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threadedComments/threadedComment1.xml" ContentType="application/vnd.ms-excel.threaded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threadedComments/threadedComment2.xml" ContentType="application/vnd.ms-excel.threaded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U:\1 - RASTS VMVG\Sites\Conteúdo Acesso a Informação\1. Atividades e Resultados - Planilha de Produção\2020\Relatório de Atividades Ambulatorial\"/>
    </mc:Choice>
  </mc:AlternateContent>
  <xr:revisionPtr revIDLastSave="0" documentId="13_ncr:1_{EDAED57B-E2E4-4D12-8CE9-B957F90E9BB3}" xr6:coauthVersionLast="45" xr6:coauthVersionMax="45" xr10:uidLastSave="{00000000-0000-0000-0000-000000000000}"/>
  <bookViews>
    <workbookView xWindow="-120" yWindow="-120" windowWidth="24240" windowHeight="13140" tabRatio="769" firstSheet="1" activeTab="22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AMA_UBS V Guilherme" sheetId="5" r:id="rId5"/>
    <sheet name="CEO II V EDE" sheetId="19" r:id="rId6"/>
    <sheet name="UBS Vila Ede" sheetId="9" r:id="rId7"/>
    <sheet name="AMA_UBS V Medeiros" sheetId="6" r:id="rId8"/>
    <sheet name="UBS Izolina Mazzei" sheetId="7" r:id="rId9"/>
    <sheet name="PAI" sheetId="44" r:id="rId10"/>
    <sheet name="UBS Jardim Japão" sheetId="8" r:id="rId11"/>
    <sheet name="EMAD na UBS JD JAPÃO" sheetId="25" r:id="rId12"/>
    <sheet name="UBS Vila Leonor" sheetId="10" r:id="rId13"/>
    <sheet name="UBS Vila Sabrina" sheetId="11" r:id="rId14"/>
    <sheet name="UBS Carandiru" sheetId="12" r:id="rId15"/>
    <sheet name="CER Carandiru" sheetId="30" r:id="rId16"/>
    <sheet name="URSI CARANDIRU" sheetId="45" r:id="rId17"/>
    <sheet name="APD no CER III Carandiru" sheetId="29" r:id="rId18"/>
    <sheet name="UBS Vila Maria P Gnecco" sheetId="13" r:id="rId19"/>
    <sheet name="UBS Jardim Julieta" sheetId="14" r:id="rId20"/>
    <sheet name="CAPS INF II VM-VG" sheetId="31" r:id="rId21"/>
    <sheet name="HORA CERTA" sheetId="32" r:id="rId22"/>
    <sheet name="PSM V MARIA BAIXA" sheetId="21" r:id="rId23"/>
    <sheet name="PRODUÇÃO Geral" sheetId="33" r:id="rId24"/>
    <sheet name="AMA JD BRASIL" sheetId="22" state="hidden" r:id="rId25"/>
    <sheet name="AMA VL QUILHERME" sheetId="23" state="hidden" r:id="rId26"/>
    <sheet name="AMA VL MEDEIROS" sheetId="24" state="hidden" r:id="rId27"/>
    <sheet name="PRODUÇÃO Unidades" sheetId="43" state="hidden" r:id="rId28"/>
    <sheet name="Produção Total CBO UBS" sheetId="42" state="hidden" r:id="rId29"/>
    <sheet name="PRODUÇÃO ODONTO" sheetId="37" state="hidden" r:id="rId30"/>
    <sheet name="PRODUÇÃO LINHA SERV" sheetId="36" state="hidden" r:id="rId31"/>
    <sheet name="EQUIPE MINIMA UND" sheetId="34" state="hidden" r:id="rId32"/>
    <sheet name="Eq Minima Unds Horas" sheetId="38" state="hidden" r:id="rId33"/>
    <sheet name="Eq Min. Hrs Medicas" sheetId="39" state="hidden" r:id="rId34"/>
    <sheet name="Eq Min Hrs Odonto" sheetId="40" state="hidden" r:id="rId35"/>
    <sheet name="Eq Min Hrs Enfermagem" sheetId="41" state="hidden" r:id="rId36"/>
  </sheets>
  <definedNames>
    <definedName name="_xlnm.Print_Area" localSheetId="23">'PRODUÇÃO Geral'!$A$1:$AA$267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121" i="33" l="1"/>
  <c r="AA120" i="33"/>
  <c r="AA119" i="33"/>
  <c r="AA177" i="33"/>
  <c r="AA176" i="33"/>
  <c r="Y176" i="33"/>
  <c r="Y177" i="33"/>
  <c r="Y178" i="33"/>
  <c r="Z178" i="33"/>
  <c r="Y179" i="33"/>
  <c r="Y180" i="33"/>
  <c r="Y181" i="33"/>
  <c r="Y182" i="33"/>
  <c r="Z182" i="33"/>
  <c r="W176" i="33"/>
  <c r="X176" i="33"/>
  <c r="W177" i="33"/>
  <c r="X177" i="33"/>
  <c r="W178" i="33"/>
  <c r="W179" i="33"/>
  <c r="W180" i="33"/>
  <c r="W181" i="33"/>
  <c r="W182" i="33"/>
  <c r="X182" i="33"/>
  <c r="W183" i="33"/>
  <c r="U176" i="33"/>
  <c r="U177" i="33"/>
  <c r="U178" i="33"/>
  <c r="U179" i="33"/>
  <c r="U180" i="33"/>
  <c r="V180" i="33"/>
  <c r="U181" i="33"/>
  <c r="U182" i="33"/>
  <c r="U183" i="33"/>
  <c r="S176" i="33"/>
  <c r="S177" i="33"/>
  <c r="S178" i="33"/>
  <c r="T178" i="33"/>
  <c r="S179" i="33"/>
  <c r="S180" i="33"/>
  <c r="T180" i="33"/>
  <c r="S181" i="33"/>
  <c r="S182" i="33"/>
  <c r="S183" i="33"/>
  <c r="Q176" i="33"/>
  <c r="Q177" i="33"/>
  <c r="R177" i="33"/>
  <c r="Q178" i="33"/>
  <c r="R178" i="33"/>
  <c r="Q179" i="33"/>
  <c r="Q180" i="33"/>
  <c r="Q181" i="33"/>
  <c r="R181" i="33"/>
  <c r="Q182" i="33"/>
  <c r="Q183" i="33"/>
  <c r="R183" i="33"/>
  <c r="O176" i="33"/>
  <c r="P176" i="33"/>
  <c r="O177" i="33"/>
  <c r="O178" i="33"/>
  <c r="O179" i="33"/>
  <c r="O180" i="33"/>
  <c r="O181" i="33"/>
  <c r="P181" i="33"/>
  <c r="O182" i="33"/>
  <c r="O183" i="33"/>
  <c r="M176" i="33"/>
  <c r="M177" i="33"/>
  <c r="M178" i="33"/>
  <c r="M179" i="33"/>
  <c r="N179" i="33"/>
  <c r="M180" i="33"/>
  <c r="M181" i="33"/>
  <c r="N181" i="33"/>
  <c r="M182" i="33"/>
  <c r="K176" i="33"/>
  <c r="K177" i="33"/>
  <c r="L177" i="33"/>
  <c r="K178" i="33"/>
  <c r="L178" i="33"/>
  <c r="K179" i="33"/>
  <c r="L179" i="33"/>
  <c r="K180" i="33"/>
  <c r="K181" i="33"/>
  <c r="K182" i="33"/>
  <c r="L182" i="33"/>
  <c r="I176" i="33"/>
  <c r="J176" i="33"/>
  <c r="I177" i="33"/>
  <c r="J177" i="33"/>
  <c r="I178" i="33"/>
  <c r="I179" i="33"/>
  <c r="I180" i="33"/>
  <c r="I181" i="33"/>
  <c r="I182" i="33"/>
  <c r="J182" i="33"/>
  <c r="G176" i="33"/>
  <c r="H176" i="33"/>
  <c r="G177" i="33"/>
  <c r="H177" i="33"/>
  <c r="G178" i="33"/>
  <c r="G179" i="33"/>
  <c r="G180" i="33"/>
  <c r="H180" i="33"/>
  <c r="G181" i="33"/>
  <c r="G182" i="33"/>
  <c r="H182" i="33"/>
  <c r="E176" i="33"/>
  <c r="E177" i="33"/>
  <c r="E178" i="33"/>
  <c r="E179" i="33"/>
  <c r="F179" i="33"/>
  <c r="E180" i="33"/>
  <c r="F180" i="33"/>
  <c r="E181" i="33"/>
  <c r="E182" i="33"/>
  <c r="F183" i="33"/>
  <c r="C176" i="33"/>
  <c r="C177" i="33"/>
  <c r="D177" i="33"/>
  <c r="C178" i="33"/>
  <c r="AA178" i="33" s="1"/>
  <c r="D178" i="33"/>
  <c r="C179" i="33"/>
  <c r="AA179" i="33" s="1"/>
  <c r="C180" i="33"/>
  <c r="AA180" i="33" s="1"/>
  <c r="C181" i="33"/>
  <c r="AA181" i="33" s="1"/>
  <c r="C182" i="33"/>
  <c r="C183" i="33"/>
  <c r="D183" i="33"/>
  <c r="A176" i="33"/>
  <c r="B176" i="33"/>
  <c r="A177" i="33"/>
  <c r="B177" i="33"/>
  <c r="A178" i="33"/>
  <c r="B178" i="33"/>
  <c r="A179" i="33"/>
  <c r="B179" i="33"/>
  <c r="A180" i="33"/>
  <c r="B180" i="33"/>
  <c r="A181" i="33"/>
  <c r="B181" i="33"/>
  <c r="A182" i="33"/>
  <c r="B182" i="33"/>
  <c r="A183" i="33"/>
  <c r="B183" i="33"/>
  <c r="AE15" i="45"/>
  <c r="AF15" i="45" s="1"/>
  <c r="Z183" i="33" s="1"/>
  <c r="AC15" i="45"/>
  <c r="AD15" i="45" s="1"/>
  <c r="X183" i="33" s="1"/>
  <c r="AA15" i="45"/>
  <c r="W15" i="45"/>
  <c r="X15" i="45" s="1"/>
  <c r="T183" i="33" s="1"/>
  <c r="U15" i="45"/>
  <c r="V15" i="45" s="1"/>
  <c r="S15" i="45"/>
  <c r="T15" i="45" s="1"/>
  <c r="P183" i="33" s="1"/>
  <c r="O15" i="45"/>
  <c r="P15" i="45" s="1"/>
  <c r="N183" i="33" s="1"/>
  <c r="M15" i="45"/>
  <c r="K183" i="33" s="1"/>
  <c r="K15" i="45"/>
  <c r="G15" i="45"/>
  <c r="H15" i="45" s="1"/>
  <c r="H183" i="33" s="1"/>
  <c r="E15" i="45"/>
  <c r="I15" i="45" s="1"/>
  <c r="J15" i="45" s="1"/>
  <c r="C15" i="45"/>
  <c r="B15" i="45"/>
  <c r="AF14" i="45"/>
  <c r="AD14" i="45"/>
  <c r="AB14" i="45"/>
  <c r="V182" i="33" s="1"/>
  <c r="Y14" i="45"/>
  <c r="Z14" i="45" s="1"/>
  <c r="X14" i="45"/>
  <c r="T182" i="33" s="1"/>
  <c r="V14" i="45"/>
  <c r="R182" i="33" s="1"/>
  <c r="T14" i="45"/>
  <c r="P182" i="33" s="1"/>
  <c r="R14" i="45"/>
  <c r="Q14" i="45"/>
  <c r="P14" i="45"/>
  <c r="N182" i="33" s="1"/>
  <c r="N14" i="45"/>
  <c r="L14" i="45"/>
  <c r="I14" i="45"/>
  <c r="J14" i="45" s="1"/>
  <c r="H14" i="45"/>
  <c r="F14" i="45"/>
  <c r="F182" i="33" s="1"/>
  <c r="D14" i="45"/>
  <c r="D182" i="33" s="1"/>
  <c r="AF13" i="45"/>
  <c r="Z181" i="33" s="1"/>
  <c r="AD13" i="45"/>
  <c r="X181" i="33" s="1"/>
  <c r="AB13" i="45"/>
  <c r="V181" i="33" s="1"/>
  <c r="Z13" i="45"/>
  <c r="Y13" i="45"/>
  <c r="X13" i="45"/>
  <c r="T181" i="33" s="1"/>
  <c r="V13" i="45"/>
  <c r="T13" i="45"/>
  <c r="Q13" i="45"/>
  <c r="R13" i="45" s="1"/>
  <c r="P13" i="45"/>
  <c r="N13" i="45"/>
  <c r="L181" i="33" s="1"/>
  <c r="L13" i="45"/>
  <c r="J181" i="33" s="1"/>
  <c r="I13" i="45"/>
  <c r="J13" i="45" s="1"/>
  <c r="H13" i="45"/>
  <c r="H181" i="33" s="1"/>
  <c r="F13" i="45"/>
  <c r="F181" i="33" s="1"/>
  <c r="D13" i="45"/>
  <c r="D181" i="33" s="1"/>
  <c r="AF12" i="45"/>
  <c r="Z180" i="33" s="1"/>
  <c r="AD12" i="45"/>
  <c r="X180" i="33" s="1"/>
  <c r="AB12" i="45"/>
  <c r="Y12" i="45"/>
  <c r="Z12" i="45" s="1"/>
  <c r="X12" i="45"/>
  <c r="V12" i="45"/>
  <c r="R180" i="33" s="1"/>
  <c r="T12" i="45"/>
  <c r="P180" i="33" s="1"/>
  <c r="Q12" i="45"/>
  <c r="R12" i="45" s="1"/>
  <c r="P12" i="45"/>
  <c r="N180" i="33" s="1"/>
  <c r="N12" i="45"/>
  <c r="L180" i="33" s="1"/>
  <c r="L12" i="45"/>
  <c r="J180" i="33" s="1"/>
  <c r="I12" i="45"/>
  <c r="J12" i="45" s="1"/>
  <c r="H12" i="45"/>
  <c r="F12" i="45"/>
  <c r="D12" i="45"/>
  <c r="D180" i="33" s="1"/>
  <c r="AF11" i="45"/>
  <c r="Z179" i="33" s="1"/>
  <c r="AD11" i="45"/>
  <c r="X179" i="33" s="1"/>
  <c r="AB11" i="45"/>
  <c r="V179" i="33" s="1"/>
  <c r="Y11" i="45"/>
  <c r="Z11" i="45" s="1"/>
  <c r="X11" i="45"/>
  <c r="T179" i="33" s="1"/>
  <c r="V11" i="45"/>
  <c r="R179" i="33" s="1"/>
  <c r="T11" i="45"/>
  <c r="P179" i="33" s="1"/>
  <c r="Q11" i="45"/>
  <c r="R11" i="45" s="1"/>
  <c r="P11" i="45"/>
  <c r="N11" i="45"/>
  <c r="L11" i="45"/>
  <c r="J179" i="33" s="1"/>
  <c r="I11" i="45"/>
  <c r="J11" i="45" s="1"/>
  <c r="H11" i="45"/>
  <c r="H179" i="33" s="1"/>
  <c r="F11" i="45"/>
  <c r="D11" i="45"/>
  <c r="D179" i="33" s="1"/>
  <c r="AF10" i="45"/>
  <c r="AD10" i="45"/>
  <c r="X178" i="33" s="1"/>
  <c r="AB10" i="45"/>
  <c r="V178" i="33" s="1"/>
  <c r="Y10" i="45"/>
  <c r="Z10" i="45" s="1"/>
  <c r="X10" i="45"/>
  <c r="V10" i="45"/>
  <c r="T10" i="45"/>
  <c r="P178" i="33" s="1"/>
  <c r="Q10" i="45"/>
  <c r="R10" i="45" s="1"/>
  <c r="P10" i="45"/>
  <c r="N178" i="33" s="1"/>
  <c r="N10" i="45"/>
  <c r="L10" i="45"/>
  <c r="J178" i="33" s="1"/>
  <c r="I10" i="45"/>
  <c r="J10" i="45" s="1"/>
  <c r="H10" i="45"/>
  <c r="H178" i="33" s="1"/>
  <c r="F10" i="45"/>
  <c r="F178" i="33" s="1"/>
  <c r="D10" i="45"/>
  <c r="AF9" i="45"/>
  <c r="Z177" i="33" s="1"/>
  <c r="AD9" i="45"/>
  <c r="AB9" i="45"/>
  <c r="V177" i="33" s="1"/>
  <c r="Z9" i="45"/>
  <c r="Y9" i="45"/>
  <c r="X9" i="45"/>
  <c r="T177" i="33" s="1"/>
  <c r="V9" i="45"/>
  <c r="T9" i="45"/>
  <c r="P177" i="33" s="1"/>
  <c r="Q9" i="45"/>
  <c r="R9" i="45" s="1"/>
  <c r="P9" i="45"/>
  <c r="N177" i="33" s="1"/>
  <c r="N9" i="45"/>
  <c r="L9" i="45"/>
  <c r="I9" i="45"/>
  <c r="J9" i="45" s="1"/>
  <c r="H9" i="45"/>
  <c r="F9" i="45"/>
  <c r="F177" i="33" s="1"/>
  <c r="D9" i="45"/>
  <c r="AF8" i="45"/>
  <c r="Z176" i="33" s="1"/>
  <c r="AD8" i="45"/>
  <c r="AB8" i="45"/>
  <c r="V176" i="33" s="1"/>
  <c r="Y8" i="45"/>
  <c r="Z8" i="45" s="1"/>
  <c r="X8" i="45"/>
  <c r="T176" i="33" s="1"/>
  <c r="V8" i="45"/>
  <c r="R176" i="33" s="1"/>
  <c r="T8" i="45"/>
  <c r="R8" i="45"/>
  <c r="Q8" i="45"/>
  <c r="P8" i="45"/>
  <c r="N176" i="33" s="1"/>
  <c r="N8" i="45"/>
  <c r="L176" i="33" s="1"/>
  <c r="L8" i="45"/>
  <c r="I8" i="45"/>
  <c r="J8" i="45" s="1"/>
  <c r="H8" i="45"/>
  <c r="F8" i="45"/>
  <c r="F176" i="33" s="1"/>
  <c r="D8" i="45"/>
  <c r="D176" i="33" s="1"/>
  <c r="O33" i="45"/>
  <c r="P33" i="45" s="1"/>
  <c r="M33" i="45"/>
  <c r="N33" i="45" s="1"/>
  <c r="K33" i="45"/>
  <c r="H33" i="45"/>
  <c r="G33" i="45"/>
  <c r="E33" i="45"/>
  <c r="F33" i="45" s="1"/>
  <c r="C33" i="45"/>
  <c r="B33" i="45"/>
  <c r="P32" i="45"/>
  <c r="N32" i="45"/>
  <c r="L32" i="45"/>
  <c r="I32" i="45"/>
  <c r="J32" i="45" s="1"/>
  <c r="H32" i="45"/>
  <c r="F32" i="45"/>
  <c r="D32" i="45"/>
  <c r="P31" i="45"/>
  <c r="N31" i="45"/>
  <c r="L31" i="45"/>
  <c r="I31" i="45"/>
  <c r="J31" i="45" s="1"/>
  <c r="H31" i="45"/>
  <c r="F31" i="45"/>
  <c r="D31" i="45"/>
  <c r="P30" i="45"/>
  <c r="N30" i="45"/>
  <c r="L30" i="45"/>
  <c r="I30" i="45"/>
  <c r="J30" i="45" s="1"/>
  <c r="H30" i="45"/>
  <c r="F30" i="45"/>
  <c r="D30" i="45"/>
  <c r="P29" i="45"/>
  <c r="N29" i="45"/>
  <c r="L29" i="45"/>
  <c r="I29" i="45"/>
  <c r="J29" i="45" s="1"/>
  <c r="H29" i="45"/>
  <c r="F29" i="45"/>
  <c r="D29" i="45"/>
  <c r="P28" i="45"/>
  <c r="N28" i="45"/>
  <c r="L28" i="45"/>
  <c r="I28" i="45"/>
  <c r="J28" i="45" s="1"/>
  <c r="H28" i="45"/>
  <c r="F28" i="45"/>
  <c r="D28" i="45"/>
  <c r="P27" i="45"/>
  <c r="N27" i="45"/>
  <c r="L27" i="45"/>
  <c r="J27" i="45"/>
  <c r="I27" i="45"/>
  <c r="H27" i="45"/>
  <c r="F27" i="45"/>
  <c r="D27" i="45"/>
  <c r="P26" i="45"/>
  <c r="N26" i="45"/>
  <c r="L26" i="45"/>
  <c r="I26" i="45"/>
  <c r="J26" i="45" s="1"/>
  <c r="H26" i="45"/>
  <c r="F26" i="45"/>
  <c r="D26" i="45"/>
  <c r="P25" i="45"/>
  <c r="N25" i="45"/>
  <c r="L25" i="45"/>
  <c r="I25" i="45"/>
  <c r="J25" i="45" s="1"/>
  <c r="H25" i="45"/>
  <c r="F25" i="45"/>
  <c r="D25" i="45"/>
  <c r="P24" i="45"/>
  <c r="N24" i="45"/>
  <c r="L24" i="45"/>
  <c r="I24" i="45"/>
  <c r="J24" i="45" s="1"/>
  <c r="H24" i="45"/>
  <c r="F24" i="45"/>
  <c r="D24" i="45"/>
  <c r="P23" i="45"/>
  <c r="N23" i="45"/>
  <c r="L23" i="45"/>
  <c r="I23" i="45"/>
  <c r="J23" i="45" s="1"/>
  <c r="H23" i="45"/>
  <c r="F23" i="45"/>
  <c r="D23" i="45"/>
  <c r="P22" i="45"/>
  <c r="N22" i="45"/>
  <c r="L22" i="45"/>
  <c r="I22" i="45"/>
  <c r="J22" i="45" s="1"/>
  <c r="H22" i="45"/>
  <c r="F22" i="45"/>
  <c r="D22" i="45"/>
  <c r="P21" i="45"/>
  <c r="N21" i="45"/>
  <c r="L21" i="45"/>
  <c r="I21" i="45"/>
  <c r="J21" i="45" s="1"/>
  <c r="H21" i="45"/>
  <c r="F21" i="45"/>
  <c r="D21" i="45"/>
  <c r="P20" i="45"/>
  <c r="N20" i="45"/>
  <c r="L20" i="45"/>
  <c r="I20" i="45"/>
  <c r="J20" i="45" s="1"/>
  <c r="H20" i="45"/>
  <c r="F20" i="45"/>
  <c r="D20" i="45"/>
  <c r="L33" i="45" l="1"/>
  <c r="G183" i="33"/>
  <c r="Q15" i="45"/>
  <c r="R15" i="45" s="1"/>
  <c r="N15" i="45"/>
  <c r="L183" i="33" s="1"/>
  <c r="I183" i="33"/>
  <c r="D33" i="45"/>
  <c r="AA182" i="33"/>
  <c r="E183" i="33"/>
  <c r="M183" i="33"/>
  <c r="Y183" i="33"/>
  <c r="AA183" i="33" s="1"/>
  <c r="L15" i="45"/>
  <c r="J183" i="33" s="1"/>
  <c r="Y15" i="45"/>
  <c r="Z15" i="45" s="1"/>
  <c r="AB15" i="45"/>
  <c r="V183" i="33" s="1"/>
  <c r="I33" i="45"/>
  <c r="J33" i="45" s="1"/>
  <c r="U12" i="14"/>
  <c r="S12" i="14"/>
  <c r="O12" i="14"/>
  <c r="M12" i="14"/>
  <c r="K12" i="14"/>
  <c r="G12" i="14"/>
  <c r="E12" i="14"/>
  <c r="F12" i="14" s="1"/>
  <c r="C12" i="14"/>
  <c r="B12" i="14"/>
  <c r="H12" i="14" s="1"/>
  <c r="AC11" i="5" l="1"/>
  <c r="W12" i="6" l="1"/>
  <c r="W17" i="4"/>
  <c r="AE16" i="5" l="1"/>
  <c r="AC16" i="5"/>
  <c r="AA16" i="5"/>
  <c r="C16" i="5"/>
  <c r="E16" i="5"/>
  <c r="G16" i="5"/>
  <c r="K16" i="5"/>
  <c r="M16" i="5"/>
  <c r="S16" i="5"/>
  <c r="U16" i="5"/>
  <c r="W16" i="5"/>
  <c r="Y13" i="6" l="1"/>
  <c r="S47" i="32" l="1"/>
  <c r="Y13" i="5" l="1"/>
  <c r="Z261" i="33" l="1"/>
  <c r="Y261" i="33"/>
  <c r="X261" i="33"/>
  <c r="W261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C261" i="33"/>
  <c r="Z248" i="33"/>
  <c r="Y248" i="33"/>
  <c r="X248" i="33"/>
  <c r="W248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C248" i="33"/>
  <c r="Z238" i="33"/>
  <c r="Y238" i="33"/>
  <c r="X238" i="33"/>
  <c r="W238" i="33"/>
  <c r="V238" i="33"/>
  <c r="U238" i="33"/>
  <c r="T238" i="33"/>
  <c r="S238" i="33"/>
  <c r="R238" i="33"/>
  <c r="Q238" i="33"/>
  <c r="P238" i="33"/>
  <c r="O238" i="33"/>
  <c r="N238" i="33"/>
  <c r="M238" i="33"/>
  <c r="L238" i="33"/>
  <c r="K238" i="33"/>
  <c r="J238" i="33"/>
  <c r="I238" i="33"/>
  <c r="H238" i="33"/>
  <c r="G238" i="33"/>
  <c r="F238" i="33"/>
  <c r="E238" i="33"/>
  <c r="D238" i="33"/>
  <c r="C238" i="33"/>
  <c r="Z209" i="33"/>
  <c r="Y209" i="33"/>
  <c r="X209" i="33"/>
  <c r="W209" i="33"/>
  <c r="V209" i="33"/>
  <c r="U209" i="33"/>
  <c r="T209" i="33"/>
  <c r="S209" i="33"/>
  <c r="R209" i="33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E209" i="33"/>
  <c r="D209" i="33"/>
  <c r="C209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C196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C175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C170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G164" i="33"/>
  <c r="F164" i="33"/>
  <c r="E164" i="33"/>
  <c r="D164" i="33"/>
  <c r="C16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C11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J5" i="33"/>
  <c r="I5" i="33"/>
  <c r="H5" i="33"/>
  <c r="G5" i="33"/>
  <c r="F5" i="33"/>
  <c r="E5" i="33"/>
  <c r="D5" i="33"/>
  <c r="C5" i="33"/>
  <c r="O13" i="6" l="1"/>
  <c r="O11" i="6"/>
  <c r="O13" i="5" l="1"/>
  <c r="O11" i="5"/>
  <c r="O16" i="5" s="1"/>
  <c r="O18" i="4"/>
  <c r="O16" i="4"/>
  <c r="Y30" i="33" l="1"/>
  <c r="W30" i="33"/>
  <c r="U30" i="33"/>
  <c r="S30" i="33"/>
  <c r="T30" i="33" s="1"/>
  <c r="Q30" i="33"/>
  <c r="O30" i="33"/>
  <c r="M30" i="33"/>
  <c r="K30" i="33"/>
  <c r="I30" i="33"/>
  <c r="G30" i="33"/>
  <c r="E30" i="33"/>
  <c r="C30" i="33"/>
  <c r="A30" i="33"/>
  <c r="B30" i="33"/>
  <c r="I17" i="3"/>
  <c r="J17" i="3" s="1"/>
  <c r="L17" i="3"/>
  <c r="N17" i="3"/>
  <c r="P17" i="3"/>
  <c r="Q17" i="3"/>
  <c r="R17" i="3" s="1"/>
  <c r="T17" i="3"/>
  <c r="V17" i="3"/>
  <c r="X17" i="3"/>
  <c r="Y17" i="3"/>
  <c r="Z17" i="3" s="1"/>
  <c r="AB17" i="3"/>
  <c r="AD17" i="3"/>
  <c r="AF17" i="3"/>
  <c r="D30" i="33" l="1"/>
  <c r="AA30" i="33"/>
  <c r="H30" i="33"/>
  <c r="X30" i="33"/>
  <c r="J30" i="33"/>
  <c r="L30" i="33"/>
  <c r="N30" i="33"/>
  <c r="P30" i="33"/>
  <c r="R30" i="33"/>
  <c r="V30" i="33"/>
  <c r="F30" i="33"/>
  <c r="Z30" i="33"/>
  <c r="M47" i="32"/>
  <c r="B223" i="33" l="1"/>
  <c r="C223" i="33"/>
  <c r="E223" i="33"/>
  <c r="G223" i="33"/>
  <c r="I223" i="33"/>
  <c r="K223" i="33"/>
  <c r="M223" i="33"/>
  <c r="O223" i="33"/>
  <c r="Q223" i="33"/>
  <c r="S223" i="33"/>
  <c r="U223" i="33"/>
  <c r="W223" i="33"/>
  <c r="Y223" i="33"/>
  <c r="A223" i="33"/>
  <c r="AE23" i="32"/>
  <c r="AC23" i="32"/>
  <c r="AA23" i="32"/>
  <c r="W23" i="32"/>
  <c r="U23" i="32"/>
  <c r="S23" i="32"/>
  <c r="O23" i="32"/>
  <c r="M23" i="32"/>
  <c r="K23" i="32"/>
  <c r="G23" i="32"/>
  <c r="E23" i="32"/>
  <c r="C23" i="32"/>
  <c r="B23" i="32"/>
  <c r="D22" i="32"/>
  <c r="D223" i="33" s="1"/>
  <c r="F22" i="32"/>
  <c r="F223" i="33" s="1"/>
  <c r="H22" i="32"/>
  <c r="H223" i="33" s="1"/>
  <c r="I22" i="32"/>
  <c r="J22" i="32" s="1"/>
  <c r="L22" i="32"/>
  <c r="J223" i="33" s="1"/>
  <c r="N22" i="32"/>
  <c r="L223" i="33" s="1"/>
  <c r="P22" i="32"/>
  <c r="N223" i="33" s="1"/>
  <c r="Q22" i="32"/>
  <c r="R22" i="32" s="1"/>
  <c r="T22" i="32"/>
  <c r="P223" i="33" s="1"/>
  <c r="V22" i="32"/>
  <c r="R223" i="33" s="1"/>
  <c r="X22" i="32"/>
  <c r="T223" i="33" s="1"/>
  <c r="Y22" i="32"/>
  <c r="Z22" i="32" s="1"/>
  <c r="AB22" i="32"/>
  <c r="V223" i="33" s="1"/>
  <c r="AD22" i="32"/>
  <c r="X223" i="33" s="1"/>
  <c r="AF22" i="32"/>
  <c r="Z223" i="33" s="1"/>
  <c r="AA223" i="33" l="1"/>
  <c r="K47" i="32"/>
  <c r="Q13" i="6"/>
  <c r="Q13" i="5"/>
  <c r="P243" i="33" l="1"/>
  <c r="N243" i="33"/>
  <c r="L243" i="33"/>
  <c r="J243" i="33"/>
  <c r="H243" i="33"/>
  <c r="F243" i="33"/>
  <c r="D243" i="33"/>
  <c r="G47" i="32" l="1"/>
  <c r="AE32" i="32" l="1"/>
  <c r="AC32" i="32"/>
  <c r="AA32" i="32"/>
  <c r="W32" i="32"/>
  <c r="U32" i="32"/>
  <c r="S32" i="32"/>
  <c r="O32" i="32"/>
  <c r="M32" i="32"/>
  <c r="K32" i="32"/>
  <c r="G32" i="32"/>
  <c r="E32" i="32"/>
  <c r="C32" i="32"/>
  <c r="B32" i="32"/>
  <c r="A229" i="33" l="1"/>
  <c r="B229" i="33"/>
  <c r="C229" i="33"/>
  <c r="E229" i="33"/>
  <c r="G229" i="33"/>
  <c r="I229" i="33"/>
  <c r="K229" i="33"/>
  <c r="M229" i="33"/>
  <c r="O229" i="33"/>
  <c r="Q229" i="33"/>
  <c r="S229" i="33"/>
  <c r="U229" i="33"/>
  <c r="W229" i="33"/>
  <c r="Y229" i="33"/>
  <c r="AA229" i="33" s="1"/>
  <c r="E47" i="32" l="1"/>
  <c r="B10" i="6" l="1"/>
  <c r="E243" i="33" l="1"/>
  <c r="G243" i="33"/>
  <c r="I243" i="33"/>
  <c r="K243" i="33"/>
  <c r="M243" i="33"/>
  <c r="O243" i="33"/>
  <c r="Q243" i="33"/>
  <c r="S243" i="33"/>
  <c r="U243" i="33"/>
  <c r="W243" i="33"/>
  <c r="Y243" i="33"/>
  <c r="AA243" i="33" s="1"/>
  <c r="C243" i="33"/>
  <c r="C47" i="32" l="1"/>
  <c r="AF16" i="32"/>
  <c r="Z229" i="33" s="1"/>
  <c r="AD16" i="32"/>
  <c r="X229" i="33" s="1"/>
  <c r="AB16" i="32"/>
  <c r="V229" i="33" s="1"/>
  <c r="Y16" i="32"/>
  <c r="X16" i="32"/>
  <c r="T229" i="33" s="1"/>
  <c r="V16" i="32"/>
  <c r="R229" i="33" s="1"/>
  <c r="T16" i="32"/>
  <c r="P229" i="33" s="1"/>
  <c r="Q16" i="32"/>
  <c r="P16" i="32"/>
  <c r="N229" i="33" s="1"/>
  <c r="N16" i="32"/>
  <c r="L229" i="33" s="1"/>
  <c r="L16" i="32"/>
  <c r="J229" i="33" s="1"/>
  <c r="I16" i="32"/>
  <c r="H16" i="32"/>
  <c r="H229" i="33" s="1"/>
  <c r="F16" i="32"/>
  <c r="F229" i="33" s="1"/>
  <c r="D16" i="32"/>
  <c r="D229" i="33" s="1"/>
  <c r="H13" i="8"/>
  <c r="H12" i="8"/>
  <c r="H11" i="8"/>
  <c r="H10" i="8"/>
  <c r="H9" i="8"/>
  <c r="H8" i="8"/>
  <c r="F13" i="8"/>
  <c r="F12" i="8"/>
  <c r="F11" i="8"/>
  <c r="F10" i="8"/>
  <c r="F9" i="8"/>
  <c r="F8" i="8"/>
  <c r="D13" i="8"/>
  <c r="D12" i="8"/>
  <c r="D11" i="8"/>
  <c r="D10" i="8"/>
  <c r="D9" i="8"/>
  <c r="D8" i="8"/>
  <c r="V27" i="7"/>
  <c r="V25" i="7"/>
  <c r="V24" i="7"/>
  <c r="R243" i="33" s="1"/>
  <c r="V23" i="7"/>
  <c r="V22" i="7"/>
  <c r="T27" i="7"/>
  <c r="T25" i="7"/>
  <c r="T24" i="7"/>
  <c r="T23" i="7"/>
  <c r="T22" i="7"/>
  <c r="P27" i="7"/>
  <c r="P25" i="7"/>
  <c r="P24" i="7"/>
  <c r="P23" i="7"/>
  <c r="P22" i="7"/>
  <c r="N27" i="7"/>
  <c r="N25" i="7"/>
  <c r="N24" i="7"/>
  <c r="N23" i="7"/>
  <c r="N22" i="7"/>
  <c r="L27" i="7"/>
  <c r="L25" i="7"/>
  <c r="L24" i="7"/>
  <c r="L23" i="7"/>
  <c r="L22" i="7"/>
  <c r="H27" i="7"/>
  <c r="H25" i="7"/>
  <c r="H24" i="7"/>
  <c r="H23" i="7"/>
  <c r="H22" i="7"/>
  <c r="F27" i="7"/>
  <c r="F25" i="7"/>
  <c r="F24" i="7"/>
  <c r="F23" i="7"/>
  <c r="F22" i="7"/>
  <c r="D27" i="7"/>
  <c r="D25" i="7"/>
  <c r="D24" i="7"/>
  <c r="D23" i="7"/>
  <c r="D22" i="7"/>
  <c r="X27" i="7"/>
  <c r="X25" i="7"/>
  <c r="X24" i="7"/>
  <c r="T243" i="33" s="1"/>
  <c r="I13" i="6"/>
  <c r="AF12" i="6"/>
  <c r="AD12" i="6"/>
  <c r="AB12" i="6"/>
  <c r="Y12" i="6"/>
  <c r="Z12" i="6" s="1"/>
  <c r="X12" i="6"/>
  <c r="V12" i="6"/>
  <c r="T12" i="6"/>
  <c r="Q12" i="6"/>
  <c r="R12" i="6" s="1"/>
  <c r="P12" i="6"/>
  <c r="N12" i="6"/>
  <c r="L12" i="6"/>
  <c r="I12" i="6"/>
  <c r="J12" i="6" s="1"/>
  <c r="H12" i="6"/>
  <c r="F12" i="6"/>
  <c r="D12" i="6"/>
  <c r="F8" i="9"/>
  <c r="D8" i="9"/>
  <c r="L13" i="9"/>
  <c r="L12" i="9"/>
  <c r="L11" i="9"/>
  <c r="L10" i="9"/>
  <c r="L9" i="9"/>
  <c r="L8" i="9"/>
  <c r="H13" i="9"/>
  <c r="H12" i="9"/>
  <c r="H11" i="9"/>
  <c r="H10" i="9"/>
  <c r="H9" i="9"/>
  <c r="H8" i="9"/>
  <c r="F13" i="9"/>
  <c r="F12" i="9"/>
  <c r="F11" i="9"/>
  <c r="F10" i="9"/>
  <c r="F9" i="9"/>
  <c r="D13" i="9"/>
  <c r="D12" i="9"/>
  <c r="D11" i="9"/>
  <c r="D10" i="9"/>
  <c r="D9" i="9"/>
  <c r="I13" i="5"/>
  <c r="J16" i="32" l="1"/>
  <c r="R16" i="32"/>
  <c r="Z16" i="32"/>
  <c r="Y18" i="4"/>
  <c r="Z18" i="4" s="1"/>
  <c r="Q18" i="4"/>
  <c r="R18" i="4" s="1"/>
  <c r="I18" i="4"/>
  <c r="J18" i="4" s="1"/>
  <c r="T8" i="44"/>
  <c r="I24" i="7"/>
  <c r="Q24" i="7"/>
  <c r="R24" i="7" l="1"/>
  <c r="J24" i="7"/>
  <c r="AE47" i="32"/>
  <c r="AE12" i="14" l="1"/>
  <c r="AC47" i="32" l="1"/>
  <c r="AC12" i="14"/>
  <c r="AA47" i="32" l="1"/>
  <c r="AA12" i="14"/>
  <c r="S242" i="33" l="1"/>
  <c r="W47" i="32" l="1"/>
  <c r="W12" i="14"/>
  <c r="I25" i="7" l="1"/>
  <c r="J25" i="7" s="1"/>
  <c r="Q25" i="7"/>
  <c r="R25" i="7" s="1"/>
  <c r="Y24" i="7"/>
  <c r="AB24" i="7"/>
  <c r="V243" i="33" s="1"/>
  <c r="AD24" i="7"/>
  <c r="X243" i="33" s="1"/>
  <c r="AF24" i="7"/>
  <c r="Z243" i="33" s="1"/>
  <c r="Z24" i="7" l="1"/>
  <c r="U47" i="32"/>
  <c r="U17" i="7"/>
  <c r="S17" i="7" l="1"/>
  <c r="O47" i="32" l="1"/>
  <c r="O17" i="7"/>
  <c r="M17" i="7" l="1"/>
  <c r="B256" i="33" l="1"/>
  <c r="C256" i="33"/>
  <c r="E256" i="33"/>
  <c r="G256" i="33"/>
  <c r="I256" i="33"/>
  <c r="K256" i="33"/>
  <c r="M256" i="33"/>
  <c r="O256" i="33"/>
  <c r="Q256" i="33"/>
  <c r="S256" i="33"/>
  <c r="U256" i="33"/>
  <c r="W256" i="33"/>
  <c r="Y256" i="33"/>
  <c r="B257" i="33"/>
  <c r="C257" i="33"/>
  <c r="E257" i="33"/>
  <c r="G257" i="33"/>
  <c r="I257" i="33"/>
  <c r="K257" i="33"/>
  <c r="M257" i="33"/>
  <c r="O257" i="33"/>
  <c r="Q257" i="33"/>
  <c r="S257" i="33"/>
  <c r="U257" i="33"/>
  <c r="W257" i="33"/>
  <c r="Y257" i="33"/>
  <c r="AA257" i="33" l="1"/>
  <c r="AA256" i="33"/>
  <c r="D45" i="32"/>
  <c r="D256" i="33" s="1"/>
  <c r="F45" i="32"/>
  <c r="F256" i="33" s="1"/>
  <c r="H45" i="32"/>
  <c r="H256" i="33" s="1"/>
  <c r="I45" i="32"/>
  <c r="L45" i="32"/>
  <c r="J256" i="33" s="1"/>
  <c r="N45" i="32"/>
  <c r="L256" i="33" s="1"/>
  <c r="P45" i="32"/>
  <c r="N256" i="33" s="1"/>
  <c r="Q45" i="32"/>
  <c r="T45" i="32"/>
  <c r="P256" i="33" s="1"/>
  <c r="V45" i="32"/>
  <c r="R256" i="33" s="1"/>
  <c r="X45" i="32"/>
  <c r="T256" i="33" s="1"/>
  <c r="Y45" i="32"/>
  <c r="AB45" i="32"/>
  <c r="V256" i="33" s="1"/>
  <c r="AD45" i="32"/>
  <c r="X256" i="33" s="1"/>
  <c r="AF45" i="32"/>
  <c r="Z256" i="33" s="1"/>
  <c r="D46" i="32"/>
  <c r="D257" i="33" s="1"/>
  <c r="F46" i="32"/>
  <c r="F257" i="33" s="1"/>
  <c r="H46" i="32"/>
  <c r="H257" i="33" s="1"/>
  <c r="I46" i="32"/>
  <c r="L46" i="32"/>
  <c r="J257" i="33" s="1"/>
  <c r="N46" i="32"/>
  <c r="L257" i="33" s="1"/>
  <c r="P46" i="32"/>
  <c r="N257" i="33" s="1"/>
  <c r="Q46" i="32"/>
  <c r="T46" i="32"/>
  <c r="P257" i="33" s="1"/>
  <c r="V46" i="32"/>
  <c r="R257" i="33" s="1"/>
  <c r="X46" i="32"/>
  <c r="T257" i="33" s="1"/>
  <c r="Y46" i="32"/>
  <c r="AB46" i="32"/>
  <c r="V257" i="33" s="1"/>
  <c r="AD46" i="32"/>
  <c r="X257" i="33" s="1"/>
  <c r="AF46" i="32"/>
  <c r="Z257" i="33" s="1"/>
  <c r="K17" i="7"/>
  <c r="J45" i="32" l="1"/>
  <c r="J46" i="32"/>
  <c r="Z46" i="32"/>
  <c r="Z45" i="32"/>
  <c r="R46" i="32"/>
  <c r="R45" i="32"/>
  <c r="G10" i="30" l="1"/>
  <c r="G17" i="7" l="1"/>
  <c r="E17" i="7" l="1"/>
  <c r="G242" i="33" l="1"/>
  <c r="E242" i="33"/>
  <c r="D27" i="2"/>
  <c r="F27" i="2"/>
  <c r="H27" i="2"/>
  <c r="I27" i="2"/>
  <c r="J27" i="2" s="1"/>
  <c r="L27" i="2"/>
  <c r="N27" i="2"/>
  <c r="P27" i="2"/>
  <c r="D26" i="2"/>
  <c r="D36" i="2"/>
  <c r="F36" i="2"/>
  <c r="H36" i="2"/>
  <c r="I36" i="2"/>
  <c r="J36" i="2" s="1"/>
  <c r="L36" i="2"/>
  <c r="N36" i="2"/>
  <c r="P36" i="2"/>
  <c r="D38" i="2"/>
  <c r="F38" i="2"/>
  <c r="H38" i="2"/>
  <c r="I38" i="2"/>
  <c r="J38" i="2" s="1"/>
  <c r="L38" i="2"/>
  <c r="N38" i="2"/>
  <c r="P38" i="2"/>
  <c r="B200" i="33"/>
  <c r="C200" i="33"/>
  <c r="E200" i="33"/>
  <c r="F200" i="33" s="1"/>
  <c r="G200" i="33"/>
  <c r="I200" i="33"/>
  <c r="J200" i="33" s="1"/>
  <c r="K200" i="33"/>
  <c r="M200" i="33"/>
  <c r="N200" i="33" s="1"/>
  <c r="O200" i="33"/>
  <c r="Q200" i="33"/>
  <c r="R200" i="33" s="1"/>
  <c r="S200" i="33"/>
  <c r="U200" i="33"/>
  <c r="V200" i="33" s="1"/>
  <c r="W200" i="33"/>
  <c r="Y200" i="33"/>
  <c r="D11" i="14"/>
  <c r="F11" i="14"/>
  <c r="H11" i="14"/>
  <c r="I11" i="14"/>
  <c r="J11" i="14" s="1"/>
  <c r="L11" i="14"/>
  <c r="N11" i="14"/>
  <c r="P11" i="14"/>
  <c r="Q11" i="14"/>
  <c r="R11" i="14" s="1"/>
  <c r="T11" i="14"/>
  <c r="V11" i="14"/>
  <c r="X11" i="14"/>
  <c r="Y11" i="14"/>
  <c r="Z11" i="14" s="1"/>
  <c r="AB11" i="14"/>
  <c r="AD11" i="14"/>
  <c r="AF11" i="14"/>
  <c r="Z200" i="33" l="1"/>
  <c r="AA200" i="33"/>
  <c r="X200" i="33"/>
  <c r="T200" i="33"/>
  <c r="P200" i="33"/>
  <c r="L200" i="33"/>
  <c r="H200" i="33"/>
  <c r="D200" i="33"/>
  <c r="C28" i="7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G221" i="43" s="1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G89" i="43" s="1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C29" i="43"/>
  <c r="C13" i="10"/>
  <c r="AG101" i="43" l="1"/>
  <c r="AE35" i="43"/>
  <c r="AG228" i="43"/>
  <c r="AA198" i="43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27" i="43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E17" i="7"/>
  <c r="AG198" i="43" l="1"/>
  <c r="AG112" i="43"/>
  <c r="AG13" i="43" s="1"/>
  <c r="AC20" i="43"/>
  <c r="AE23" i="43"/>
  <c r="AC23" i="43"/>
  <c r="AG214" i="43"/>
  <c r="AG33" i="43" s="1"/>
  <c r="AE27" i="43"/>
  <c r="AG223" i="43"/>
  <c r="AG20" i="43" s="1"/>
  <c r="AG27" i="43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Y118" i="33"/>
  <c r="Y110" i="33"/>
  <c r="Y111" i="33"/>
  <c r="Y112" i="33"/>
  <c r="Y113" i="33"/>
  <c r="AG23" i="43" l="1"/>
  <c r="AG19" i="43"/>
  <c r="AG10" i="43"/>
  <c r="AG9" i="43"/>
  <c r="AG39" i="43"/>
  <c r="AG25" i="43"/>
  <c r="AG14" i="43"/>
  <c r="AG15" i="43"/>
  <c r="AG16" i="43"/>
  <c r="AG17" i="43"/>
  <c r="AF10" i="8"/>
  <c r="AF11" i="8"/>
  <c r="AF12" i="8"/>
  <c r="AF13" i="8"/>
  <c r="AC17" i="7"/>
  <c r="C9" i="33" l="1"/>
  <c r="E9" i="33"/>
  <c r="G9" i="33"/>
  <c r="I9" i="33"/>
  <c r="K9" i="33"/>
  <c r="M9" i="33"/>
  <c r="O9" i="33"/>
  <c r="Q9" i="33"/>
  <c r="S9" i="33"/>
  <c r="U9" i="33"/>
  <c r="W9" i="33"/>
  <c r="Y9" i="33"/>
  <c r="AA9" i="33" s="1"/>
  <c r="C10" i="33"/>
  <c r="E10" i="33"/>
  <c r="G10" i="33"/>
  <c r="I10" i="33"/>
  <c r="K10" i="33"/>
  <c r="M10" i="33"/>
  <c r="O10" i="33"/>
  <c r="Q10" i="33"/>
  <c r="S10" i="33"/>
  <c r="U10" i="33"/>
  <c r="W10" i="33"/>
  <c r="Y10" i="33"/>
  <c r="AA10" i="33" s="1"/>
  <c r="B9" i="33"/>
  <c r="B10" i="33"/>
  <c r="L9" i="33" l="1"/>
  <c r="T9" i="33"/>
  <c r="H9" i="33"/>
  <c r="Z9" i="33"/>
  <c r="V9" i="33"/>
  <c r="R9" i="33"/>
  <c r="F9" i="33"/>
  <c r="X9" i="33"/>
  <c r="P9" i="33"/>
  <c r="N9" i="33"/>
  <c r="J9" i="33"/>
  <c r="D9" i="33"/>
  <c r="X10" i="33"/>
  <c r="R10" i="33"/>
  <c r="L10" i="33"/>
  <c r="F10" i="33"/>
  <c r="Z10" i="33"/>
  <c r="V10" i="33"/>
  <c r="T10" i="33"/>
  <c r="P10" i="33"/>
  <c r="N10" i="33"/>
  <c r="J10" i="33"/>
  <c r="H10" i="33"/>
  <c r="D10" i="33"/>
  <c r="Y255" i="33"/>
  <c r="Y254" i="33"/>
  <c r="Y253" i="33"/>
  <c r="Y252" i="33"/>
  <c r="Y251" i="33"/>
  <c r="Y250" i="33"/>
  <c r="W255" i="33"/>
  <c r="W254" i="33"/>
  <c r="W253" i="33"/>
  <c r="W252" i="33"/>
  <c r="W251" i="33"/>
  <c r="W250" i="33"/>
  <c r="U255" i="33"/>
  <c r="U254" i="33"/>
  <c r="U253" i="33"/>
  <c r="U252" i="33"/>
  <c r="U251" i="33"/>
  <c r="U250" i="33"/>
  <c r="Y249" i="33"/>
  <c r="W249" i="33"/>
  <c r="U249" i="33"/>
  <c r="Y205" i="33"/>
  <c r="W205" i="33"/>
  <c r="W206" i="33" s="1"/>
  <c r="U205" i="33"/>
  <c r="U206" i="33" s="1"/>
  <c r="Y171" i="33"/>
  <c r="W171" i="33"/>
  <c r="W172" i="33" s="1"/>
  <c r="U171" i="33"/>
  <c r="U172" i="33" s="1"/>
  <c r="W118" i="33"/>
  <c r="U118" i="33"/>
  <c r="Y264" i="33"/>
  <c r="W264" i="33"/>
  <c r="U264" i="33"/>
  <c r="Y263" i="33"/>
  <c r="W263" i="33"/>
  <c r="U263" i="33"/>
  <c r="Y262" i="33"/>
  <c r="W262" i="33"/>
  <c r="U262" i="33"/>
  <c r="Y244" i="33"/>
  <c r="W244" i="33"/>
  <c r="U244" i="33"/>
  <c r="Y242" i="33"/>
  <c r="W242" i="33"/>
  <c r="U242" i="33"/>
  <c r="Y241" i="33"/>
  <c r="W241" i="33"/>
  <c r="U241" i="33"/>
  <c r="Y240" i="33"/>
  <c r="W240" i="33"/>
  <c r="U240" i="33"/>
  <c r="Y239" i="33"/>
  <c r="W239" i="33"/>
  <c r="U239" i="33"/>
  <c r="Y231" i="33"/>
  <c r="W231" i="33"/>
  <c r="U231" i="33"/>
  <c r="Y232" i="33"/>
  <c r="W232" i="33"/>
  <c r="U232" i="33"/>
  <c r="Y230" i="33"/>
  <c r="W230" i="33"/>
  <c r="U230" i="33"/>
  <c r="Y228" i="33"/>
  <c r="W228" i="33"/>
  <c r="U228" i="33"/>
  <c r="Y233" i="33"/>
  <c r="W233" i="33"/>
  <c r="U233" i="33"/>
  <c r="Y227" i="33"/>
  <c r="W227" i="33"/>
  <c r="U227" i="33"/>
  <c r="Y226" i="33"/>
  <c r="W226" i="33"/>
  <c r="U226" i="33"/>
  <c r="Y225" i="33"/>
  <c r="W225" i="33"/>
  <c r="U225" i="33"/>
  <c r="Y220" i="33"/>
  <c r="W220" i="33"/>
  <c r="U220" i="33"/>
  <c r="Y216" i="33"/>
  <c r="W216" i="33"/>
  <c r="U216" i="33"/>
  <c r="Y214" i="33"/>
  <c r="W214" i="33"/>
  <c r="U214" i="33"/>
  <c r="Y222" i="33"/>
  <c r="W222" i="33"/>
  <c r="U222" i="33"/>
  <c r="Y221" i="33"/>
  <c r="W221" i="33"/>
  <c r="U221" i="33"/>
  <c r="Y219" i="33"/>
  <c r="W219" i="33"/>
  <c r="U219" i="33"/>
  <c r="Y218" i="33"/>
  <c r="W218" i="33"/>
  <c r="U218" i="33"/>
  <c r="Y217" i="33"/>
  <c r="W217" i="33"/>
  <c r="U217" i="33"/>
  <c r="Y215" i="33"/>
  <c r="W215" i="33"/>
  <c r="U215" i="33"/>
  <c r="Y213" i="33"/>
  <c r="W213" i="33"/>
  <c r="U213" i="33"/>
  <c r="Y212" i="33"/>
  <c r="W212" i="33"/>
  <c r="U212" i="33"/>
  <c r="Y211" i="33"/>
  <c r="W211" i="33"/>
  <c r="U211" i="33"/>
  <c r="Y210" i="33"/>
  <c r="W210" i="33"/>
  <c r="U210" i="33"/>
  <c r="Z204" i="33"/>
  <c r="Y204" i="33"/>
  <c r="X204" i="33"/>
  <c r="W204" i="33"/>
  <c r="V204" i="33"/>
  <c r="U204" i="33"/>
  <c r="Y199" i="33"/>
  <c r="W199" i="33"/>
  <c r="U199" i="33"/>
  <c r="Y198" i="33"/>
  <c r="W198" i="33"/>
  <c r="U198" i="33"/>
  <c r="Y197" i="33"/>
  <c r="W197" i="33"/>
  <c r="U197" i="33"/>
  <c r="Y192" i="33"/>
  <c r="W192" i="33"/>
  <c r="U192" i="33"/>
  <c r="Y191" i="33"/>
  <c r="W191" i="33"/>
  <c r="X191" i="33" s="1"/>
  <c r="U191" i="33"/>
  <c r="Y190" i="33"/>
  <c r="W190" i="33"/>
  <c r="U190" i="33"/>
  <c r="Y189" i="33"/>
  <c r="W189" i="33"/>
  <c r="U189" i="33"/>
  <c r="Y188" i="33"/>
  <c r="W188" i="33"/>
  <c r="U188" i="33"/>
  <c r="Y187" i="33"/>
  <c r="W187" i="33"/>
  <c r="U187" i="33"/>
  <c r="Z186" i="33"/>
  <c r="Y186" i="33"/>
  <c r="X186" i="33"/>
  <c r="W186" i="33"/>
  <c r="V186" i="33"/>
  <c r="U186" i="33"/>
  <c r="Y166" i="33"/>
  <c r="W166" i="33"/>
  <c r="U166" i="33"/>
  <c r="Y165" i="33"/>
  <c r="W165" i="33"/>
  <c r="U165" i="33"/>
  <c r="Y160" i="33"/>
  <c r="W160" i="33"/>
  <c r="U160" i="33"/>
  <c r="Y159" i="33"/>
  <c r="W159" i="33"/>
  <c r="U159" i="33"/>
  <c r="Y158" i="33"/>
  <c r="W158" i="33"/>
  <c r="U158" i="33"/>
  <c r="Y157" i="33"/>
  <c r="W157" i="33"/>
  <c r="U157" i="33"/>
  <c r="Y156" i="33"/>
  <c r="W156" i="33"/>
  <c r="U156" i="33"/>
  <c r="Y155" i="33"/>
  <c r="W155" i="33"/>
  <c r="U155" i="33"/>
  <c r="Y154" i="33"/>
  <c r="W154" i="33"/>
  <c r="U154" i="33"/>
  <c r="Z153" i="33"/>
  <c r="Y153" i="33"/>
  <c r="X153" i="33"/>
  <c r="W153" i="33"/>
  <c r="V153" i="33"/>
  <c r="U153" i="33"/>
  <c r="Y149" i="33"/>
  <c r="W149" i="33"/>
  <c r="U149" i="33"/>
  <c r="Y148" i="33"/>
  <c r="W148" i="33"/>
  <c r="U148" i="33"/>
  <c r="Y147" i="33"/>
  <c r="W147" i="33"/>
  <c r="U147" i="33"/>
  <c r="Y146" i="33"/>
  <c r="W146" i="33"/>
  <c r="U146" i="33"/>
  <c r="Y145" i="33"/>
  <c r="W145" i="33"/>
  <c r="U145" i="33"/>
  <c r="Y140" i="33"/>
  <c r="W140" i="33"/>
  <c r="U140" i="33"/>
  <c r="Y139" i="33"/>
  <c r="W139" i="33"/>
  <c r="U139" i="33"/>
  <c r="Y138" i="33"/>
  <c r="W138" i="33"/>
  <c r="U138" i="33"/>
  <c r="Y137" i="33"/>
  <c r="W137" i="33"/>
  <c r="U137" i="33"/>
  <c r="Y136" i="33"/>
  <c r="W136" i="33"/>
  <c r="U136" i="33"/>
  <c r="Z135" i="33"/>
  <c r="Y135" i="33"/>
  <c r="X135" i="33"/>
  <c r="W135" i="33"/>
  <c r="V135" i="33"/>
  <c r="U135" i="33"/>
  <c r="Y131" i="33"/>
  <c r="W131" i="33"/>
  <c r="U131" i="33"/>
  <c r="Y130" i="33"/>
  <c r="W130" i="33"/>
  <c r="U130" i="33"/>
  <c r="Y129" i="33"/>
  <c r="W129" i="33"/>
  <c r="U129" i="33"/>
  <c r="Y128" i="33"/>
  <c r="W128" i="33"/>
  <c r="U128" i="33"/>
  <c r="Y127" i="33"/>
  <c r="W127" i="33"/>
  <c r="U127" i="33"/>
  <c r="Y126" i="33"/>
  <c r="W126" i="33"/>
  <c r="U126" i="33"/>
  <c r="Z121" i="33"/>
  <c r="X121" i="33"/>
  <c r="V121" i="33"/>
  <c r="Z120" i="33"/>
  <c r="X120" i="33"/>
  <c r="V120" i="33"/>
  <c r="Z119" i="33"/>
  <c r="X119" i="33"/>
  <c r="V119" i="33"/>
  <c r="W113" i="33"/>
  <c r="U113" i="33"/>
  <c r="Z112" i="33"/>
  <c r="W112" i="33"/>
  <c r="X112" i="33" s="1"/>
  <c r="U112" i="33"/>
  <c r="V112" i="33" s="1"/>
  <c r="W111" i="33"/>
  <c r="U111" i="33"/>
  <c r="W110" i="33"/>
  <c r="U110" i="33"/>
  <c r="Y109" i="33"/>
  <c r="W109" i="33"/>
  <c r="U109" i="33"/>
  <c r="Y108" i="33"/>
  <c r="W108" i="33"/>
  <c r="U108" i="33"/>
  <c r="Y103" i="33"/>
  <c r="W103" i="33"/>
  <c r="W104" i="33" s="1"/>
  <c r="U103" i="33"/>
  <c r="U104" i="33" s="1"/>
  <c r="Y102" i="33"/>
  <c r="W102" i="33"/>
  <c r="U102" i="33"/>
  <c r="Y98" i="33"/>
  <c r="W98" i="33"/>
  <c r="U98" i="33"/>
  <c r="Y97" i="33"/>
  <c r="W97" i="33"/>
  <c r="U97" i="33"/>
  <c r="Y96" i="33"/>
  <c r="W96" i="33"/>
  <c r="U96" i="33"/>
  <c r="Y95" i="33"/>
  <c r="W95" i="33"/>
  <c r="U95" i="33"/>
  <c r="Y94" i="33"/>
  <c r="W94" i="33"/>
  <c r="U94" i="33"/>
  <c r="Y93" i="33"/>
  <c r="W93" i="33"/>
  <c r="U93" i="33"/>
  <c r="Y92" i="33"/>
  <c r="W92" i="33"/>
  <c r="U92" i="33"/>
  <c r="Y91" i="33"/>
  <c r="W91" i="33"/>
  <c r="U91" i="33"/>
  <c r="Y90" i="33"/>
  <c r="W90" i="33"/>
  <c r="U90" i="33"/>
  <c r="Z102" i="33"/>
  <c r="X102" i="33"/>
  <c r="V102" i="33"/>
  <c r="Y85" i="33"/>
  <c r="W85" i="33"/>
  <c r="U85" i="33"/>
  <c r="Y84" i="33"/>
  <c r="W84" i="33"/>
  <c r="U84" i="33"/>
  <c r="Y83" i="33"/>
  <c r="W83" i="33"/>
  <c r="U83" i="33"/>
  <c r="Y82" i="33"/>
  <c r="W82" i="33"/>
  <c r="U82" i="33"/>
  <c r="Y81" i="33"/>
  <c r="W81" i="33"/>
  <c r="U81" i="33"/>
  <c r="Y80" i="33"/>
  <c r="W80" i="33"/>
  <c r="U80" i="33"/>
  <c r="Y79" i="33"/>
  <c r="W79" i="33"/>
  <c r="U79" i="33"/>
  <c r="Y78" i="33"/>
  <c r="W78" i="33"/>
  <c r="U78" i="33"/>
  <c r="Z77" i="33"/>
  <c r="Y77" i="33"/>
  <c r="X77" i="33"/>
  <c r="W77" i="33"/>
  <c r="V77" i="33"/>
  <c r="U77" i="33"/>
  <c r="Y73" i="33"/>
  <c r="W73" i="33"/>
  <c r="U73" i="33"/>
  <c r="Y72" i="33"/>
  <c r="W72" i="33"/>
  <c r="U72" i="33"/>
  <c r="Y71" i="33"/>
  <c r="W71" i="33"/>
  <c r="U71" i="33"/>
  <c r="Y70" i="33"/>
  <c r="W70" i="33"/>
  <c r="U70" i="33"/>
  <c r="Y69" i="33"/>
  <c r="W69" i="33"/>
  <c r="U69" i="33"/>
  <c r="Y68" i="33"/>
  <c r="W68" i="33"/>
  <c r="U68" i="33"/>
  <c r="Y67" i="33"/>
  <c r="W67" i="33"/>
  <c r="U67" i="33"/>
  <c r="Y66" i="33"/>
  <c r="W66" i="33"/>
  <c r="U66" i="33"/>
  <c r="Y65" i="33"/>
  <c r="W65" i="33"/>
  <c r="U65" i="33"/>
  <c r="Y60" i="33"/>
  <c r="W60" i="33"/>
  <c r="U60" i="33"/>
  <c r="Y59" i="33"/>
  <c r="W59" i="33"/>
  <c r="U59" i="33"/>
  <c r="Y58" i="33"/>
  <c r="W58" i="33"/>
  <c r="U58" i="33"/>
  <c r="Y57" i="33"/>
  <c r="W57" i="33"/>
  <c r="U57" i="33"/>
  <c r="Y56" i="33"/>
  <c r="W56" i="33"/>
  <c r="U56" i="33"/>
  <c r="Y55" i="33"/>
  <c r="W55" i="33"/>
  <c r="U55" i="33"/>
  <c r="Y54" i="33"/>
  <c r="W54" i="33"/>
  <c r="U54" i="33"/>
  <c r="Y53" i="33"/>
  <c r="W53" i="33"/>
  <c r="U53" i="33"/>
  <c r="Y48" i="33"/>
  <c r="W48" i="33"/>
  <c r="U48" i="33"/>
  <c r="Y47" i="33"/>
  <c r="W47" i="33"/>
  <c r="U47" i="33"/>
  <c r="Y46" i="33"/>
  <c r="W46" i="33"/>
  <c r="U46" i="33"/>
  <c r="Y45" i="33"/>
  <c r="W45" i="33"/>
  <c r="U45" i="33"/>
  <c r="Y44" i="33"/>
  <c r="W44" i="33"/>
  <c r="U44" i="33"/>
  <c r="Y43" i="33"/>
  <c r="W43" i="33"/>
  <c r="U43" i="33"/>
  <c r="Y42" i="33"/>
  <c r="W42" i="33"/>
  <c r="U42" i="33"/>
  <c r="Y41" i="33"/>
  <c r="W41" i="33"/>
  <c r="U41" i="33"/>
  <c r="Y40" i="33"/>
  <c r="W40" i="33"/>
  <c r="U40" i="33"/>
  <c r="Y39" i="33"/>
  <c r="W39" i="33"/>
  <c r="U39" i="33"/>
  <c r="Y38" i="33"/>
  <c r="W38" i="33"/>
  <c r="U38" i="33"/>
  <c r="Y37" i="33"/>
  <c r="W37" i="33"/>
  <c r="U37" i="33"/>
  <c r="Y36" i="33"/>
  <c r="W36" i="33"/>
  <c r="U36" i="33"/>
  <c r="Y31" i="33"/>
  <c r="W31" i="33"/>
  <c r="U31" i="33"/>
  <c r="Y29" i="33"/>
  <c r="W29" i="33"/>
  <c r="U29" i="33"/>
  <c r="Y28" i="33"/>
  <c r="W28" i="33"/>
  <c r="U28" i="33"/>
  <c r="Y27" i="33"/>
  <c r="W27" i="33"/>
  <c r="U27" i="33"/>
  <c r="Y26" i="33"/>
  <c r="W26" i="33"/>
  <c r="U26" i="33"/>
  <c r="Y25" i="33"/>
  <c r="W25" i="33"/>
  <c r="U25" i="33"/>
  <c r="Y24" i="33"/>
  <c r="W24" i="33"/>
  <c r="U24" i="33"/>
  <c r="Y23" i="33"/>
  <c r="W23" i="33"/>
  <c r="U23" i="33"/>
  <c r="Y22" i="33"/>
  <c r="W22" i="33"/>
  <c r="U22" i="33"/>
  <c r="Y21" i="33"/>
  <c r="W21" i="33"/>
  <c r="U21" i="33"/>
  <c r="Y16" i="33"/>
  <c r="W16" i="33"/>
  <c r="U16" i="33"/>
  <c r="Y15" i="33"/>
  <c r="W15" i="33"/>
  <c r="U15" i="33"/>
  <c r="Y14" i="33"/>
  <c r="W14" i="33"/>
  <c r="U14" i="33"/>
  <c r="Y13" i="33"/>
  <c r="W13" i="33"/>
  <c r="U13" i="33"/>
  <c r="Y12" i="33"/>
  <c r="W12" i="33"/>
  <c r="U12" i="33"/>
  <c r="Y11" i="33"/>
  <c r="W11" i="33"/>
  <c r="U11" i="33"/>
  <c r="Y8" i="33"/>
  <c r="W8" i="33"/>
  <c r="U8" i="33"/>
  <c r="Y7" i="33"/>
  <c r="W7" i="33"/>
  <c r="U7" i="33"/>
  <c r="Y6" i="33"/>
  <c r="W6" i="33"/>
  <c r="U6" i="33"/>
  <c r="Y206" i="33" l="1"/>
  <c r="Z191" i="33"/>
  <c r="Y104" i="33"/>
  <c r="Y150" i="33"/>
  <c r="W167" i="33"/>
  <c r="V191" i="33"/>
  <c r="W161" i="33"/>
  <c r="W141" i="33"/>
  <c r="W132" i="33"/>
  <c r="W245" i="33"/>
  <c r="W258" i="33"/>
  <c r="Y201" i="33"/>
  <c r="W193" i="33"/>
  <c r="U201" i="33"/>
  <c r="U245" i="33"/>
  <c r="Y245" i="33"/>
  <c r="U150" i="33"/>
  <c r="Y172" i="33"/>
  <c r="U17" i="33"/>
  <c r="Y17" i="33"/>
  <c r="W32" i="33"/>
  <c r="W49" i="33"/>
  <c r="Y61" i="33"/>
  <c r="W74" i="33"/>
  <c r="W86" i="33"/>
  <c r="W99" i="33"/>
  <c r="W114" i="33"/>
  <c r="Y258" i="33"/>
  <c r="U61" i="33"/>
  <c r="U258" i="33"/>
  <c r="U74" i="33"/>
  <c r="Y74" i="33"/>
  <c r="W17" i="33"/>
  <c r="U32" i="33"/>
  <c r="Y32" i="33"/>
  <c r="U49" i="33"/>
  <c r="Y49" i="33"/>
  <c r="W61" i="33"/>
  <c r="U86" i="33"/>
  <c r="Y86" i="33"/>
  <c r="U99" i="33"/>
  <c r="Y99" i="33"/>
  <c r="U114" i="33"/>
  <c r="Y114" i="33"/>
  <c r="U132" i="33"/>
  <c r="Y132" i="33"/>
  <c r="U141" i="33"/>
  <c r="Y141" i="33"/>
  <c r="W150" i="33"/>
  <c r="U161" i="33"/>
  <c r="Y161" i="33"/>
  <c r="U167" i="33"/>
  <c r="Y167" i="33"/>
  <c r="U193" i="33"/>
  <c r="Y193" i="33"/>
  <c r="W201" i="33"/>
  <c r="V103" i="33"/>
  <c r="X103" i="33"/>
  <c r="Z103" i="33"/>
  <c r="W122" i="33"/>
  <c r="U122" i="33"/>
  <c r="W265" i="33"/>
  <c r="U265" i="33"/>
  <c r="Y265" i="33"/>
  <c r="AA17" i="7" l="1"/>
  <c r="AE19" i="3" l="1"/>
  <c r="AC19" i="3"/>
  <c r="AA19" i="3"/>
  <c r="AB9" i="3"/>
  <c r="AD9" i="3"/>
  <c r="AF9" i="3"/>
  <c r="AB10" i="3"/>
  <c r="AD10" i="3"/>
  <c r="AF10" i="3"/>
  <c r="AB11" i="3"/>
  <c r="AD11" i="3"/>
  <c r="AF11" i="3"/>
  <c r="AB12" i="3"/>
  <c r="AD12" i="3"/>
  <c r="AF12" i="3"/>
  <c r="AB13" i="3"/>
  <c r="AD13" i="3"/>
  <c r="AF13" i="3"/>
  <c r="AB14" i="3"/>
  <c r="AD14" i="3"/>
  <c r="AF14" i="3"/>
  <c r="AB15" i="3"/>
  <c r="AD15" i="3"/>
  <c r="AF15" i="3"/>
  <c r="AB16" i="3"/>
  <c r="AD16" i="3"/>
  <c r="AF16" i="3"/>
  <c r="AB18" i="3"/>
  <c r="AD18" i="3"/>
  <c r="AF18" i="3"/>
  <c r="AE21" i="4"/>
  <c r="AC21" i="4"/>
  <c r="AA21" i="4"/>
  <c r="AB9" i="4"/>
  <c r="AD9" i="4"/>
  <c r="AF9" i="4"/>
  <c r="AB10" i="4"/>
  <c r="AD10" i="4"/>
  <c r="AF10" i="4"/>
  <c r="AB11" i="4"/>
  <c r="AD11" i="4"/>
  <c r="AF11" i="4"/>
  <c r="AB12" i="4"/>
  <c r="AD12" i="4"/>
  <c r="AF12" i="4"/>
  <c r="AB13" i="4"/>
  <c r="AD13" i="4"/>
  <c r="AF13" i="4"/>
  <c r="AB14" i="4"/>
  <c r="AD14" i="4"/>
  <c r="AF14" i="4"/>
  <c r="AB15" i="4"/>
  <c r="AD15" i="4"/>
  <c r="AF15" i="4"/>
  <c r="AB17" i="4"/>
  <c r="AD17" i="4"/>
  <c r="AF17" i="4"/>
  <c r="AB19" i="4"/>
  <c r="AD19" i="4"/>
  <c r="AF19" i="4"/>
  <c r="AB20" i="4"/>
  <c r="AD20" i="4"/>
  <c r="AF20" i="4"/>
  <c r="AB9" i="5"/>
  <c r="AD9" i="5"/>
  <c r="AF9" i="5"/>
  <c r="AB10" i="5"/>
  <c r="AD10" i="5"/>
  <c r="AF10" i="5"/>
  <c r="AB12" i="5"/>
  <c r="AD12" i="5"/>
  <c r="AF12" i="5"/>
  <c r="AB14" i="5"/>
  <c r="AD14" i="5"/>
  <c r="AF14" i="5"/>
  <c r="AB15" i="5"/>
  <c r="AD15" i="5"/>
  <c r="AF15" i="5"/>
  <c r="AE17" i="19"/>
  <c r="AC17" i="19"/>
  <c r="AA17" i="19"/>
  <c r="AB10" i="19"/>
  <c r="AD10" i="19"/>
  <c r="AF10" i="19"/>
  <c r="AB11" i="19"/>
  <c r="AD11" i="19"/>
  <c r="AF11" i="19"/>
  <c r="AB12" i="19"/>
  <c r="AD12" i="19"/>
  <c r="AF12" i="19"/>
  <c r="AB13" i="19"/>
  <c r="AD13" i="19"/>
  <c r="AF13" i="19"/>
  <c r="AB14" i="19"/>
  <c r="AD14" i="19"/>
  <c r="AF14" i="19"/>
  <c r="AB15" i="19"/>
  <c r="AD15" i="19"/>
  <c r="AF15" i="19"/>
  <c r="AB16" i="19"/>
  <c r="AD16" i="19"/>
  <c r="AF16" i="19"/>
  <c r="AE16" i="6"/>
  <c r="AC16" i="6"/>
  <c r="AA16" i="6"/>
  <c r="AB9" i="6"/>
  <c r="AD9" i="6"/>
  <c r="AF9" i="6"/>
  <c r="AB10" i="6"/>
  <c r="AD10" i="6"/>
  <c r="AF10" i="6"/>
  <c r="AB14" i="6"/>
  <c r="AD14" i="6"/>
  <c r="AF14" i="6"/>
  <c r="AB15" i="6"/>
  <c r="AD15" i="6"/>
  <c r="AF15" i="6"/>
  <c r="AE14" i="8"/>
  <c r="AC14" i="8"/>
  <c r="AA14" i="8"/>
  <c r="AB9" i="8"/>
  <c r="AD9" i="8"/>
  <c r="AF9" i="8"/>
  <c r="AB10" i="8"/>
  <c r="AD10" i="8"/>
  <c r="AB11" i="8"/>
  <c r="AD11" i="8"/>
  <c r="AB12" i="8"/>
  <c r="AD12" i="8"/>
  <c r="AB13" i="8"/>
  <c r="AD13" i="8"/>
  <c r="AE12" i="25"/>
  <c r="AC12" i="25"/>
  <c r="AA12" i="25"/>
  <c r="AE14" i="9"/>
  <c r="AC14" i="9"/>
  <c r="AA14" i="9"/>
  <c r="AB9" i="9"/>
  <c r="AD9" i="9"/>
  <c r="AF9" i="9"/>
  <c r="AB10" i="9"/>
  <c r="AD10" i="9"/>
  <c r="AF10" i="9"/>
  <c r="AB11" i="9"/>
  <c r="AD11" i="9"/>
  <c r="AF11" i="9"/>
  <c r="AB12" i="9"/>
  <c r="AD12" i="9"/>
  <c r="AF12" i="9"/>
  <c r="AB13" i="9"/>
  <c r="AD13" i="9"/>
  <c r="AF13" i="9"/>
  <c r="AE13" i="10"/>
  <c r="AC13" i="10"/>
  <c r="AA13" i="10"/>
  <c r="AB9" i="10"/>
  <c r="AD9" i="10"/>
  <c r="AF9" i="10"/>
  <c r="AB10" i="10"/>
  <c r="AD10" i="10"/>
  <c r="AF10" i="10"/>
  <c r="AB11" i="10"/>
  <c r="AD11" i="10"/>
  <c r="AF11" i="10"/>
  <c r="AB12" i="10"/>
  <c r="AD12" i="10"/>
  <c r="AF12" i="10"/>
  <c r="AE13" i="11"/>
  <c r="AC13" i="11"/>
  <c r="AA13" i="11"/>
  <c r="AB9" i="11"/>
  <c r="AD9" i="11"/>
  <c r="AF9" i="11"/>
  <c r="AB10" i="11"/>
  <c r="AD10" i="11"/>
  <c r="AF10" i="11"/>
  <c r="AB11" i="11"/>
  <c r="AD11" i="11"/>
  <c r="AF11" i="11"/>
  <c r="AB12" i="11"/>
  <c r="AD12" i="11"/>
  <c r="AF12" i="11"/>
  <c r="AE15" i="12"/>
  <c r="AC15" i="12"/>
  <c r="AA15" i="12"/>
  <c r="AB9" i="12"/>
  <c r="AD9" i="12"/>
  <c r="AF9" i="12"/>
  <c r="AB10" i="12"/>
  <c r="AD10" i="12"/>
  <c r="AF10" i="12"/>
  <c r="AB11" i="12"/>
  <c r="AD11" i="12"/>
  <c r="AF11" i="12"/>
  <c r="AB12" i="12"/>
  <c r="AD12" i="12"/>
  <c r="AF12" i="12"/>
  <c r="AB13" i="12"/>
  <c r="AD13" i="12"/>
  <c r="AF13" i="12"/>
  <c r="AB14" i="12"/>
  <c r="AD14" i="12"/>
  <c r="AF14" i="12"/>
  <c r="AE10" i="30"/>
  <c r="AC10" i="30"/>
  <c r="AA10" i="30"/>
  <c r="AB9" i="30"/>
  <c r="AD9" i="30"/>
  <c r="AF9" i="30"/>
  <c r="AE9" i="29"/>
  <c r="AC9" i="29"/>
  <c r="AA9" i="29"/>
  <c r="AE14" i="13"/>
  <c r="AC14" i="13"/>
  <c r="AA14" i="13"/>
  <c r="AB9" i="13"/>
  <c r="AD9" i="13"/>
  <c r="AF9" i="13"/>
  <c r="AB10" i="13"/>
  <c r="AD10" i="13"/>
  <c r="AF10" i="13"/>
  <c r="AB11" i="13"/>
  <c r="AD11" i="13"/>
  <c r="AF11" i="13"/>
  <c r="AB12" i="13"/>
  <c r="AD12" i="13"/>
  <c r="AF12" i="13"/>
  <c r="AB13" i="13"/>
  <c r="AD13" i="13"/>
  <c r="AF13" i="13"/>
  <c r="AB9" i="14"/>
  <c r="AD9" i="14"/>
  <c r="AF9" i="14"/>
  <c r="AB10" i="14"/>
  <c r="AD10" i="14"/>
  <c r="AF10" i="14"/>
  <c r="AE9" i="31"/>
  <c r="AC9" i="31"/>
  <c r="AA9" i="31"/>
  <c r="AE9" i="44"/>
  <c r="AE280" i="43" s="1"/>
  <c r="AE31" i="43" s="1"/>
  <c r="AC9" i="44"/>
  <c r="AC280" i="43" s="1"/>
  <c r="AC31" i="43" s="1"/>
  <c r="AA9" i="44"/>
  <c r="AA280" i="43" s="1"/>
  <c r="AA31" i="43" s="1"/>
  <c r="AB38" i="32"/>
  <c r="AD38" i="32"/>
  <c r="AF38" i="32"/>
  <c r="AB39" i="32"/>
  <c r="AD39" i="32"/>
  <c r="AF39" i="32"/>
  <c r="AB40" i="32"/>
  <c r="AD40" i="32"/>
  <c r="AF40" i="32"/>
  <c r="AB41" i="32"/>
  <c r="AD41" i="32"/>
  <c r="AF41" i="32"/>
  <c r="AB42" i="32"/>
  <c r="AD42" i="32"/>
  <c r="AF42" i="32"/>
  <c r="AB43" i="32"/>
  <c r="AD43" i="32"/>
  <c r="AF43" i="32"/>
  <c r="V255" i="33"/>
  <c r="X255" i="33"/>
  <c r="Z255" i="33"/>
  <c r="AF37" i="32"/>
  <c r="AD37" i="32"/>
  <c r="AB37" i="32"/>
  <c r="AG261" i="43"/>
  <c r="AF29" i="32"/>
  <c r="AD29" i="32"/>
  <c r="AB29" i="32"/>
  <c r="AG260" i="43"/>
  <c r="AG259" i="43"/>
  <c r="AF28" i="32"/>
  <c r="AD28" i="32"/>
  <c r="AB28" i="32"/>
  <c r="AG258" i="43"/>
  <c r="AF27" i="32"/>
  <c r="AD27" i="32"/>
  <c r="AB27" i="32"/>
  <c r="AG257" i="43"/>
  <c r="AG256" i="43"/>
  <c r="AF25" i="32"/>
  <c r="AD25" i="32"/>
  <c r="AB25" i="32"/>
  <c r="AG255" i="43"/>
  <c r="AF24" i="32"/>
  <c r="AD24" i="32"/>
  <c r="AB24" i="32"/>
  <c r="AG254" i="43"/>
  <c r="AF26" i="32"/>
  <c r="AD26" i="32"/>
  <c r="AB26" i="32"/>
  <c r="AB9" i="32"/>
  <c r="AD9" i="32"/>
  <c r="AF9" i="32"/>
  <c r="AG240" i="43"/>
  <c r="AB10" i="32"/>
  <c r="AD10" i="32"/>
  <c r="AF10" i="32"/>
  <c r="AG241" i="43"/>
  <c r="AB11" i="32"/>
  <c r="AD11" i="32"/>
  <c r="AF11" i="32"/>
  <c r="AG242" i="43"/>
  <c r="AB13" i="32"/>
  <c r="AD13" i="32"/>
  <c r="AF13" i="32"/>
  <c r="AG243" i="43"/>
  <c r="AB15" i="32"/>
  <c r="AD15" i="32"/>
  <c r="AF15" i="32"/>
  <c r="AG244" i="43"/>
  <c r="AB17" i="32"/>
  <c r="AD17" i="32"/>
  <c r="AF17" i="32"/>
  <c r="AG245" i="43"/>
  <c r="AB18" i="32"/>
  <c r="AD18" i="32"/>
  <c r="AF18" i="32"/>
  <c r="AG246" i="43"/>
  <c r="AB20" i="32"/>
  <c r="AD20" i="32"/>
  <c r="AF20" i="32"/>
  <c r="AG247" i="43"/>
  <c r="AB21" i="32"/>
  <c r="AD21" i="32"/>
  <c r="AF21" i="32"/>
  <c r="AG248" i="43"/>
  <c r="AB12" i="32"/>
  <c r="AD12" i="32"/>
  <c r="AF12" i="32"/>
  <c r="AB14" i="32"/>
  <c r="AD14" i="32"/>
  <c r="AF14" i="32"/>
  <c r="AG250" i="43"/>
  <c r="AB19" i="32"/>
  <c r="AD19" i="32"/>
  <c r="AF19" i="32"/>
  <c r="AG251" i="43"/>
  <c r="AE16" i="21"/>
  <c r="AC16" i="21"/>
  <c r="AA16" i="21"/>
  <c r="AB9" i="21"/>
  <c r="AD9" i="21"/>
  <c r="AF9" i="21"/>
  <c r="AG9" i="21"/>
  <c r="AB10" i="21"/>
  <c r="AD10" i="21"/>
  <c r="AF10" i="21"/>
  <c r="AG10" i="21"/>
  <c r="AB11" i="21"/>
  <c r="AD11" i="21"/>
  <c r="AF11" i="21"/>
  <c r="AG11" i="21"/>
  <c r="AB12" i="21"/>
  <c r="AD12" i="21"/>
  <c r="AF12" i="21"/>
  <c r="AG12" i="21"/>
  <c r="AG13" i="21"/>
  <c r="AG14" i="21"/>
  <c r="AG15" i="21"/>
  <c r="AG8" i="21"/>
  <c r="AF8" i="21"/>
  <c r="AD8" i="21"/>
  <c r="AB8" i="21"/>
  <c r="AF8" i="32"/>
  <c r="AD8" i="32"/>
  <c r="AB8" i="32"/>
  <c r="AF8" i="44"/>
  <c r="AF279" i="43" s="1"/>
  <c r="AD8" i="44"/>
  <c r="AD279" i="43" s="1"/>
  <c r="AB8" i="44"/>
  <c r="AB279" i="43" s="1"/>
  <c r="AF8" i="31"/>
  <c r="AD8" i="31"/>
  <c r="AB8" i="31"/>
  <c r="AF8" i="13"/>
  <c r="AD8" i="13"/>
  <c r="AB8" i="13"/>
  <c r="AF8" i="29"/>
  <c r="AD8" i="29"/>
  <c r="AB8" i="29"/>
  <c r="AF8" i="30"/>
  <c r="AD8" i="30"/>
  <c r="AB8" i="30"/>
  <c r="AF8" i="12"/>
  <c r="AD8" i="12"/>
  <c r="AB8" i="12"/>
  <c r="AF8" i="11"/>
  <c r="AD8" i="11"/>
  <c r="AB8" i="11"/>
  <c r="AF8" i="10"/>
  <c r="AD8" i="10"/>
  <c r="AB8" i="10"/>
  <c r="AF8" i="9"/>
  <c r="AD8" i="9"/>
  <c r="AB8" i="9"/>
  <c r="AF8" i="25"/>
  <c r="AD8" i="25"/>
  <c r="AB8" i="25"/>
  <c r="AF8" i="8"/>
  <c r="AD8" i="8"/>
  <c r="AB8" i="8"/>
  <c r="AF8" i="6"/>
  <c r="AD8" i="6"/>
  <c r="AB8" i="6"/>
  <c r="AF8" i="19"/>
  <c r="AD8" i="19"/>
  <c r="AB8" i="19"/>
  <c r="AF8" i="5"/>
  <c r="AD8" i="5"/>
  <c r="AB8" i="5"/>
  <c r="AF8" i="4"/>
  <c r="AD8" i="4"/>
  <c r="AB8" i="4"/>
  <c r="AF8" i="3"/>
  <c r="AD8" i="3"/>
  <c r="AB8" i="3"/>
  <c r="AE19" i="2"/>
  <c r="AC19" i="2"/>
  <c r="AA19" i="2"/>
  <c r="AF18" i="2"/>
  <c r="AD18" i="2"/>
  <c r="AB18" i="2"/>
  <c r="AF17" i="2"/>
  <c r="AD17" i="2"/>
  <c r="AB17" i="2"/>
  <c r="AF16" i="2"/>
  <c r="AD16" i="2"/>
  <c r="AB16" i="2"/>
  <c r="AF15" i="2"/>
  <c r="AD15" i="2"/>
  <c r="AB15" i="2"/>
  <c r="AF14" i="2"/>
  <c r="AD14" i="2"/>
  <c r="AB14" i="2"/>
  <c r="AF13" i="2"/>
  <c r="AD13" i="2"/>
  <c r="AB13" i="2"/>
  <c r="AF12" i="2"/>
  <c r="AD12" i="2"/>
  <c r="AB12" i="2"/>
  <c r="AF11" i="2"/>
  <c r="AD11" i="2"/>
  <c r="AB11" i="2"/>
  <c r="AF10" i="2"/>
  <c r="AD10" i="2"/>
  <c r="AB10" i="2"/>
  <c r="AF9" i="2"/>
  <c r="AD9" i="2"/>
  <c r="AB9" i="2"/>
  <c r="AF8" i="2"/>
  <c r="AD8" i="2"/>
  <c r="AB8" i="2"/>
  <c r="S255" i="33"/>
  <c r="S254" i="33"/>
  <c r="S253" i="33"/>
  <c r="S252" i="33"/>
  <c r="S251" i="33"/>
  <c r="S250" i="33"/>
  <c r="C83" i="33"/>
  <c r="E83" i="33"/>
  <c r="G83" i="33"/>
  <c r="I83" i="33"/>
  <c r="K83" i="33"/>
  <c r="M83" i="33"/>
  <c r="O83" i="33"/>
  <c r="Q83" i="33"/>
  <c r="S83" i="33"/>
  <c r="C81" i="33"/>
  <c r="AA81" i="33" s="1"/>
  <c r="E81" i="33"/>
  <c r="G81" i="33"/>
  <c r="I81" i="33"/>
  <c r="K81" i="33"/>
  <c r="M81" i="33"/>
  <c r="O81" i="33"/>
  <c r="Q81" i="33"/>
  <c r="S81" i="33"/>
  <c r="C58" i="33"/>
  <c r="E58" i="33"/>
  <c r="G58" i="33"/>
  <c r="I58" i="33"/>
  <c r="K58" i="33"/>
  <c r="M58" i="33"/>
  <c r="O58" i="33"/>
  <c r="Q58" i="33"/>
  <c r="S58" i="33"/>
  <c r="C56" i="33"/>
  <c r="E56" i="33"/>
  <c r="G56" i="33"/>
  <c r="I56" i="33"/>
  <c r="K56" i="33"/>
  <c r="M56" i="33"/>
  <c r="O56" i="33"/>
  <c r="Q56" i="33"/>
  <c r="S56" i="33"/>
  <c r="B57" i="33"/>
  <c r="B45" i="33"/>
  <c r="C46" i="33"/>
  <c r="E46" i="33"/>
  <c r="G46" i="33"/>
  <c r="I46" i="33"/>
  <c r="J46" i="33" s="1"/>
  <c r="K46" i="33"/>
  <c r="M46" i="33"/>
  <c r="O46" i="33"/>
  <c r="Q46" i="33"/>
  <c r="S46" i="33"/>
  <c r="C44" i="33"/>
  <c r="E44" i="33"/>
  <c r="G44" i="33"/>
  <c r="I44" i="33"/>
  <c r="K44" i="33"/>
  <c r="M44" i="33"/>
  <c r="O44" i="33"/>
  <c r="Q44" i="33"/>
  <c r="S44" i="33"/>
  <c r="AA58" i="33" l="1"/>
  <c r="AA56" i="33"/>
  <c r="AA46" i="33"/>
  <c r="AA83" i="33"/>
  <c r="AA44" i="33"/>
  <c r="D44" i="33"/>
  <c r="L44" i="33"/>
  <c r="R46" i="33"/>
  <c r="F81" i="33"/>
  <c r="N81" i="33"/>
  <c r="T44" i="33"/>
  <c r="J83" i="33"/>
  <c r="R81" i="33"/>
  <c r="J81" i="33"/>
  <c r="H44" i="33"/>
  <c r="P44" i="33"/>
  <c r="AH279" i="43"/>
  <c r="AG279" i="43"/>
  <c r="N83" i="33"/>
  <c r="F83" i="33"/>
  <c r="N46" i="33"/>
  <c r="F46" i="33"/>
  <c r="X210" i="33"/>
  <c r="AD239" i="43"/>
  <c r="AG239" i="43"/>
  <c r="X220" i="33"/>
  <c r="AD251" i="43"/>
  <c r="X216" i="33"/>
  <c r="AD250" i="43"/>
  <c r="AG249" i="43"/>
  <c r="X214" i="33"/>
  <c r="AD249" i="43"/>
  <c r="X222" i="33"/>
  <c r="AD248" i="43"/>
  <c r="X221" i="33"/>
  <c r="AD247" i="43"/>
  <c r="X219" i="33"/>
  <c r="AD246" i="43"/>
  <c r="X218" i="33"/>
  <c r="AD245" i="43"/>
  <c r="X217" i="33"/>
  <c r="AD244" i="43"/>
  <c r="X215" i="33"/>
  <c r="AD243" i="43"/>
  <c r="X213" i="33"/>
  <c r="AD242" i="43"/>
  <c r="X212" i="33"/>
  <c r="AD241" i="43"/>
  <c r="X211" i="33"/>
  <c r="AD240" i="43"/>
  <c r="W224" i="33"/>
  <c r="AC253" i="43"/>
  <c r="AC37" i="43" s="1"/>
  <c r="V225" i="33"/>
  <c r="AB254" i="43"/>
  <c r="Z225" i="33"/>
  <c r="AF254" i="43"/>
  <c r="V226" i="33"/>
  <c r="AB255" i="43"/>
  <c r="Z226" i="33"/>
  <c r="AF255" i="43"/>
  <c r="V227" i="33"/>
  <c r="AB256" i="43"/>
  <c r="Z227" i="33"/>
  <c r="AF256" i="43"/>
  <c r="V233" i="33"/>
  <c r="AB257" i="43"/>
  <c r="Z233" i="33"/>
  <c r="AF257" i="43"/>
  <c r="V228" i="33"/>
  <c r="AB258" i="43"/>
  <c r="Z228" i="33"/>
  <c r="AF258" i="43"/>
  <c r="V230" i="33"/>
  <c r="AB259" i="43"/>
  <c r="Z230" i="33"/>
  <c r="AF259" i="43"/>
  <c r="V232" i="33"/>
  <c r="AB260" i="43"/>
  <c r="Z232" i="33"/>
  <c r="AF260" i="43"/>
  <c r="V231" i="33"/>
  <c r="AB261" i="43"/>
  <c r="Z231" i="33"/>
  <c r="AF261" i="43"/>
  <c r="U234" i="33"/>
  <c r="AA262" i="43"/>
  <c r="AA38" i="43" s="1"/>
  <c r="Y234" i="33"/>
  <c r="AE262" i="43"/>
  <c r="AE38" i="43" s="1"/>
  <c r="V210" i="33"/>
  <c r="AB239" i="43"/>
  <c r="Z210" i="33"/>
  <c r="AF239" i="43"/>
  <c r="Z220" i="33"/>
  <c r="AF251" i="43"/>
  <c r="V220" i="33"/>
  <c r="AB251" i="43"/>
  <c r="Z216" i="33"/>
  <c r="AF250" i="43"/>
  <c r="V216" i="33"/>
  <c r="AB250" i="43"/>
  <c r="Z214" i="33"/>
  <c r="AF249" i="43"/>
  <c r="V214" i="33"/>
  <c r="AB249" i="43"/>
  <c r="Z222" i="33"/>
  <c r="AF248" i="43"/>
  <c r="V222" i="33"/>
  <c r="AB248" i="43"/>
  <c r="Z221" i="33"/>
  <c r="AF247" i="43"/>
  <c r="V221" i="33"/>
  <c r="AB247" i="43"/>
  <c r="Z219" i="33"/>
  <c r="AF246" i="43"/>
  <c r="V219" i="33"/>
  <c r="AB246" i="43"/>
  <c r="Z218" i="33"/>
  <c r="AF245" i="43"/>
  <c r="V218" i="33"/>
  <c r="AB245" i="43"/>
  <c r="Z217" i="33"/>
  <c r="AF244" i="43"/>
  <c r="V217" i="33"/>
  <c r="AB244" i="43"/>
  <c r="Z215" i="33"/>
  <c r="AF243" i="43"/>
  <c r="V215" i="33"/>
  <c r="AB243" i="43"/>
  <c r="Z213" i="33"/>
  <c r="AF242" i="43"/>
  <c r="V213" i="33"/>
  <c r="AB242" i="43"/>
  <c r="Z212" i="33"/>
  <c r="AF241" i="43"/>
  <c r="V212" i="33"/>
  <c r="AB241" i="43"/>
  <c r="Z211" i="33"/>
  <c r="AF240" i="43"/>
  <c r="V211" i="33"/>
  <c r="AB240" i="43"/>
  <c r="U224" i="33"/>
  <c r="AA253" i="43"/>
  <c r="AA37" i="43" s="1"/>
  <c r="Y224" i="33"/>
  <c r="AE253" i="43"/>
  <c r="AE37" i="43" s="1"/>
  <c r="X225" i="33"/>
  <c r="AD254" i="43"/>
  <c r="X226" i="33"/>
  <c r="AD255" i="43"/>
  <c r="X227" i="33"/>
  <c r="AD256" i="43"/>
  <c r="X233" i="33"/>
  <c r="AD257" i="43"/>
  <c r="X228" i="33"/>
  <c r="AD258" i="43"/>
  <c r="X230" i="33"/>
  <c r="AD259" i="43"/>
  <c r="X232" i="33"/>
  <c r="AD260" i="43"/>
  <c r="X231" i="33"/>
  <c r="AD261" i="43"/>
  <c r="W234" i="33"/>
  <c r="AC262" i="43"/>
  <c r="AC38" i="43" s="1"/>
  <c r="Y122" i="33"/>
  <c r="Z44" i="33"/>
  <c r="X44" i="33"/>
  <c r="V44" i="33"/>
  <c r="Z57" i="33"/>
  <c r="X57" i="33"/>
  <c r="V57" i="33"/>
  <c r="Z46" i="33"/>
  <c r="X46" i="33"/>
  <c r="V46" i="33"/>
  <c r="Z45" i="33"/>
  <c r="X45" i="33"/>
  <c r="V45" i="33"/>
  <c r="Z58" i="33"/>
  <c r="X58" i="33"/>
  <c r="V58" i="33"/>
  <c r="Z56" i="33"/>
  <c r="X56" i="33"/>
  <c r="V56" i="33"/>
  <c r="Z81" i="33"/>
  <c r="V81" i="33"/>
  <c r="X81" i="33"/>
  <c r="V83" i="33"/>
  <c r="X83" i="33"/>
  <c r="Z83" i="33"/>
  <c r="T83" i="33"/>
  <c r="P83" i="33"/>
  <c r="H83" i="33"/>
  <c r="D83" i="33"/>
  <c r="T81" i="33"/>
  <c r="P81" i="33"/>
  <c r="L81" i="33"/>
  <c r="H81" i="33"/>
  <c r="D81" i="33"/>
  <c r="AG16" i="21"/>
  <c r="AG280" i="43"/>
  <c r="AG31" i="43" s="1"/>
  <c r="R44" i="33"/>
  <c r="N44" i="33"/>
  <c r="J44" i="33"/>
  <c r="F44" i="33"/>
  <c r="T46" i="33"/>
  <c r="P46" i="33"/>
  <c r="L46" i="33"/>
  <c r="H46" i="33"/>
  <c r="D56" i="33"/>
  <c r="R83" i="33"/>
  <c r="L83" i="33"/>
  <c r="T56" i="33"/>
  <c r="R56" i="33"/>
  <c r="P56" i="33"/>
  <c r="N56" i="33"/>
  <c r="L56" i="33"/>
  <c r="J56" i="33"/>
  <c r="H56" i="33"/>
  <c r="F56" i="33"/>
  <c r="T58" i="33"/>
  <c r="P58" i="33"/>
  <c r="N58" i="33"/>
  <c r="J58" i="33"/>
  <c r="H58" i="33"/>
  <c r="D58" i="33"/>
  <c r="R58" i="33"/>
  <c r="L58" i="33"/>
  <c r="F58" i="33"/>
  <c r="D46" i="33"/>
  <c r="W17" i="7"/>
  <c r="X12" i="5"/>
  <c r="Y12" i="5"/>
  <c r="Z12" i="5" s="1"/>
  <c r="P12" i="5"/>
  <c r="Q12" i="5"/>
  <c r="R12" i="5" s="1"/>
  <c r="H12" i="5"/>
  <c r="I12" i="5"/>
  <c r="J12" i="5" s="1"/>
  <c r="U235" i="33" l="1"/>
  <c r="W235" i="33"/>
  <c r="Y235" i="33"/>
  <c r="AC263" i="43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Y16" i="4"/>
  <c r="Z16" i="4" s="1"/>
  <c r="Y17" i="4"/>
  <c r="Z17" i="4" s="1"/>
  <c r="X17" i="4"/>
  <c r="V17" i="4"/>
  <c r="T17" i="4"/>
  <c r="Q16" i="4"/>
  <c r="R16" i="4" s="1"/>
  <c r="P17" i="4"/>
  <c r="Q17" i="4"/>
  <c r="R17" i="4" s="1"/>
  <c r="N17" i="4"/>
  <c r="L17" i="4"/>
  <c r="I16" i="4"/>
  <c r="J16" i="4" s="1"/>
  <c r="I17" i="4"/>
  <c r="J17" i="4" s="1"/>
  <c r="H17" i="4"/>
  <c r="AG263" i="43" l="1"/>
  <c r="Q253" i="33"/>
  <c r="Q241" i="33"/>
  <c r="Q255" i="33"/>
  <c r="Q254" i="33"/>
  <c r="Q252" i="33"/>
  <c r="Q251" i="33"/>
  <c r="Q250" i="33"/>
  <c r="X11" i="2"/>
  <c r="Y11" i="2"/>
  <c r="Z11" i="2" s="1"/>
  <c r="X12" i="2"/>
  <c r="Y12" i="2"/>
  <c r="Z12" i="2" s="1"/>
  <c r="V11" i="2"/>
  <c r="V12" i="2"/>
  <c r="T11" i="2"/>
  <c r="T12" i="2"/>
  <c r="Q11" i="2"/>
  <c r="R11" i="2" s="1"/>
  <c r="Q12" i="2"/>
  <c r="R12" i="2" s="1"/>
  <c r="P11" i="2"/>
  <c r="P12" i="2"/>
  <c r="N11" i="2"/>
  <c r="N12" i="2"/>
  <c r="L11" i="2"/>
  <c r="L12" i="2"/>
  <c r="I11" i="2"/>
  <c r="J11" i="2" s="1"/>
  <c r="I12" i="2"/>
  <c r="J12" i="2" s="1"/>
  <c r="H11" i="2"/>
  <c r="H12" i="2"/>
  <c r="F12" i="2"/>
  <c r="F11" i="2"/>
  <c r="D11" i="2"/>
  <c r="D12" i="2"/>
  <c r="D13" i="2"/>
  <c r="O109" i="33"/>
  <c r="O214" i="33"/>
  <c r="O255" i="33"/>
  <c r="O254" i="33"/>
  <c r="O253" i="33"/>
  <c r="O252" i="33"/>
  <c r="O251" i="33"/>
  <c r="O250" i="33"/>
  <c r="S249" i="33"/>
  <c r="Q249" i="33"/>
  <c r="C112" i="33" l="1"/>
  <c r="E112" i="33"/>
  <c r="F112" i="33" s="1"/>
  <c r="G112" i="33"/>
  <c r="H112" i="33" s="1"/>
  <c r="I112" i="33"/>
  <c r="J112" i="33" s="1"/>
  <c r="K112" i="33"/>
  <c r="L112" i="33" s="1"/>
  <c r="M112" i="33"/>
  <c r="N112" i="33" s="1"/>
  <c r="O112" i="33"/>
  <c r="P112" i="33" s="1"/>
  <c r="Q112" i="33"/>
  <c r="R112" i="33" s="1"/>
  <c r="S112" i="33"/>
  <c r="T112" i="33" s="1"/>
  <c r="T12" i="8"/>
  <c r="V12" i="8"/>
  <c r="X12" i="8"/>
  <c r="Y12" i="8"/>
  <c r="Z12" i="8" s="1"/>
  <c r="Q12" i="8"/>
  <c r="R12" i="8" s="1"/>
  <c r="P12" i="8"/>
  <c r="N12" i="8"/>
  <c r="L12" i="8"/>
  <c r="I12" i="8"/>
  <c r="J12" i="8" s="1"/>
  <c r="D112" i="33" l="1"/>
  <c r="AA112" i="33"/>
  <c r="W202" i="43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G132" i="43"/>
  <c r="K132" i="43"/>
  <c r="M132" i="43"/>
  <c r="O132" i="43"/>
  <c r="S132" i="43"/>
  <c r="U132" i="43"/>
  <c r="W132" i="43"/>
  <c r="E132" i="43"/>
  <c r="C132" i="43"/>
  <c r="S118" i="33"/>
  <c r="S122" i="33" s="1"/>
  <c r="Q118" i="33"/>
  <c r="Q122" i="33" s="1"/>
  <c r="O118" i="33"/>
  <c r="O122" i="33" s="1"/>
  <c r="S171" i="33"/>
  <c r="S172" i="33" s="1"/>
  <c r="Q171" i="33"/>
  <c r="Q172" i="33" s="1"/>
  <c r="O171" i="33"/>
  <c r="O172" i="33" s="1"/>
  <c r="S205" i="33"/>
  <c r="S206" i="33" s="1"/>
  <c r="Q205" i="33"/>
  <c r="Q206" i="33" s="1"/>
  <c r="O205" i="33"/>
  <c r="O206" i="33" s="1"/>
  <c r="O249" i="33"/>
  <c r="O258" i="33" s="1"/>
  <c r="S264" i="33"/>
  <c r="Q264" i="33"/>
  <c r="O264" i="33"/>
  <c r="S263" i="33"/>
  <c r="Q263" i="33"/>
  <c r="O263" i="33"/>
  <c r="S262" i="33"/>
  <c r="Q262" i="33"/>
  <c r="O262" i="33"/>
  <c r="Q258" i="33"/>
  <c r="S244" i="33"/>
  <c r="Q244" i="33"/>
  <c r="O244" i="33"/>
  <c r="Q242" i="33"/>
  <c r="O242" i="33"/>
  <c r="S241" i="33"/>
  <c r="O241" i="33"/>
  <c r="S240" i="33"/>
  <c r="Q240" i="33"/>
  <c r="O240" i="33"/>
  <c r="S239" i="33"/>
  <c r="Q239" i="33"/>
  <c r="O239" i="33"/>
  <c r="S231" i="33"/>
  <c r="Q231" i="33"/>
  <c r="O231" i="33"/>
  <c r="S232" i="33"/>
  <c r="Q232" i="33"/>
  <c r="O232" i="33"/>
  <c r="S230" i="33"/>
  <c r="Q230" i="33"/>
  <c r="O230" i="33"/>
  <c r="S228" i="33"/>
  <c r="Q228" i="33"/>
  <c r="O228" i="33"/>
  <c r="S233" i="33"/>
  <c r="Q233" i="33"/>
  <c r="O233" i="33"/>
  <c r="S227" i="33"/>
  <c r="Q227" i="33"/>
  <c r="O227" i="33"/>
  <c r="S226" i="33"/>
  <c r="Q226" i="33"/>
  <c r="O226" i="33"/>
  <c r="S225" i="33"/>
  <c r="Q225" i="33"/>
  <c r="O225" i="33"/>
  <c r="S220" i="33"/>
  <c r="Q220" i="33"/>
  <c r="O220" i="33"/>
  <c r="S216" i="33"/>
  <c r="Q216" i="33"/>
  <c r="O216" i="33"/>
  <c r="S214" i="33"/>
  <c r="Q214" i="33"/>
  <c r="S222" i="33"/>
  <c r="Q222" i="33"/>
  <c r="O222" i="33"/>
  <c r="S221" i="33"/>
  <c r="Q221" i="33"/>
  <c r="O221" i="33"/>
  <c r="S219" i="33"/>
  <c r="Q219" i="33"/>
  <c r="O219" i="33"/>
  <c r="S218" i="33"/>
  <c r="Q218" i="33"/>
  <c r="O218" i="33"/>
  <c r="S217" i="33"/>
  <c r="Q217" i="33"/>
  <c r="O217" i="33"/>
  <c r="S215" i="33"/>
  <c r="Q215" i="33"/>
  <c r="O215" i="33"/>
  <c r="S213" i="33"/>
  <c r="Q213" i="33"/>
  <c r="O213" i="33"/>
  <c r="S212" i="33"/>
  <c r="Q212" i="33"/>
  <c r="O212" i="33"/>
  <c r="S211" i="33"/>
  <c r="Q211" i="33"/>
  <c r="O211" i="33"/>
  <c r="S210" i="33"/>
  <c r="Q210" i="33"/>
  <c r="O210" i="33"/>
  <c r="T204" i="33"/>
  <c r="S204" i="33"/>
  <c r="R204" i="33"/>
  <c r="Q204" i="33"/>
  <c r="P204" i="33"/>
  <c r="O204" i="33"/>
  <c r="S199" i="33"/>
  <c r="Q199" i="33"/>
  <c r="O199" i="33"/>
  <c r="S198" i="33"/>
  <c r="Q198" i="33"/>
  <c r="O198" i="33"/>
  <c r="S197" i="33"/>
  <c r="Q197" i="33"/>
  <c r="O197" i="33"/>
  <c r="S192" i="33"/>
  <c r="Q192" i="33"/>
  <c r="O192" i="33"/>
  <c r="S191" i="33"/>
  <c r="T191" i="33" s="1"/>
  <c r="Q191" i="33"/>
  <c r="R191" i="33" s="1"/>
  <c r="O191" i="33"/>
  <c r="S190" i="33"/>
  <c r="Q190" i="33"/>
  <c r="O190" i="33"/>
  <c r="S189" i="33"/>
  <c r="Q189" i="33"/>
  <c r="O189" i="33"/>
  <c r="S188" i="33"/>
  <c r="Q188" i="33"/>
  <c r="O188" i="33"/>
  <c r="S187" i="33"/>
  <c r="Q187" i="33"/>
  <c r="O187" i="33"/>
  <c r="T186" i="33"/>
  <c r="S186" i="33"/>
  <c r="R186" i="33"/>
  <c r="Q186" i="33"/>
  <c r="P186" i="33"/>
  <c r="O186" i="33"/>
  <c r="S166" i="33"/>
  <c r="Q166" i="33"/>
  <c r="O166" i="33"/>
  <c r="S165" i="33"/>
  <c r="Q165" i="33"/>
  <c r="O165" i="33"/>
  <c r="S160" i="33"/>
  <c r="Q160" i="33"/>
  <c r="O160" i="33"/>
  <c r="S159" i="33"/>
  <c r="Q159" i="33"/>
  <c r="O159" i="33"/>
  <c r="S158" i="33"/>
  <c r="Q158" i="33"/>
  <c r="O158" i="33"/>
  <c r="S157" i="33"/>
  <c r="Q157" i="33"/>
  <c r="O157" i="33"/>
  <c r="S156" i="33"/>
  <c r="Q156" i="33"/>
  <c r="O156" i="33"/>
  <c r="S155" i="33"/>
  <c r="Q155" i="33"/>
  <c r="O155" i="33"/>
  <c r="S154" i="33"/>
  <c r="Q154" i="33"/>
  <c r="O154" i="33"/>
  <c r="T153" i="33"/>
  <c r="S153" i="33"/>
  <c r="R153" i="33"/>
  <c r="Q153" i="33"/>
  <c r="P153" i="33"/>
  <c r="O153" i="33"/>
  <c r="S149" i="33"/>
  <c r="Q149" i="33"/>
  <c r="O149" i="33"/>
  <c r="S148" i="33"/>
  <c r="Q148" i="33"/>
  <c r="O148" i="33"/>
  <c r="S147" i="33"/>
  <c r="Q147" i="33"/>
  <c r="O147" i="33"/>
  <c r="S146" i="33"/>
  <c r="Q146" i="33"/>
  <c r="O146" i="33"/>
  <c r="S145" i="33"/>
  <c r="Q145" i="33"/>
  <c r="O145" i="33"/>
  <c r="S140" i="33"/>
  <c r="Q140" i="33"/>
  <c r="O140" i="33"/>
  <c r="S139" i="33"/>
  <c r="Q139" i="33"/>
  <c r="O139" i="33"/>
  <c r="S138" i="33"/>
  <c r="Q138" i="33"/>
  <c r="O138" i="33"/>
  <c r="S137" i="33"/>
  <c r="Q137" i="33"/>
  <c r="O137" i="33"/>
  <c r="S136" i="33"/>
  <c r="Q136" i="33"/>
  <c r="O136" i="33"/>
  <c r="T135" i="33"/>
  <c r="S135" i="33"/>
  <c r="R135" i="33"/>
  <c r="Q135" i="33"/>
  <c r="P135" i="33"/>
  <c r="O135" i="33"/>
  <c r="S131" i="33"/>
  <c r="Q131" i="33"/>
  <c r="O131" i="33"/>
  <c r="S130" i="33"/>
  <c r="Q130" i="33"/>
  <c r="O130" i="33"/>
  <c r="S129" i="33"/>
  <c r="Q129" i="33"/>
  <c r="O129" i="33"/>
  <c r="S128" i="33"/>
  <c r="Q128" i="33"/>
  <c r="O128" i="33"/>
  <c r="S127" i="33"/>
  <c r="Q127" i="33"/>
  <c r="O127" i="33"/>
  <c r="S126" i="33"/>
  <c r="Q126" i="33"/>
  <c r="O126" i="33"/>
  <c r="T121" i="33"/>
  <c r="R121" i="33"/>
  <c r="P121" i="33"/>
  <c r="T120" i="33"/>
  <c r="R120" i="33"/>
  <c r="P120" i="33"/>
  <c r="T119" i="33"/>
  <c r="R119" i="33"/>
  <c r="P119" i="33"/>
  <c r="S113" i="33"/>
  <c r="Q113" i="33"/>
  <c r="O113" i="33"/>
  <c r="S111" i="33"/>
  <c r="Q111" i="33"/>
  <c r="O111" i="33"/>
  <c r="S110" i="33"/>
  <c r="Q110" i="33"/>
  <c r="O110" i="33"/>
  <c r="S109" i="33"/>
  <c r="Q109" i="33"/>
  <c r="S108" i="33"/>
  <c r="Q108" i="33"/>
  <c r="O108" i="33"/>
  <c r="S103" i="33"/>
  <c r="S104" i="33" s="1"/>
  <c r="Q103" i="33"/>
  <c r="Q104" i="33" s="1"/>
  <c r="O103" i="33"/>
  <c r="O104" i="33" s="1"/>
  <c r="S102" i="33"/>
  <c r="Q102" i="33"/>
  <c r="O102" i="33"/>
  <c r="S98" i="33"/>
  <c r="Q98" i="33"/>
  <c r="O98" i="33"/>
  <c r="S97" i="33"/>
  <c r="Q97" i="33"/>
  <c r="O97" i="33"/>
  <c r="S96" i="33"/>
  <c r="Q96" i="33"/>
  <c r="O96" i="33"/>
  <c r="S95" i="33"/>
  <c r="Q95" i="33"/>
  <c r="O95" i="33"/>
  <c r="S94" i="33"/>
  <c r="Q94" i="33"/>
  <c r="O94" i="33"/>
  <c r="S93" i="33"/>
  <c r="Q93" i="33"/>
  <c r="O93" i="33"/>
  <c r="S92" i="33"/>
  <c r="Q92" i="33"/>
  <c r="O92" i="33"/>
  <c r="S91" i="33"/>
  <c r="Q91" i="33"/>
  <c r="O91" i="33"/>
  <c r="S90" i="33"/>
  <c r="Q90" i="33"/>
  <c r="O90" i="33"/>
  <c r="T102" i="33"/>
  <c r="R102" i="33"/>
  <c r="P102" i="33"/>
  <c r="S85" i="33"/>
  <c r="Q85" i="33"/>
  <c r="O85" i="33"/>
  <c r="S84" i="33"/>
  <c r="Q84" i="33"/>
  <c r="O84" i="33"/>
  <c r="S82" i="33"/>
  <c r="Q82" i="33"/>
  <c r="O82" i="33"/>
  <c r="S80" i="33"/>
  <c r="Q80" i="33"/>
  <c r="O80" i="33"/>
  <c r="S79" i="33"/>
  <c r="Q79" i="33"/>
  <c r="O79" i="33"/>
  <c r="S78" i="33"/>
  <c r="Q78" i="33"/>
  <c r="O78" i="33"/>
  <c r="T77" i="33"/>
  <c r="S77" i="33"/>
  <c r="R77" i="33"/>
  <c r="Q77" i="33"/>
  <c r="P77" i="33"/>
  <c r="O77" i="33"/>
  <c r="S73" i="33"/>
  <c r="Q73" i="33"/>
  <c r="O73" i="33"/>
  <c r="S72" i="33"/>
  <c r="Q72" i="33"/>
  <c r="O72" i="33"/>
  <c r="S71" i="33"/>
  <c r="Q71" i="33"/>
  <c r="O71" i="33"/>
  <c r="S70" i="33"/>
  <c r="Q70" i="33"/>
  <c r="O70" i="33"/>
  <c r="S69" i="33"/>
  <c r="Q69" i="33"/>
  <c r="O69" i="33"/>
  <c r="S68" i="33"/>
  <c r="Q68" i="33"/>
  <c r="O68" i="33"/>
  <c r="S67" i="33"/>
  <c r="Q67" i="33"/>
  <c r="O67" i="33"/>
  <c r="S66" i="33"/>
  <c r="Q66" i="33"/>
  <c r="O66" i="33"/>
  <c r="S65" i="33"/>
  <c r="Q65" i="33"/>
  <c r="O65" i="33"/>
  <c r="S60" i="33"/>
  <c r="Q60" i="33"/>
  <c r="O60" i="33"/>
  <c r="S59" i="33"/>
  <c r="Q59" i="33"/>
  <c r="O59" i="33"/>
  <c r="S57" i="33"/>
  <c r="Q57" i="33"/>
  <c r="O57" i="33"/>
  <c r="S55" i="33"/>
  <c r="Q55" i="33"/>
  <c r="O55" i="33"/>
  <c r="S54" i="33"/>
  <c r="Q54" i="33"/>
  <c r="O54" i="33"/>
  <c r="S53" i="33"/>
  <c r="Q53" i="33"/>
  <c r="O53" i="33"/>
  <c r="S48" i="33"/>
  <c r="Q48" i="33"/>
  <c r="O48" i="33"/>
  <c r="S47" i="33"/>
  <c r="Q47" i="33"/>
  <c r="O47" i="33"/>
  <c r="S45" i="33"/>
  <c r="Q45" i="33"/>
  <c r="O45" i="33"/>
  <c r="S43" i="33"/>
  <c r="Q43" i="33"/>
  <c r="O43" i="33"/>
  <c r="S42" i="33"/>
  <c r="Q42" i="33"/>
  <c r="O42" i="33"/>
  <c r="S41" i="33"/>
  <c r="Q41" i="33"/>
  <c r="O41" i="33"/>
  <c r="S40" i="33"/>
  <c r="Q40" i="33"/>
  <c r="O40" i="33"/>
  <c r="S39" i="33"/>
  <c r="Q39" i="33"/>
  <c r="O39" i="33"/>
  <c r="S38" i="33"/>
  <c r="Q38" i="33"/>
  <c r="O38" i="33"/>
  <c r="S37" i="33"/>
  <c r="Q37" i="33"/>
  <c r="O37" i="33"/>
  <c r="S36" i="33"/>
  <c r="Q36" i="33"/>
  <c r="O36" i="33"/>
  <c r="S31" i="33"/>
  <c r="Q31" i="33"/>
  <c r="O31" i="33"/>
  <c r="S29" i="33"/>
  <c r="Q29" i="33"/>
  <c r="O29" i="33"/>
  <c r="S28" i="33"/>
  <c r="Q28" i="33"/>
  <c r="O28" i="33"/>
  <c r="S27" i="33"/>
  <c r="Q27" i="33"/>
  <c r="O27" i="33"/>
  <c r="S26" i="33"/>
  <c r="Q26" i="33"/>
  <c r="O26" i="33"/>
  <c r="S25" i="33"/>
  <c r="Q25" i="33"/>
  <c r="O25" i="33"/>
  <c r="S24" i="33"/>
  <c r="Q24" i="33"/>
  <c r="O24" i="33"/>
  <c r="S23" i="33"/>
  <c r="Q23" i="33"/>
  <c r="O23" i="33"/>
  <c r="S22" i="33"/>
  <c r="Q22" i="33"/>
  <c r="O22" i="33"/>
  <c r="S21" i="33"/>
  <c r="Q21" i="33"/>
  <c r="O21" i="33"/>
  <c r="S16" i="33"/>
  <c r="Q16" i="33"/>
  <c r="O16" i="33"/>
  <c r="S15" i="33"/>
  <c r="Q15" i="33"/>
  <c r="O15" i="33"/>
  <c r="S14" i="33"/>
  <c r="Q14" i="33"/>
  <c r="O14" i="33"/>
  <c r="S13" i="33"/>
  <c r="Q13" i="33"/>
  <c r="O13" i="33"/>
  <c r="S12" i="33"/>
  <c r="Q12" i="33"/>
  <c r="O12" i="33"/>
  <c r="S11" i="33"/>
  <c r="Q11" i="33"/>
  <c r="O11" i="33"/>
  <c r="S8" i="33"/>
  <c r="Q8" i="33"/>
  <c r="O8" i="33"/>
  <c r="S7" i="33"/>
  <c r="Q7" i="33"/>
  <c r="O7" i="33"/>
  <c r="S6" i="33"/>
  <c r="Q6" i="33"/>
  <c r="O6" i="3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S152" i="43"/>
  <c r="S25" i="43" s="1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W16" i="21"/>
  <c r="U16" i="21"/>
  <c r="S16" i="21"/>
  <c r="Y15" i="21"/>
  <c r="Y14" i="21"/>
  <c r="Y13" i="21"/>
  <c r="X12" i="21"/>
  <c r="V12" i="21"/>
  <c r="T12" i="21"/>
  <c r="X11" i="21"/>
  <c r="V11" i="21"/>
  <c r="T11" i="21"/>
  <c r="X10" i="21"/>
  <c r="V10" i="21"/>
  <c r="T10" i="21"/>
  <c r="X9" i="21"/>
  <c r="V9" i="21"/>
  <c r="T9" i="21"/>
  <c r="X8" i="21"/>
  <c r="V8" i="21"/>
  <c r="T8" i="21"/>
  <c r="Y44" i="32"/>
  <c r="Z44" i="32" s="1"/>
  <c r="T255" i="33"/>
  <c r="R255" i="33"/>
  <c r="P255" i="33"/>
  <c r="Y43" i="32"/>
  <c r="Z43" i="32" s="1"/>
  <c r="X43" i="32"/>
  <c r="V43" i="32"/>
  <c r="T43" i="32"/>
  <c r="Y42" i="32"/>
  <c r="Z42" i="32" s="1"/>
  <c r="X42" i="32"/>
  <c r="V42" i="32"/>
  <c r="T42" i="32"/>
  <c r="Y41" i="32"/>
  <c r="Z41" i="32" s="1"/>
  <c r="X41" i="32"/>
  <c r="V41" i="32"/>
  <c r="T41" i="32"/>
  <c r="Y40" i="32"/>
  <c r="Z40" i="32" s="1"/>
  <c r="X40" i="32"/>
  <c r="V40" i="32"/>
  <c r="T40" i="32"/>
  <c r="Y39" i="32"/>
  <c r="Z39" i="32" s="1"/>
  <c r="X39" i="32"/>
  <c r="V39" i="32"/>
  <c r="T39" i="32"/>
  <c r="Y38" i="32"/>
  <c r="Z38" i="32" s="1"/>
  <c r="X38" i="32"/>
  <c r="V38" i="32"/>
  <c r="T38" i="32"/>
  <c r="Y37" i="32"/>
  <c r="Z37" i="32" s="1"/>
  <c r="X37" i="32"/>
  <c r="V37" i="32"/>
  <c r="T37" i="32"/>
  <c r="S262" i="43"/>
  <c r="S38" i="43" s="1"/>
  <c r="Y29" i="32"/>
  <c r="Z29" i="32" s="1"/>
  <c r="X29" i="32"/>
  <c r="T231" i="33" s="1"/>
  <c r="V29" i="32"/>
  <c r="R231" i="33" s="1"/>
  <c r="T29" i="32"/>
  <c r="P231" i="33" s="1"/>
  <c r="Y30" i="32"/>
  <c r="Z30" i="32" s="1"/>
  <c r="T232" i="33"/>
  <c r="V260" i="43"/>
  <c r="P232" i="33"/>
  <c r="Y28" i="32"/>
  <c r="Z28" i="32" s="1"/>
  <c r="X28" i="32"/>
  <c r="T230" i="33" s="1"/>
  <c r="V28" i="32"/>
  <c r="R230" i="33" s="1"/>
  <c r="T28" i="32"/>
  <c r="P230" i="33" s="1"/>
  <c r="Y27" i="32"/>
  <c r="Z27" i="32" s="1"/>
  <c r="X27" i="32"/>
  <c r="T228" i="33" s="1"/>
  <c r="V27" i="32"/>
  <c r="V258" i="43" s="1"/>
  <c r="T27" i="32"/>
  <c r="P228" i="33" s="1"/>
  <c r="Y31" i="32"/>
  <c r="Z31" i="32" s="1"/>
  <c r="T233" i="33"/>
  <c r="V257" i="43"/>
  <c r="T257" i="43"/>
  <c r="Y25" i="32"/>
  <c r="Z25" i="32" s="1"/>
  <c r="X25" i="32"/>
  <c r="T227" i="33" s="1"/>
  <c r="V25" i="32"/>
  <c r="R227" i="33" s="1"/>
  <c r="T25" i="32"/>
  <c r="P227" i="33" s="1"/>
  <c r="Y24" i="32"/>
  <c r="Z24" i="32" s="1"/>
  <c r="X24" i="32"/>
  <c r="T226" i="33" s="1"/>
  <c r="V24" i="32"/>
  <c r="R226" i="33" s="1"/>
  <c r="T24" i="32"/>
  <c r="P226" i="33" s="1"/>
  <c r="Y26" i="32"/>
  <c r="X26" i="32"/>
  <c r="T225" i="33" s="1"/>
  <c r="V26" i="32"/>
  <c r="R225" i="33" s="1"/>
  <c r="T26" i="32"/>
  <c r="P225" i="33" s="1"/>
  <c r="Y252" i="43"/>
  <c r="Y19" i="32"/>
  <c r="Z19" i="32" s="1"/>
  <c r="X19" i="32"/>
  <c r="T220" i="33" s="1"/>
  <c r="V19" i="32"/>
  <c r="R220" i="33" s="1"/>
  <c r="T19" i="32"/>
  <c r="P220" i="33" s="1"/>
  <c r="Y14" i="32"/>
  <c r="Z14" i="32" s="1"/>
  <c r="X14" i="32"/>
  <c r="T216" i="33" s="1"/>
  <c r="V14" i="32"/>
  <c r="R216" i="33" s="1"/>
  <c r="T14" i="32"/>
  <c r="P216" i="33" s="1"/>
  <c r="Y12" i="32"/>
  <c r="Z12" i="32" s="1"/>
  <c r="X12" i="32"/>
  <c r="T214" i="33" s="1"/>
  <c r="V12" i="32"/>
  <c r="V249" i="43" s="1"/>
  <c r="T12" i="32"/>
  <c r="P214" i="33" s="1"/>
  <c r="Y21" i="32"/>
  <c r="Z21" i="32" s="1"/>
  <c r="Z248" i="43" s="1"/>
  <c r="X21" i="32"/>
  <c r="T222" i="33" s="1"/>
  <c r="V21" i="32"/>
  <c r="V248" i="43" s="1"/>
  <c r="T21" i="32"/>
  <c r="T248" i="43" s="1"/>
  <c r="Y20" i="32"/>
  <c r="Z20" i="32" s="1"/>
  <c r="X20" i="32"/>
  <c r="X247" i="43" s="1"/>
  <c r="V20" i="32"/>
  <c r="R221" i="33" s="1"/>
  <c r="T20" i="32"/>
  <c r="P221" i="33" s="1"/>
  <c r="Y18" i="32"/>
  <c r="X18" i="32"/>
  <c r="T219" i="33" s="1"/>
  <c r="V18" i="32"/>
  <c r="V246" i="43" s="1"/>
  <c r="T18" i="32"/>
  <c r="T246" i="43" s="1"/>
  <c r="Y17" i="32"/>
  <c r="Z17" i="32" s="1"/>
  <c r="X17" i="32"/>
  <c r="X245" i="43" s="1"/>
  <c r="V17" i="32"/>
  <c r="R218" i="33" s="1"/>
  <c r="T17" i="32"/>
  <c r="P218" i="33" s="1"/>
  <c r="Y15" i="32"/>
  <c r="Z15" i="32" s="1"/>
  <c r="X15" i="32"/>
  <c r="T217" i="33" s="1"/>
  <c r="V15" i="32"/>
  <c r="V244" i="43" s="1"/>
  <c r="T15" i="32"/>
  <c r="P217" i="33" s="1"/>
  <c r="Y13" i="32"/>
  <c r="Z13" i="32" s="1"/>
  <c r="X13" i="32"/>
  <c r="X243" i="43" s="1"/>
  <c r="V13" i="32"/>
  <c r="V243" i="43" s="1"/>
  <c r="T13" i="32"/>
  <c r="P215" i="33" s="1"/>
  <c r="Y11" i="32"/>
  <c r="Z11" i="32" s="1"/>
  <c r="X11" i="32"/>
  <c r="T213" i="33" s="1"/>
  <c r="V11" i="32"/>
  <c r="R213" i="33" s="1"/>
  <c r="T11" i="32"/>
  <c r="P213" i="33" s="1"/>
  <c r="Y10" i="32"/>
  <c r="Z10" i="32" s="1"/>
  <c r="Z241" i="43" s="1"/>
  <c r="X10" i="32"/>
  <c r="X241" i="43" s="1"/>
  <c r="V10" i="32"/>
  <c r="V241" i="43" s="1"/>
  <c r="T10" i="32"/>
  <c r="T241" i="43" s="1"/>
  <c r="Y9" i="32"/>
  <c r="Z9" i="32" s="1"/>
  <c r="Z240" i="43" s="1"/>
  <c r="X9" i="32"/>
  <c r="T211" i="33" s="1"/>
  <c r="V9" i="32"/>
  <c r="R211" i="33" s="1"/>
  <c r="T9" i="32"/>
  <c r="T240" i="43" s="1"/>
  <c r="Y8" i="32"/>
  <c r="X8" i="32"/>
  <c r="X239" i="43" s="1"/>
  <c r="V8" i="32"/>
  <c r="V239" i="43" s="1"/>
  <c r="T8" i="32"/>
  <c r="P210" i="33" s="1"/>
  <c r="W9" i="44"/>
  <c r="W280" i="43" s="1"/>
  <c r="W31" i="43" s="1"/>
  <c r="U9" i="44"/>
  <c r="S9" i="44"/>
  <c r="Y8" i="44"/>
  <c r="Z8" i="44" s="1"/>
  <c r="Z279" i="43" s="1"/>
  <c r="X8" i="44"/>
  <c r="X279" i="43" s="1"/>
  <c r="V8" i="44"/>
  <c r="V279" i="43" s="1"/>
  <c r="T279" i="43"/>
  <c r="W9" i="31"/>
  <c r="U9" i="31"/>
  <c r="S9" i="31"/>
  <c r="Y8" i="31"/>
  <c r="Z8" i="31" s="1"/>
  <c r="X8" i="31"/>
  <c r="V8" i="31"/>
  <c r="T8" i="31"/>
  <c r="Y10" i="14"/>
  <c r="Z10" i="14" s="1"/>
  <c r="X10" i="14"/>
  <c r="V10" i="14"/>
  <c r="T10" i="14"/>
  <c r="Y9" i="14"/>
  <c r="Z9" i="14" s="1"/>
  <c r="X9" i="14"/>
  <c r="V9" i="14"/>
  <c r="T9" i="14"/>
  <c r="Y8" i="14"/>
  <c r="W14" i="13"/>
  <c r="U14" i="13"/>
  <c r="S14" i="13"/>
  <c r="Y13" i="13"/>
  <c r="Z13" i="13" s="1"/>
  <c r="X13" i="13"/>
  <c r="V13" i="13"/>
  <c r="T13" i="13"/>
  <c r="Y12" i="13"/>
  <c r="Z12" i="13" s="1"/>
  <c r="X12" i="13"/>
  <c r="V12" i="13"/>
  <c r="T12" i="13"/>
  <c r="Y11" i="13"/>
  <c r="Z11" i="13" s="1"/>
  <c r="X11" i="13"/>
  <c r="V11" i="13"/>
  <c r="T11" i="13"/>
  <c r="Y10" i="13"/>
  <c r="Z10" i="13" s="1"/>
  <c r="X10" i="13"/>
  <c r="V10" i="13"/>
  <c r="T10" i="13"/>
  <c r="Y9" i="13"/>
  <c r="Z9" i="13" s="1"/>
  <c r="X9" i="13"/>
  <c r="V9" i="13"/>
  <c r="T9" i="13"/>
  <c r="Y8" i="13"/>
  <c r="Z8" i="13" s="1"/>
  <c r="X8" i="13"/>
  <c r="V8" i="13"/>
  <c r="T8" i="13"/>
  <c r="W9" i="29"/>
  <c r="U9" i="29"/>
  <c r="S9" i="29"/>
  <c r="Y8" i="29"/>
  <c r="Z8" i="29" s="1"/>
  <c r="X8" i="29"/>
  <c r="V8" i="29"/>
  <c r="T8" i="29"/>
  <c r="W10" i="30"/>
  <c r="U10" i="30"/>
  <c r="S10" i="30"/>
  <c r="Y9" i="30"/>
  <c r="Z9" i="30" s="1"/>
  <c r="X9" i="30"/>
  <c r="V9" i="30"/>
  <c r="T9" i="30"/>
  <c r="Y8" i="30"/>
  <c r="Z8" i="30" s="1"/>
  <c r="X8" i="30"/>
  <c r="V8" i="30"/>
  <c r="T8" i="30"/>
  <c r="W15" i="12"/>
  <c r="U15" i="12"/>
  <c r="S15" i="12"/>
  <c r="Y14" i="12"/>
  <c r="Z14" i="12" s="1"/>
  <c r="X14" i="12"/>
  <c r="V14" i="12"/>
  <c r="T14" i="12"/>
  <c r="Y13" i="12"/>
  <c r="Z13" i="12" s="1"/>
  <c r="X13" i="12"/>
  <c r="V13" i="12"/>
  <c r="T13" i="12"/>
  <c r="Y12" i="12"/>
  <c r="Z12" i="12" s="1"/>
  <c r="X12" i="12"/>
  <c r="V12" i="12"/>
  <c r="T12" i="12"/>
  <c r="Y11" i="12"/>
  <c r="Z11" i="12" s="1"/>
  <c r="X11" i="12"/>
  <c r="V11" i="12"/>
  <c r="T11" i="12"/>
  <c r="Y10" i="12"/>
  <c r="Z10" i="12" s="1"/>
  <c r="X10" i="12"/>
  <c r="V10" i="12"/>
  <c r="T10" i="12"/>
  <c r="Y9" i="12"/>
  <c r="Z9" i="12" s="1"/>
  <c r="X9" i="12"/>
  <c r="V9" i="12"/>
  <c r="T9" i="12"/>
  <c r="Y8" i="12"/>
  <c r="Z8" i="12" s="1"/>
  <c r="X8" i="12"/>
  <c r="V8" i="12"/>
  <c r="T8" i="12"/>
  <c r="W13" i="11"/>
  <c r="U13" i="11"/>
  <c r="S13" i="11"/>
  <c r="Y12" i="11"/>
  <c r="Z12" i="11" s="1"/>
  <c r="X12" i="11"/>
  <c r="V12" i="11"/>
  <c r="T12" i="11"/>
  <c r="Y11" i="11"/>
  <c r="Z11" i="11" s="1"/>
  <c r="X11" i="11"/>
  <c r="V11" i="11"/>
  <c r="T11" i="11"/>
  <c r="Y10" i="11"/>
  <c r="Z10" i="11" s="1"/>
  <c r="X10" i="11"/>
  <c r="V10" i="11"/>
  <c r="T10" i="11"/>
  <c r="Y9" i="11"/>
  <c r="Z9" i="11" s="1"/>
  <c r="X9" i="11"/>
  <c r="V9" i="11"/>
  <c r="T9" i="11"/>
  <c r="Y8" i="11"/>
  <c r="Z8" i="11" s="1"/>
  <c r="X8" i="11"/>
  <c r="V8" i="11"/>
  <c r="T8" i="11"/>
  <c r="W13" i="10"/>
  <c r="U13" i="10"/>
  <c r="S13" i="10"/>
  <c r="Y12" i="10"/>
  <c r="Z12" i="10" s="1"/>
  <c r="X12" i="10"/>
  <c r="V12" i="10"/>
  <c r="T12" i="10"/>
  <c r="Y11" i="10"/>
  <c r="Z11" i="10" s="1"/>
  <c r="X11" i="10"/>
  <c r="V11" i="10"/>
  <c r="T11" i="10"/>
  <c r="Y10" i="10"/>
  <c r="Z10" i="10" s="1"/>
  <c r="X10" i="10"/>
  <c r="V10" i="10"/>
  <c r="T10" i="10"/>
  <c r="Y9" i="10"/>
  <c r="Z9" i="10" s="1"/>
  <c r="X9" i="10"/>
  <c r="V9" i="10"/>
  <c r="T9" i="10"/>
  <c r="Y8" i="10"/>
  <c r="Z8" i="10" s="1"/>
  <c r="X8" i="10"/>
  <c r="V8" i="10"/>
  <c r="T8" i="10"/>
  <c r="W14" i="9"/>
  <c r="U14" i="9"/>
  <c r="S14" i="9"/>
  <c r="Y13" i="9"/>
  <c r="Z13" i="9" s="1"/>
  <c r="X13" i="9"/>
  <c r="V13" i="9"/>
  <c r="T13" i="9"/>
  <c r="Y12" i="9"/>
  <c r="Z12" i="9" s="1"/>
  <c r="X12" i="9"/>
  <c r="V12" i="9"/>
  <c r="T12" i="9"/>
  <c r="Y11" i="9"/>
  <c r="Z11" i="9" s="1"/>
  <c r="X11" i="9"/>
  <c r="V11" i="9"/>
  <c r="T11" i="9"/>
  <c r="Y10" i="9"/>
  <c r="Z10" i="9" s="1"/>
  <c r="X10" i="9"/>
  <c r="V10" i="9"/>
  <c r="T10" i="9"/>
  <c r="Y9" i="9"/>
  <c r="Z9" i="9" s="1"/>
  <c r="X9" i="9"/>
  <c r="V9" i="9"/>
  <c r="T9" i="9"/>
  <c r="Y8" i="9"/>
  <c r="Z8" i="9" s="1"/>
  <c r="X8" i="9"/>
  <c r="V8" i="9"/>
  <c r="T8" i="9"/>
  <c r="W12" i="25"/>
  <c r="U12" i="25"/>
  <c r="S12" i="25"/>
  <c r="Y11" i="25"/>
  <c r="Z11" i="25" s="1"/>
  <c r="X11" i="25"/>
  <c r="V11" i="25"/>
  <c r="T11" i="25"/>
  <c r="Y10" i="25"/>
  <c r="Z10" i="25" s="1"/>
  <c r="X10" i="25"/>
  <c r="V10" i="25"/>
  <c r="T10" i="25"/>
  <c r="Y9" i="25"/>
  <c r="Z9" i="25" s="1"/>
  <c r="X9" i="25"/>
  <c r="V9" i="25"/>
  <c r="T9" i="25"/>
  <c r="Y8" i="25"/>
  <c r="Z8" i="25" s="1"/>
  <c r="X8" i="25"/>
  <c r="V8" i="25"/>
  <c r="T8" i="25"/>
  <c r="W14" i="8"/>
  <c r="U14" i="8"/>
  <c r="S14" i="8"/>
  <c r="Y13" i="8"/>
  <c r="Z13" i="8" s="1"/>
  <c r="X13" i="8"/>
  <c r="V13" i="8"/>
  <c r="T13" i="8"/>
  <c r="Y11" i="8"/>
  <c r="Z11" i="8" s="1"/>
  <c r="X11" i="8"/>
  <c r="V11" i="8"/>
  <c r="T11" i="8"/>
  <c r="Y10" i="8"/>
  <c r="Z10" i="8" s="1"/>
  <c r="X10" i="8"/>
  <c r="V10" i="8"/>
  <c r="T10" i="8"/>
  <c r="Y9" i="8"/>
  <c r="Z9" i="8" s="1"/>
  <c r="X9" i="8"/>
  <c r="V9" i="8"/>
  <c r="T9" i="8"/>
  <c r="Y8" i="8"/>
  <c r="Z8" i="8" s="1"/>
  <c r="X8" i="8"/>
  <c r="V8" i="8"/>
  <c r="T8" i="8"/>
  <c r="W16" i="6"/>
  <c r="U16" i="6"/>
  <c r="S16" i="6"/>
  <c r="Y15" i="6"/>
  <c r="Z15" i="6" s="1"/>
  <c r="X15" i="6"/>
  <c r="V15" i="6"/>
  <c r="T15" i="6"/>
  <c r="Y14" i="6"/>
  <c r="Z14" i="6" s="1"/>
  <c r="X14" i="6"/>
  <c r="V14" i="6"/>
  <c r="T14" i="6"/>
  <c r="Y10" i="6"/>
  <c r="Z10" i="6" s="1"/>
  <c r="X10" i="6"/>
  <c r="V10" i="6"/>
  <c r="T10" i="6"/>
  <c r="Y9" i="6"/>
  <c r="Z9" i="6" s="1"/>
  <c r="X9" i="6"/>
  <c r="V9" i="6"/>
  <c r="T9" i="6"/>
  <c r="Y8" i="6"/>
  <c r="Z8" i="6" s="1"/>
  <c r="X8" i="6"/>
  <c r="V8" i="6"/>
  <c r="T8" i="6"/>
  <c r="W17" i="19"/>
  <c r="U17" i="19"/>
  <c r="S17" i="19"/>
  <c r="Y16" i="19"/>
  <c r="Z16" i="19" s="1"/>
  <c r="X16" i="19"/>
  <c r="V16" i="19"/>
  <c r="T16" i="19"/>
  <c r="Y15" i="19"/>
  <c r="Z15" i="19" s="1"/>
  <c r="X15" i="19"/>
  <c r="V15" i="19"/>
  <c r="T15" i="19"/>
  <c r="Y14" i="19"/>
  <c r="Z14" i="19" s="1"/>
  <c r="X14" i="19"/>
  <c r="V14" i="19"/>
  <c r="T14" i="19"/>
  <c r="Y13" i="19"/>
  <c r="Z13" i="19" s="1"/>
  <c r="X13" i="19"/>
  <c r="V13" i="19"/>
  <c r="T13" i="19"/>
  <c r="Y12" i="19"/>
  <c r="Z12" i="19" s="1"/>
  <c r="X12" i="19"/>
  <c r="V12" i="19"/>
  <c r="T12" i="19"/>
  <c r="Y11" i="19"/>
  <c r="Z11" i="19" s="1"/>
  <c r="X11" i="19"/>
  <c r="V11" i="19"/>
  <c r="T11" i="19"/>
  <c r="Y10" i="19"/>
  <c r="Z10" i="19" s="1"/>
  <c r="X10" i="19"/>
  <c r="V10" i="19"/>
  <c r="T10" i="19"/>
  <c r="Y9" i="19"/>
  <c r="Z9" i="19" s="1"/>
  <c r="Y8" i="19"/>
  <c r="Z8" i="19" s="1"/>
  <c r="X8" i="19"/>
  <c r="V8" i="19"/>
  <c r="T8" i="19"/>
  <c r="Y15" i="5"/>
  <c r="Z15" i="5" s="1"/>
  <c r="X15" i="5"/>
  <c r="V15" i="5"/>
  <c r="T15" i="5"/>
  <c r="Y14" i="5"/>
  <c r="Z14" i="5" s="1"/>
  <c r="X14" i="5"/>
  <c r="V14" i="5"/>
  <c r="T14" i="5"/>
  <c r="V12" i="5"/>
  <c r="T12" i="5"/>
  <c r="Y10" i="5"/>
  <c r="Z10" i="5" s="1"/>
  <c r="X10" i="5"/>
  <c r="V10" i="5"/>
  <c r="T10" i="5"/>
  <c r="Y9" i="5"/>
  <c r="Z9" i="5" s="1"/>
  <c r="X9" i="5"/>
  <c r="V9" i="5"/>
  <c r="T9" i="5"/>
  <c r="Y8" i="5"/>
  <c r="Z8" i="5" s="1"/>
  <c r="X8" i="5"/>
  <c r="V8" i="5"/>
  <c r="T8" i="5"/>
  <c r="W21" i="4"/>
  <c r="U21" i="4"/>
  <c r="S21" i="4"/>
  <c r="Y20" i="4"/>
  <c r="Z20" i="4" s="1"/>
  <c r="X20" i="4"/>
  <c r="V20" i="4"/>
  <c r="T20" i="4"/>
  <c r="Y19" i="4"/>
  <c r="Z19" i="4" s="1"/>
  <c r="X19" i="4"/>
  <c r="V19" i="4"/>
  <c r="T19" i="4"/>
  <c r="Y15" i="4"/>
  <c r="Z15" i="4" s="1"/>
  <c r="X15" i="4"/>
  <c r="V15" i="4"/>
  <c r="T15" i="4"/>
  <c r="Y14" i="4"/>
  <c r="Z14" i="4" s="1"/>
  <c r="X14" i="4"/>
  <c r="V14" i="4"/>
  <c r="T14" i="4"/>
  <c r="Y13" i="4"/>
  <c r="Z13" i="4" s="1"/>
  <c r="X13" i="4"/>
  <c r="V13" i="4"/>
  <c r="T13" i="4"/>
  <c r="Y12" i="4"/>
  <c r="Z12" i="4" s="1"/>
  <c r="X12" i="4"/>
  <c r="V12" i="4"/>
  <c r="T12" i="4"/>
  <c r="Y11" i="4"/>
  <c r="Z11" i="4" s="1"/>
  <c r="X11" i="4"/>
  <c r="V11" i="4"/>
  <c r="T11" i="4"/>
  <c r="Y10" i="4"/>
  <c r="Z10" i="4" s="1"/>
  <c r="X10" i="4"/>
  <c r="V10" i="4"/>
  <c r="T10" i="4"/>
  <c r="Y9" i="4"/>
  <c r="Z9" i="4" s="1"/>
  <c r="X9" i="4"/>
  <c r="V9" i="4"/>
  <c r="T9" i="4"/>
  <c r="Y8" i="4"/>
  <c r="Z8" i="4" s="1"/>
  <c r="X8" i="4"/>
  <c r="V8" i="4"/>
  <c r="T8" i="4"/>
  <c r="W19" i="3"/>
  <c r="U19" i="3"/>
  <c r="S19" i="3"/>
  <c r="T9" i="3"/>
  <c r="V9" i="3"/>
  <c r="X9" i="3"/>
  <c r="Y9" i="3"/>
  <c r="Z9" i="3" s="1"/>
  <c r="T10" i="3"/>
  <c r="V10" i="3"/>
  <c r="X10" i="3"/>
  <c r="Y10" i="3"/>
  <c r="Z10" i="3" s="1"/>
  <c r="T11" i="3"/>
  <c r="V11" i="3"/>
  <c r="X11" i="3"/>
  <c r="Y11" i="3"/>
  <c r="Z11" i="3" s="1"/>
  <c r="T12" i="3"/>
  <c r="V12" i="3"/>
  <c r="X12" i="3"/>
  <c r="Y12" i="3"/>
  <c r="Z12" i="3" s="1"/>
  <c r="T13" i="3"/>
  <c r="V13" i="3"/>
  <c r="X13" i="3"/>
  <c r="Y13" i="3"/>
  <c r="Z13" i="3" s="1"/>
  <c r="T14" i="3"/>
  <c r="V14" i="3"/>
  <c r="X14" i="3"/>
  <c r="Y14" i="3"/>
  <c r="Z14" i="3" s="1"/>
  <c r="T15" i="3"/>
  <c r="V15" i="3"/>
  <c r="X15" i="3"/>
  <c r="Y15" i="3"/>
  <c r="Z15" i="3" s="1"/>
  <c r="T16" i="3"/>
  <c r="V16" i="3"/>
  <c r="X16" i="3"/>
  <c r="Y16" i="3"/>
  <c r="Z16" i="3" s="1"/>
  <c r="T18" i="3"/>
  <c r="V18" i="3"/>
  <c r="X18" i="3"/>
  <c r="Y18" i="3"/>
  <c r="Z18" i="3" s="1"/>
  <c r="Y8" i="3"/>
  <c r="Z8" i="3" s="1"/>
  <c r="X8" i="3"/>
  <c r="V8" i="3"/>
  <c r="T8" i="3"/>
  <c r="W19" i="2"/>
  <c r="U19" i="2"/>
  <c r="S19" i="2"/>
  <c r="Y18" i="2"/>
  <c r="Z18" i="2" s="1"/>
  <c r="X18" i="2"/>
  <c r="V18" i="2"/>
  <c r="T18" i="2"/>
  <c r="Y17" i="2"/>
  <c r="Z17" i="2" s="1"/>
  <c r="X17" i="2"/>
  <c r="V17" i="2"/>
  <c r="T17" i="2"/>
  <c r="Y16" i="2"/>
  <c r="Z16" i="2" s="1"/>
  <c r="X16" i="2"/>
  <c r="V16" i="2"/>
  <c r="T16" i="2"/>
  <c r="Y15" i="2"/>
  <c r="Z15" i="2" s="1"/>
  <c r="X15" i="2"/>
  <c r="V15" i="2"/>
  <c r="T15" i="2"/>
  <c r="Y14" i="2"/>
  <c r="Z14" i="2" s="1"/>
  <c r="X14" i="2"/>
  <c r="V14" i="2"/>
  <c r="T14" i="2"/>
  <c r="Y13" i="2"/>
  <c r="Z13" i="2" s="1"/>
  <c r="X13" i="2"/>
  <c r="V13" i="2"/>
  <c r="T13" i="2"/>
  <c r="Y10" i="2"/>
  <c r="Z10" i="2" s="1"/>
  <c r="X10" i="2"/>
  <c r="V10" i="2"/>
  <c r="T10" i="2"/>
  <c r="Y9" i="2"/>
  <c r="Z9" i="2" s="1"/>
  <c r="X9" i="2"/>
  <c r="V9" i="2"/>
  <c r="T9" i="2"/>
  <c r="Y8" i="2"/>
  <c r="Z8" i="2" s="1"/>
  <c r="X8" i="2"/>
  <c r="V8" i="2"/>
  <c r="T8" i="2"/>
  <c r="C242" i="33"/>
  <c r="I242" i="33"/>
  <c r="K242" i="33"/>
  <c r="M242" i="33"/>
  <c r="AA242" i="33" l="1"/>
  <c r="Y32" i="32"/>
  <c r="Y262" i="43" s="1"/>
  <c r="Y38" i="43" s="1"/>
  <c r="Y64" i="37"/>
  <c r="Y68" i="37"/>
  <c r="Y84" i="37"/>
  <c r="Y16" i="21"/>
  <c r="Y271" i="43"/>
  <c r="I132" i="43"/>
  <c r="Y132" i="43"/>
  <c r="Y9" i="31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O245" i="33"/>
  <c r="S245" i="33"/>
  <c r="Y12" i="25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O201" i="33"/>
  <c r="Y269" i="43"/>
  <c r="V252" i="43"/>
  <c r="Q265" i="3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9" i="29"/>
  <c r="Y9" i="44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Q32" i="33"/>
  <c r="Q150" i="33"/>
  <c r="Q61" i="33"/>
  <c r="Q114" i="33"/>
  <c r="Q132" i="33"/>
  <c r="Q141" i="33"/>
  <c r="Q167" i="33"/>
  <c r="Q193" i="33"/>
  <c r="Q245" i="33"/>
  <c r="S265" i="33"/>
  <c r="X251" i="43"/>
  <c r="X250" i="43"/>
  <c r="X249" i="43"/>
  <c r="X248" i="43"/>
  <c r="T221" i="33"/>
  <c r="X246" i="43"/>
  <c r="T218" i="33"/>
  <c r="X244" i="43"/>
  <c r="T215" i="33"/>
  <c r="X242" i="43"/>
  <c r="T212" i="33"/>
  <c r="X240" i="43"/>
  <c r="W253" i="43"/>
  <c r="W37" i="43" s="1"/>
  <c r="T210" i="33"/>
  <c r="S224" i="33"/>
  <c r="Y131" i="43"/>
  <c r="S201" i="33"/>
  <c r="W223" i="43"/>
  <c r="Y108" i="43"/>
  <c r="Y109" i="43"/>
  <c r="Y110" i="43"/>
  <c r="W90" i="43"/>
  <c r="W12" i="43" s="1"/>
  <c r="U90" i="43"/>
  <c r="Y89" i="43"/>
  <c r="O61" i="33"/>
  <c r="U82" i="43"/>
  <c r="U11" i="43" s="1"/>
  <c r="Y74" i="43"/>
  <c r="Y76" i="43"/>
  <c r="Y78" i="43"/>
  <c r="Y80" i="43"/>
  <c r="S61" i="33"/>
  <c r="W68" i="43"/>
  <c r="W10" i="43" s="1"/>
  <c r="S32" i="33"/>
  <c r="S99" i="33"/>
  <c r="S193" i="33"/>
  <c r="S161" i="33"/>
  <c r="S150" i="33"/>
  <c r="W180" i="43"/>
  <c r="W18" i="43" s="1"/>
  <c r="S132" i="33"/>
  <c r="S114" i="33"/>
  <c r="S17" i="33"/>
  <c r="S167" i="33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Q17" i="33"/>
  <c r="U280" i="43"/>
  <c r="U31" i="43" s="1"/>
  <c r="Y17" i="19"/>
  <c r="V261" i="43"/>
  <c r="R232" i="33"/>
  <c r="V259" i="43"/>
  <c r="R228" i="33"/>
  <c r="V256" i="43"/>
  <c r="V255" i="43"/>
  <c r="V254" i="43"/>
  <c r="R233" i="33"/>
  <c r="Q234" i="33"/>
  <c r="Q235" i="33" s="1"/>
  <c r="U262" i="43"/>
  <c r="U38" i="43" s="1"/>
  <c r="V251" i="43"/>
  <c r="Z250" i="43"/>
  <c r="V250" i="43"/>
  <c r="R214" i="33"/>
  <c r="R222" i="33"/>
  <c r="V247" i="43"/>
  <c r="R219" i="33"/>
  <c r="Z18" i="32"/>
  <c r="Z246" i="43" s="1"/>
  <c r="V245" i="43"/>
  <c r="R217" i="33"/>
  <c r="Y243" i="43"/>
  <c r="R215" i="33"/>
  <c r="V242" i="43"/>
  <c r="R212" i="33"/>
  <c r="V240" i="43"/>
  <c r="U253" i="43"/>
  <c r="U37" i="43" s="1"/>
  <c r="R210" i="33"/>
  <c r="Q224" i="33"/>
  <c r="Y10" i="30"/>
  <c r="Y47" i="43"/>
  <c r="Y119" i="43"/>
  <c r="Q99" i="33"/>
  <c r="Y12" i="14"/>
  <c r="Q201" i="33"/>
  <c r="Y14" i="13"/>
  <c r="Y15" i="12"/>
  <c r="Y13" i="11"/>
  <c r="U171" i="43"/>
  <c r="U17" i="43" s="1"/>
  <c r="Y169" i="43"/>
  <c r="Y13" i="10"/>
  <c r="Y14" i="9"/>
  <c r="Y14" i="8"/>
  <c r="Y16" i="6"/>
  <c r="Y87" i="43"/>
  <c r="Y16" i="5"/>
  <c r="Y19" i="3"/>
  <c r="Y19" i="2"/>
  <c r="Y21" i="4"/>
  <c r="Y47" i="32"/>
  <c r="Y279" i="43"/>
  <c r="S280" i="43"/>
  <c r="S31" i="43" s="1"/>
  <c r="O99" i="33"/>
  <c r="O193" i="33"/>
  <c r="O150" i="33"/>
  <c r="S162" i="43"/>
  <c r="S16" i="43" s="1"/>
  <c r="S144" i="43"/>
  <c r="S15" i="43" s="1"/>
  <c r="O114" i="33"/>
  <c r="S102" i="43"/>
  <c r="S88" i="37"/>
  <c r="S214" i="43"/>
  <c r="S33" i="43" s="1"/>
  <c r="O167" i="33"/>
  <c r="O265" i="33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P233" i="33"/>
  <c r="O234" i="33"/>
  <c r="Y251" i="43"/>
  <c r="T251" i="43"/>
  <c r="Z251" i="43"/>
  <c r="T250" i="43"/>
  <c r="Y250" i="43"/>
  <c r="Y248" i="43"/>
  <c r="P222" i="33"/>
  <c r="T247" i="43"/>
  <c r="Z247" i="43"/>
  <c r="Y23" i="32"/>
  <c r="Y247" i="43"/>
  <c r="Y246" i="43"/>
  <c r="P219" i="3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P212" i="33"/>
  <c r="Y239" i="43"/>
  <c r="T239" i="43"/>
  <c r="Y240" i="43"/>
  <c r="P211" i="33"/>
  <c r="O32" i="33"/>
  <c r="S82" i="43"/>
  <c r="S11" i="43" s="1"/>
  <c r="O17" i="33"/>
  <c r="O132" i="33"/>
  <c r="O141" i="33"/>
  <c r="S141" i="33"/>
  <c r="Q161" i="33"/>
  <c r="O74" i="33"/>
  <c r="Q74" i="33"/>
  <c r="S74" i="33"/>
  <c r="O86" i="33"/>
  <c r="Q86" i="33"/>
  <c r="S86" i="33"/>
  <c r="P103" i="33"/>
  <c r="R103" i="33"/>
  <c r="T103" i="33"/>
  <c r="Y142" i="43"/>
  <c r="O161" i="33"/>
  <c r="T244" i="43"/>
  <c r="Z244" i="43"/>
  <c r="O224" i="3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S234" i="33"/>
  <c r="S235" i="33" s="1"/>
  <c r="S258" i="33"/>
  <c r="P191" i="33"/>
  <c r="O49" i="33"/>
  <c r="Q49" i="33"/>
  <c r="S49" i="33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U27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Z8" i="32"/>
  <c r="Z26" i="32"/>
  <c r="M98" i="33"/>
  <c r="K98" i="33"/>
  <c r="I98" i="33"/>
  <c r="G98" i="33"/>
  <c r="E98" i="33"/>
  <c r="C98" i="33"/>
  <c r="B98" i="33"/>
  <c r="A98" i="33"/>
  <c r="C17" i="7"/>
  <c r="D16" i="7"/>
  <c r="D98" i="33" s="1"/>
  <c r="F16" i="7"/>
  <c r="F98" i="33" s="1"/>
  <c r="H16" i="7"/>
  <c r="H98" i="33" s="1"/>
  <c r="I16" i="7"/>
  <c r="L16" i="7"/>
  <c r="J98" i="33" s="1"/>
  <c r="N16" i="7"/>
  <c r="L98" i="33" s="1"/>
  <c r="P16" i="7"/>
  <c r="N98" i="33" s="1"/>
  <c r="Q16" i="7"/>
  <c r="R16" i="7" s="1"/>
  <c r="T16" i="7"/>
  <c r="P98" i="33" s="1"/>
  <c r="V16" i="7"/>
  <c r="R98" i="33" s="1"/>
  <c r="X16" i="7"/>
  <c r="T98" i="33" s="1"/>
  <c r="Y16" i="7"/>
  <c r="AB16" i="7"/>
  <c r="V98" i="33" s="1"/>
  <c r="AD16" i="7"/>
  <c r="X98" i="33" s="1"/>
  <c r="AF16" i="7"/>
  <c r="Z98" i="33" s="1"/>
  <c r="AA98" i="33" l="1"/>
  <c r="O235" i="33"/>
  <c r="Y124" i="43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J16" i="7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16" i="7"/>
  <c r="Z239" i="43"/>
  <c r="S263" i="43"/>
  <c r="W39" i="43"/>
  <c r="Y263" i="43"/>
  <c r="Z254" i="43"/>
  <c r="W263" i="43"/>
  <c r="Y75" i="37"/>
  <c r="Y58" i="37"/>
  <c r="Y29" i="43"/>
  <c r="Y25" i="43"/>
  <c r="M191" i="33"/>
  <c r="N191" i="33" s="1"/>
  <c r="K191" i="33"/>
  <c r="L191" i="33" s="1"/>
  <c r="I191" i="33"/>
  <c r="J191" i="33" s="1"/>
  <c r="G191" i="33"/>
  <c r="H191" i="33" s="1"/>
  <c r="E191" i="33"/>
  <c r="F191" i="33" s="1"/>
  <c r="C191" i="33"/>
  <c r="P12" i="13"/>
  <c r="Q12" i="13"/>
  <c r="R12" i="13" s="1"/>
  <c r="N12" i="13"/>
  <c r="L12" i="13"/>
  <c r="H12" i="13"/>
  <c r="I12" i="13"/>
  <c r="J12" i="13" s="1"/>
  <c r="F12" i="13"/>
  <c r="D12" i="13"/>
  <c r="D191" i="33" l="1"/>
  <c r="AA191" i="33"/>
  <c r="Y39" i="43"/>
  <c r="AD8" i="14" l="1"/>
  <c r="AF8" i="14"/>
  <c r="AB8" i="14"/>
  <c r="X8" i="14"/>
  <c r="T8" i="14"/>
  <c r="V8" i="14"/>
  <c r="Z8" i="14"/>
  <c r="B132" i="43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D8" i="7"/>
  <c r="D9" i="7"/>
  <c r="D10" i="7"/>
  <c r="D11" i="7"/>
  <c r="D12" i="7"/>
  <c r="D13" i="7"/>
  <c r="D14" i="7"/>
  <c r="D242" i="33"/>
  <c r="D32" i="7"/>
  <c r="D19" i="45" s="1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C48" i="7"/>
  <c r="I8" i="7"/>
  <c r="I9" i="7"/>
  <c r="I10" i="7"/>
  <c r="I11" i="7"/>
  <c r="I12" i="7"/>
  <c r="I13" i="7"/>
  <c r="I14" i="7"/>
  <c r="I15" i="7"/>
  <c r="AE28" i="7" l="1"/>
  <c r="AC28" i="7"/>
  <c r="AA28" i="7"/>
  <c r="AF27" i="7"/>
  <c r="Z244" i="33" s="1"/>
  <c r="AD27" i="7"/>
  <c r="X244" i="33" s="1"/>
  <c r="AB27" i="7"/>
  <c r="V244" i="33" s="1"/>
  <c r="AF25" i="7"/>
  <c r="Z242" i="33" s="1"/>
  <c r="AD25" i="7"/>
  <c r="X242" i="33" s="1"/>
  <c r="AB25" i="7"/>
  <c r="V242" i="33" s="1"/>
  <c r="AF23" i="7"/>
  <c r="Z241" i="33" s="1"/>
  <c r="AD23" i="7"/>
  <c r="X241" i="33" s="1"/>
  <c r="AB23" i="7"/>
  <c r="V241" i="33" s="1"/>
  <c r="AF22" i="7"/>
  <c r="Z240" i="33" s="1"/>
  <c r="AD22" i="7"/>
  <c r="X240" i="33" s="1"/>
  <c r="AB22" i="7"/>
  <c r="V240" i="33" s="1"/>
  <c r="Z239" i="33"/>
  <c r="X239" i="33"/>
  <c r="V239" i="33"/>
  <c r="AF14" i="7"/>
  <c r="AD14" i="7"/>
  <c r="AB14" i="7"/>
  <c r="AF13" i="7"/>
  <c r="AD13" i="7"/>
  <c r="AB13" i="7"/>
  <c r="AF12" i="7"/>
  <c r="AD12" i="7"/>
  <c r="AB12" i="7"/>
  <c r="AF11" i="7"/>
  <c r="AD11" i="7"/>
  <c r="AB11" i="7"/>
  <c r="AF10" i="7"/>
  <c r="AD10" i="7"/>
  <c r="AB10" i="7"/>
  <c r="AF9" i="7"/>
  <c r="AD9" i="7"/>
  <c r="AB9" i="7"/>
  <c r="AF8" i="7"/>
  <c r="AD8" i="7"/>
  <c r="AB8" i="7"/>
  <c r="W28" i="7"/>
  <c r="U28" i="7"/>
  <c r="S28" i="7"/>
  <c r="Y27" i="7"/>
  <c r="T244" i="33"/>
  <c r="R244" i="33"/>
  <c r="P244" i="33"/>
  <c r="Y25" i="7"/>
  <c r="T242" i="33"/>
  <c r="R242" i="33"/>
  <c r="P242" i="33"/>
  <c r="Y23" i="7"/>
  <c r="X23" i="7"/>
  <c r="T241" i="33" s="1"/>
  <c r="R241" i="33"/>
  <c r="P241" i="33"/>
  <c r="Y22" i="7"/>
  <c r="X22" i="7"/>
  <c r="T240" i="33" s="1"/>
  <c r="R240" i="33"/>
  <c r="P240" i="33"/>
  <c r="Y21" i="7"/>
  <c r="T239" i="33"/>
  <c r="R239" i="33"/>
  <c r="P239" i="33"/>
  <c r="Y15" i="7"/>
  <c r="Z15" i="7" s="1"/>
  <c r="Y14" i="7"/>
  <c r="Z14" i="7" s="1"/>
  <c r="X14" i="7"/>
  <c r="V14" i="7"/>
  <c r="T14" i="7"/>
  <c r="Y13" i="7"/>
  <c r="Z13" i="7" s="1"/>
  <c r="X13" i="7"/>
  <c r="V13" i="7"/>
  <c r="T13" i="7"/>
  <c r="Y12" i="7"/>
  <c r="Z12" i="7" s="1"/>
  <c r="X12" i="7"/>
  <c r="V12" i="7"/>
  <c r="T12" i="7"/>
  <c r="Y11" i="7"/>
  <c r="Z11" i="7" s="1"/>
  <c r="X11" i="7"/>
  <c r="V11" i="7"/>
  <c r="T11" i="7"/>
  <c r="Y10" i="7"/>
  <c r="Z10" i="7" s="1"/>
  <c r="X10" i="7"/>
  <c r="V10" i="7"/>
  <c r="T10" i="7"/>
  <c r="Y9" i="7"/>
  <c r="Z9" i="7" s="1"/>
  <c r="X9" i="7"/>
  <c r="V9" i="7"/>
  <c r="T9" i="7"/>
  <c r="Y8" i="7"/>
  <c r="Z8" i="7" s="1"/>
  <c r="X8" i="7"/>
  <c r="V8" i="7"/>
  <c r="T8" i="7"/>
  <c r="Y28" i="7" l="1"/>
  <c r="Z27" i="7"/>
  <c r="Z21" i="7"/>
  <c r="Z22" i="7"/>
  <c r="Z23" i="7"/>
  <c r="Z25" i="7"/>
  <c r="Y17" i="7"/>
  <c r="N242" i="33"/>
  <c r="L242" i="33"/>
  <c r="J242" i="33"/>
  <c r="H242" i="33"/>
  <c r="F242" i="33"/>
  <c r="B39" i="33"/>
  <c r="C39" i="33"/>
  <c r="E39" i="33"/>
  <c r="G39" i="33"/>
  <c r="I39" i="33"/>
  <c r="K39" i="33"/>
  <c r="M39" i="33"/>
  <c r="B40" i="33"/>
  <c r="C40" i="33"/>
  <c r="E40" i="33"/>
  <c r="G40" i="33"/>
  <c r="I40" i="33"/>
  <c r="K40" i="33"/>
  <c r="M40" i="33"/>
  <c r="F11" i="4"/>
  <c r="H11" i="4"/>
  <c r="I11" i="4"/>
  <c r="J11" i="4" s="1"/>
  <c r="L11" i="4"/>
  <c r="N11" i="4"/>
  <c r="P11" i="4"/>
  <c r="Q11" i="4"/>
  <c r="R11" i="4" s="1"/>
  <c r="F12" i="4"/>
  <c r="H12" i="4"/>
  <c r="I12" i="4"/>
  <c r="J12" i="4" s="1"/>
  <c r="L12" i="4"/>
  <c r="N12" i="4"/>
  <c r="P12" i="4"/>
  <c r="Q12" i="4"/>
  <c r="R12" i="4" s="1"/>
  <c r="D11" i="4"/>
  <c r="D12" i="4"/>
  <c r="AA39" i="33" l="1"/>
  <c r="AA40" i="33"/>
  <c r="J39" i="33"/>
  <c r="N39" i="33"/>
  <c r="F39" i="33"/>
  <c r="J40" i="33"/>
  <c r="N40" i="33"/>
  <c r="F40" i="33"/>
  <c r="Z40" i="33"/>
  <c r="X40" i="33"/>
  <c r="V40" i="33"/>
  <c r="Z39" i="33"/>
  <c r="X39" i="33"/>
  <c r="V39" i="33"/>
  <c r="L39" i="33"/>
  <c r="H39" i="33"/>
  <c r="R40" i="33"/>
  <c r="T40" i="33"/>
  <c r="P40" i="33"/>
  <c r="P39" i="33"/>
  <c r="R39" i="33"/>
  <c r="T39" i="33"/>
  <c r="D39" i="33"/>
  <c r="H40" i="33"/>
  <c r="L40" i="33"/>
  <c r="D40" i="33"/>
  <c r="M21" i="4"/>
  <c r="P8" i="4" l="1"/>
  <c r="P9" i="4"/>
  <c r="P10" i="4"/>
  <c r="N8" i="4"/>
  <c r="N9" i="4"/>
  <c r="N10" i="4"/>
  <c r="L8" i="4"/>
  <c r="L9" i="4"/>
  <c r="L10" i="4"/>
  <c r="H8" i="4"/>
  <c r="H9" i="4"/>
  <c r="H10" i="4"/>
  <c r="F8" i="4"/>
  <c r="F9" i="4"/>
  <c r="F10" i="4"/>
  <c r="D8" i="4"/>
  <c r="D9" i="4"/>
  <c r="D10" i="4"/>
  <c r="Q8" i="4"/>
  <c r="R8" i="4" s="1"/>
  <c r="Q9" i="4"/>
  <c r="R9" i="4" s="1"/>
  <c r="Q10" i="4"/>
  <c r="R10" i="4" s="1"/>
  <c r="I8" i="4"/>
  <c r="J8" i="4" s="1"/>
  <c r="I9" i="4"/>
  <c r="J9" i="4" s="1"/>
  <c r="I10" i="4"/>
  <c r="J10" i="4" s="1"/>
  <c r="O21" i="4"/>
  <c r="K21" i="4"/>
  <c r="G21" i="4"/>
  <c r="E21" i="4"/>
  <c r="C21" i="4"/>
  <c r="B21" i="4"/>
  <c r="I36" i="33"/>
  <c r="K36" i="33"/>
  <c r="M36" i="33"/>
  <c r="I37" i="33"/>
  <c r="K37" i="33"/>
  <c r="M37" i="33"/>
  <c r="I38" i="33"/>
  <c r="K38" i="33"/>
  <c r="M38" i="33"/>
  <c r="B36" i="33"/>
  <c r="C36" i="33"/>
  <c r="E36" i="33"/>
  <c r="G36" i="33"/>
  <c r="B37" i="33"/>
  <c r="C37" i="33"/>
  <c r="E37" i="33"/>
  <c r="G37" i="33"/>
  <c r="B38" i="33"/>
  <c r="C38" i="33"/>
  <c r="E38" i="33"/>
  <c r="G38" i="33"/>
  <c r="B73" i="43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F75" i="43" s="1"/>
  <c r="G75" i="43"/>
  <c r="K75" i="43"/>
  <c r="L75" i="43" s="1"/>
  <c r="M75" i="43"/>
  <c r="O75" i="43"/>
  <c r="P75" i="43" s="1"/>
  <c r="AA37" i="33" l="1"/>
  <c r="AA36" i="33"/>
  <c r="AA38" i="33"/>
  <c r="L74" i="43"/>
  <c r="P74" i="43"/>
  <c r="F74" i="43"/>
  <c r="F37" i="3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Z37" i="33"/>
  <c r="X37" i="33"/>
  <c r="V37" i="33"/>
  <c r="Z36" i="33"/>
  <c r="X36" i="33"/>
  <c r="V36" i="33"/>
  <c r="Z38" i="33"/>
  <c r="X38" i="33"/>
  <c r="V38" i="33"/>
  <c r="AD21" i="4"/>
  <c r="AB21" i="4"/>
  <c r="AF21" i="4"/>
  <c r="V21" i="4"/>
  <c r="X21" i="4"/>
  <c r="T21" i="4"/>
  <c r="Z21" i="4"/>
  <c r="X74" i="43"/>
  <c r="V74" i="43"/>
  <c r="T74" i="43"/>
  <c r="Z74" i="43"/>
  <c r="X75" i="43"/>
  <c r="V75" i="43"/>
  <c r="Z75" i="43"/>
  <c r="T75" i="43"/>
  <c r="V73" i="43"/>
  <c r="T73" i="43"/>
  <c r="X73" i="43"/>
  <c r="Z73" i="43"/>
  <c r="P38" i="33"/>
  <c r="R38" i="33"/>
  <c r="T38" i="33"/>
  <c r="J37" i="33"/>
  <c r="T37" i="33"/>
  <c r="P37" i="33"/>
  <c r="R37" i="33"/>
  <c r="R36" i="33"/>
  <c r="T36" i="33"/>
  <c r="P36" i="33"/>
  <c r="H38" i="33"/>
  <c r="D38" i="33"/>
  <c r="H36" i="33"/>
  <c r="N74" i="43"/>
  <c r="H74" i="43"/>
  <c r="Q73" i="43"/>
  <c r="R73" i="43" s="1"/>
  <c r="D75" i="43"/>
  <c r="Q74" i="43"/>
  <c r="R74" i="43" s="1"/>
  <c r="I75" i="43"/>
  <c r="J75" i="43" s="1"/>
  <c r="F38" i="33"/>
  <c r="H37" i="33"/>
  <c r="D37" i="33"/>
  <c r="D74" i="43"/>
  <c r="P73" i="43"/>
  <c r="N38" i="33"/>
  <c r="J38" i="33"/>
  <c r="L36" i="33"/>
  <c r="L38" i="33"/>
  <c r="N37" i="33"/>
  <c r="L37" i="33"/>
  <c r="N36" i="33"/>
  <c r="J36" i="33"/>
  <c r="F73" i="43"/>
  <c r="F36" i="33"/>
  <c r="I73" i="43"/>
  <c r="J73" i="43" s="1"/>
  <c r="I74" i="43"/>
  <c r="J74" i="43" s="1"/>
  <c r="D36" i="33"/>
  <c r="P9" i="30" l="1"/>
  <c r="P8" i="30"/>
  <c r="Q79" i="37"/>
  <c r="R62" i="37"/>
  <c r="Q62" i="37"/>
  <c r="R45" i="37"/>
  <c r="Q45" i="37"/>
  <c r="C279" i="43"/>
  <c r="M103" i="33"/>
  <c r="K103" i="33"/>
  <c r="I103" i="33"/>
  <c r="G103" i="33"/>
  <c r="E103" i="33"/>
  <c r="M102" i="33"/>
  <c r="K102" i="33"/>
  <c r="I102" i="33"/>
  <c r="G102" i="33"/>
  <c r="E102" i="33"/>
  <c r="C102" i="33"/>
  <c r="F102" i="33"/>
  <c r="D102" i="33"/>
  <c r="C103" i="3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M262" i="33"/>
  <c r="M263" i="33"/>
  <c r="M264" i="33"/>
  <c r="K262" i="33"/>
  <c r="K263" i="33"/>
  <c r="K264" i="33"/>
  <c r="I262" i="33"/>
  <c r="I263" i="33"/>
  <c r="I264" i="33"/>
  <c r="G262" i="33"/>
  <c r="G263" i="33"/>
  <c r="G264" i="33"/>
  <c r="E262" i="33"/>
  <c r="E263" i="33"/>
  <c r="E264" i="33"/>
  <c r="C262" i="33"/>
  <c r="C263" i="33"/>
  <c r="C264" i="33"/>
  <c r="AA264" i="33" l="1"/>
  <c r="AA263" i="33"/>
  <c r="AA262" i="33"/>
  <c r="AA103" i="33"/>
  <c r="C265" i="33"/>
  <c r="AA265" i="33" s="1"/>
  <c r="M265" i="33"/>
  <c r="E265" i="33"/>
  <c r="K265" i="33"/>
  <c r="G265" i="33"/>
  <c r="I265" i="33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Q14" i="4" l="1"/>
  <c r="Q15" i="4"/>
  <c r="R15" i="4" s="1"/>
  <c r="Q19" i="4"/>
  <c r="R19" i="4" s="1"/>
  <c r="Q20" i="4"/>
  <c r="R20" i="4" s="1"/>
  <c r="Q13" i="4"/>
  <c r="Q9" i="3"/>
  <c r="R9" i="3" s="1"/>
  <c r="Q10" i="3"/>
  <c r="R10" i="3" s="1"/>
  <c r="Q11" i="3"/>
  <c r="R11" i="3" s="1"/>
  <c r="Q12" i="3"/>
  <c r="R12" i="3" s="1"/>
  <c r="Q13" i="3"/>
  <c r="R13" i="3" s="1"/>
  <c r="Q14" i="3"/>
  <c r="R14" i="3" s="1"/>
  <c r="Q15" i="3"/>
  <c r="R15" i="3" s="1"/>
  <c r="Q16" i="3"/>
  <c r="R16" i="3" s="1"/>
  <c r="Q18" i="3"/>
  <c r="R18" i="3" s="1"/>
  <c r="Q8" i="3"/>
  <c r="R8" i="3" s="1"/>
  <c r="Q18" i="2"/>
  <c r="R18" i="2" s="1"/>
  <c r="Q17" i="2"/>
  <c r="R17" i="2" s="1"/>
  <c r="Q16" i="2"/>
  <c r="R16" i="2" s="1"/>
  <c r="Q15" i="2"/>
  <c r="R15" i="2" s="1"/>
  <c r="Q14" i="2"/>
  <c r="R14" i="2" s="1"/>
  <c r="Q13" i="2"/>
  <c r="R13" i="2" s="1"/>
  <c r="Q10" i="2"/>
  <c r="R10" i="2" s="1"/>
  <c r="Q9" i="2"/>
  <c r="R9" i="2" s="1"/>
  <c r="Q8" i="2"/>
  <c r="R8" i="2" s="1"/>
  <c r="M104" i="33"/>
  <c r="K104" i="33"/>
  <c r="I104" i="33"/>
  <c r="G104" i="33"/>
  <c r="E104" i="33"/>
  <c r="C104" i="33"/>
  <c r="AA104" i="33" s="1"/>
  <c r="B104" i="33"/>
  <c r="N103" i="33"/>
  <c r="L103" i="33"/>
  <c r="J103" i="33"/>
  <c r="H103" i="33"/>
  <c r="F103" i="33"/>
  <c r="D103" i="33"/>
  <c r="H102" i="33"/>
  <c r="I59" i="33" l="1"/>
  <c r="G12" i="25" l="1"/>
  <c r="E17" i="19"/>
  <c r="I14" i="21" l="1"/>
  <c r="Q14" i="21"/>
  <c r="O9" i="31" l="1"/>
  <c r="M9" i="31"/>
  <c r="K9" i="31"/>
  <c r="G9" i="31"/>
  <c r="E9" i="31"/>
  <c r="C9" i="31"/>
  <c r="C17" i="19"/>
  <c r="C16" i="21" l="1"/>
  <c r="O17" i="19"/>
  <c r="B53" i="33"/>
  <c r="C53" i="33"/>
  <c r="E53" i="33"/>
  <c r="G53" i="33"/>
  <c r="I53" i="33"/>
  <c r="K53" i="33"/>
  <c r="M53" i="33"/>
  <c r="B54" i="33"/>
  <c r="C54" i="33"/>
  <c r="AA54" i="33" s="1"/>
  <c r="E54" i="33"/>
  <c r="G54" i="33"/>
  <c r="I54" i="33"/>
  <c r="K54" i="33"/>
  <c r="M54" i="33"/>
  <c r="I16" i="19"/>
  <c r="J16" i="19" s="1"/>
  <c r="H16" i="19"/>
  <c r="F16" i="19"/>
  <c r="D16" i="19"/>
  <c r="B17" i="19"/>
  <c r="M17" i="19"/>
  <c r="AA53" i="33" l="1"/>
  <c r="F54" i="33"/>
  <c r="J53" i="33"/>
  <c r="N53" i="33"/>
  <c r="Z54" i="33"/>
  <c r="X54" i="33"/>
  <c r="V54" i="33"/>
  <c r="Z53" i="33"/>
  <c r="X53" i="33"/>
  <c r="V53" i="33"/>
  <c r="AD17" i="19"/>
  <c r="AF17" i="19"/>
  <c r="AB17" i="19"/>
  <c r="V17" i="19"/>
  <c r="X17" i="19"/>
  <c r="T17" i="19"/>
  <c r="Z17" i="19"/>
  <c r="L54" i="33"/>
  <c r="R53" i="33"/>
  <c r="P53" i="33"/>
  <c r="T53" i="33"/>
  <c r="R54" i="33"/>
  <c r="T54" i="33"/>
  <c r="P54" i="33"/>
  <c r="F53" i="33"/>
  <c r="L53" i="33"/>
  <c r="H53" i="33"/>
  <c r="D53" i="33"/>
  <c r="N54" i="33"/>
  <c r="J54" i="33"/>
  <c r="H54" i="33"/>
  <c r="D54" i="33"/>
  <c r="B244" i="33"/>
  <c r="C244" i="33"/>
  <c r="E244" i="33"/>
  <c r="G244" i="33"/>
  <c r="I244" i="33"/>
  <c r="K244" i="33"/>
  <c r="M244" i="33"/>
  <c r="AA244" i="33" l="1"/>
  <c r="O16" i="21"/>
  <c r="M16" i="21"/>
  <c r="K16" i="21"/>
  <c r="Q13" i="21"/>
  <c r="G16" i="21"/>
  <c r="E16" i="21"/>
  <c r="Q15" i="21"/>
  <c r="I15" i="21"/>
  <c r="I13" i="21"/>
  <c r="Q16" i="21" l="1"/>
  <c r="I16" i="21"/>
  <c r="B47" i="32" l="1"/>
  <c r="AB47" i="32" l="1"/>
  <c r="AD47" i="32"/>
  <c r="AF47" i="32"/>
  <c r="X47" i="32"/>
  <c r="T47" i="32"/>
  <c r="V47" i="32"/>
  <c r="Z47" i="32"/>
  <c r="R14" i="4"/>
  <c r="R13" i="4"/>
  <c r="K17" i="19"/>
  <c r="A255" i="33" l="1"/>
  <c r="B255" i="33"/>
  <c r="C255" i="33"/>
  <c r="E255" i="33"/>
  <c r="G255" i="33"/>
  <c r="I255" i="33"/>
  <c r="K255" i="33"/>
  <c r="M255" i="33"/>
  <c r="B239" i="33"/>
  <c r="C239" i="33"/>
  <c r="E239" i="33"/>
  <c r="G239" i="33"/>
  <c r="I239" i="33"/>
  <c r="K239" i="33"/>
  <c r="M239" i="33"/>
  <c r="B240" i="33"/>
  <c r="C240" i="33"/>
  <c r="E240" i="33"/>
  <c r="G240" i="33"/>
  <c r="I240" i="33"/>
  <c r="K240" i="33"/>
  <c r="M240" i="33"/>
  <c r="B241" i="33"/>
  <c r="C241" i="33"/>
  <c r="AA241" i="33" s="1"/>
  <c r="E241" i="33"/>
  <c r="G241" i="33"/>
  <c r="I241" i="33"/>
  <c r="K241" i="33"/>
  <c r="M241" i="33"/>
  <c r="A210" i="33"/>
  <c r="B210" i="33"/>
  <c r="C210" i="33"/>
  <c r="E210" i="33"/>
  <c r="G210" i="33"/>
  <c r="I210" i="33"/>
  <c r="K210" i="33"/>
  <c r="M210" i="33"/>
  <c r="A211" i="33"/>
  <c r="B211" i="33"/>
  <c r="C211" i="33"/>
  <c r="E211" i="33"/>
  <c r="G211" i="33"/>
  <c r="I211" i="33"/>
  <c r="K211" i="33"/>
  <c r="M211" i="33"/>
  <c r="A212" i="33"/>
  <c r="B212" i="33"/>
  <c r="C212" i="33"/>
  <c r="AA212" i="33" s="1"/>
  <c r="E212" i="33"/>
  <c r="G212" i="33"/>
  <c r="I212" i="33"/>
  <c r="K212" i="33"/>
  <c r="M212" i="33"/>
  <c r="A213" i="33"/>
  <c r="B213" i="33"/>
  <c r="C213" i="33"/>
  <c r="E213" i="33"/>
  <c r="G213" i="33"/>
  <c r="I213" i="33"/>
  <c r="K213" i="33"/>
  <c r="M213" i="33"/>
  <c r="A215" i="33"/>
  <c r="B215" i="33"/>
  <c r="C215" i="33"/>
  <c r="E215" i="33"/>
  <c r="G215" i="33"/>
  <c r="I215" i="33"/>
  <c r="K215" i="33"/>
  <c r="M215" i="33"/>
  <c r="A217" i="33"/>
  <c r="B217" i="33"/>
  <c r="C217" i="33"/>
  <c r="AA217" i="33" s="1"/>
  <c r="E217" i="33"/>
  <c r="G217" i="33"/>
  <c r="I217" i="33"/>
  <c r="K217" i="33"/>
  <c r="M217" i="33"/>
  <c r="A218" i="33"/>
  <c r="B218" i="33"/>
  <c r="C218" i="33"/>
  <c r="E218" i="33"/>
  <c r="G218" i="33"/>
  <c r="I218" i="33"/>
  <c r="K218" i="33"/>
  <c r="M218" i="33"/>
  <c r="A219" i="33"/>
  <c r="B219" i="33"/>
  <c r="C219" i="33"/>
  <c r="E219" i="33"/>
  <c r="G219" i="33"/>
  <c r="I219" i="33"/>
  <c r="K219" i="33"/>
  <c r="M219" i="33"/>
  <c r="A221" i="33"/>
  <c r="B221" i="33"/>
  <c r="C221" i="33"/>
  <c r="AA221" i="33" s="1"/>
  <c r="E221" i="33"/>
  <c r="G221" i="33"/>
  <c r="I221" i="33"/>
  <c r="K221" i="33"/>
  <c r="M221" i="33"/>
  <c r="A222" i="33"/>
  <c r="B222" i="33"/>
  <c r="C222" i="33"/>
  <c r="E222" i="33"/>
  <c r="G222" i="33"/>
  <c r="I222" i="33"/>
  <c r="K222" i="33"/>
  <c r="M222" i="33"/>
  <c r="A214" i="33"/>
  <c r="B214" i="33"/>
  <c r="C214" i="33"/>
  <c r="E214" i="33"/>
  <c r="G214" i="33"/>
  <c r="I214" i="33"/>
  <c r="K214" i="33"/>
  <c r="M214" i="33"/>
  <c r="A216" i="33"/>
  <c r="B216" i="33"/>
  <c r="C216" i="33"/>
  <c r="AA216" i="33" s="1"/>
  <c r="E216" i="33"/>
  <c r="G216" i="33"/>
  <c r="I216" i="33"/>
  <c r="K216" i="33"/>
  <c r="M216" i="33"/>
  <c r="A220" i="33"/>
  <c r="B220" i="33"/>
  <c r="C220" i="33"/>
  <c r="E220" i="33"/>
  <c r="G220" i="33"/>
  <c r="I220" i="33"/>
  <c r="K220" i="33"/>
  <c r="M220" i="33"/>
  <c r="A224" i="33"/>
  <c r="A225" i="33"/>
  <c r="B225" i="33"/>
  <c r="C225" i="33"/>
  <c r="E225" i="33"/>
  <c r="G225" i="33"/>
  <c r="I225" i="33"/>
  <c r="K225" i="33"/>
  <c r="M225" i="33"/>
  <c r="A226" i="33"/>
  <c r="B226" i="33"/>
  <c r="C226" i="33"/>
  <c r="E226" i="33"/>
  <c r="G226" i="33"/>
  <c r="I226" i="33"/>
  <c r="K226" i="33"/>
  <c r="M226" i="33"/>
  <c r="A227" i="33"/>
  <c r="B227" i="33"/>
  <c r="C227" i="33"/>
  <c r="E227" i="33"/>
  <c r="G227" i="33"/>
  <c r="I227" i="33"/>
  <c r="K227" i="33"/>
  <c r="M227" i="33"/>
  <c r="A233" i="33"/>
  <c r="B233" i="33"/>
  <c r="C233" i="33"/>
  <c r="E233" i="33"/>
  <c r="G233" i="33"/>
  <c r="I233" i="33"/>
  <c r="K233" i="33"/>
  <c r="M233" i="33"/>
  <c r="A228" i="33"/>
  <c r="B228" i="33"/>
  <c r="C228" i="33"/>
  <c r="E228" i="33"/>
  <c r="G228" i="33"/>
  <c r="I228" i="33"/>
  <c r="K228" i="33"/>
  <c r="M228" i="33"/>
  <c r="A230" i="33"/>
  <c r="B230" i="33"/>
  <c r="C230" i="33"/>
  <c r="E230" i="33"/>
  <c r="G230" i="33"/>
  <c r="I230" i="33"/>
  <c r="K230" i="33"/>
  <c r="M230" i="33"/>
  <c r="A232" i="33"/>
  <c r="B232" i="33"/>
  <c r="C232" i="33"/>
  <c r="E232" i="33"/>
  <c r="G232" i="33"/>
  <c r="I232" i="33"/>
  <c r="K232" i="33"/>
  <c r="M232" i="33"/>
  <c r="A231" i="33"/>
  <c r="B231" i="33"/>
  <c r="C231" i="33"/>
  <c r="E231" i="33"/>
  <c r="G231" i="33"/>
  <c r="I231" i="33"/>
  <c r="K231" i="33"/>
  <c r="M231" i="33"/>
  <c r="A234" i="33"/>
  <c r="B96" i="33"/>
  <c r="B97" i="33"/>
  <c r="M97" i="33"/>
  <c r="M96" i="33"/>
  <c r="K97" i="33"/>
  <c r="K96" i="33"/>
  <c r="I97" i="33"/>
  <c r="I96" i="33"/>
  <c r="G97" i="33"/>
  <c r="G96" i="33"/>
  <c r="E97" i="33"/>
  <c r="E96" i="33"/>
  <c r="C97" i="33"/>
  <c r="A97" i="33"/>
  <c r="C96" i="33"/>
  <c r="AA96" i="33" s="1"/>
  <c r="A96" i="33"/>
  <c r="B95" i="33"/>
  <c r="A277" i="43"/>
  <c r="B279" i="43"/>
  <c r="E279" i="43"/>
  <c r="G279" i="43"/>
  <c r="K279" i="43"/>
  <c r="M279" i="43"/>
  <c r="O279" i="43"/>
  <c r="O9" i="44"/>
  <c r="M9" i="44"/>
  <c r="M280" i="43" s="1"/>
  <c r="M31" i="43" s="1"/>
  <c r="K9" i="44"/>
  <c r="G9" i="44"/>
  <c r="E9" i="44"/>
  <c r="C9" i="44"/>
  <c r="B9" i="44"/>
  <c r="Q8" i="44"/>
  <c r="R8" i="44" s="1"/>
  <c r="R279" i="43" s="1"/>
  <c r="P8" i="44"/>
  <c r="P279" i="43" s="1"/>
  <c r="N8" i="44"/>
  <c r="N279" i="43" s="1"/>
  <c r="L8" i="44"/>
  <c r="L279" i="43" s="1"/>
  <c r="I8" i="44"/>
  <c r="J8" i="44" s="1"/>
  <c r="J279" i="43" s="1"/>
  <c r="H8" i="44"/>
  <c r="H279" i="43" s="1"/>
  <c r="F8" i="44"/>
  <c r="F279" i="43" s="1"/>
  <c r="D8" i="44"/>
  <c r="D279" i="43" s="1"/>
  <c r="D255" i="33"/>
  <c r="F255" i="33"/>
  <c r="H255" i="33"/>
  <c r="I44" i="32"/>
  <c r="J44" i="32" s="1"/>
  <c r="J255" i="33"/>
  <c r="L255" i="33"/>
  <c r="N255" i="33"/>
  <c r="Q44" i="32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K234" i="33"/>
  <c r="I234" i="33"/>
  <c r="I235" i="33" s="1"/>
  <c r="G234" i="33"/>
  <c r="G235" i="33" s="1"/>
  <c r="E262" i="43"/>
  <c r="E38" i="43" s="1"/>
  <c r="C234" i="33"/>
  <c r="M224" i="33"/>
  <c r="K224" i="33"/>
  <c r="I224" i="33"/>
  <c r="G224" i="33"/>
  <c r="E253" i="43"/>
  <c r="E37" i="43" s="1"/>
  <c r="C224" i="33"/>
  <c r="Q15" i="32"/>
  <c r="Q244" i="43" s="1"/>
  <c r="P15" i="32"/>
  <c r="N217" i="33" s="1"/>
  <c r="N15" i="32"/>
  <c r="L217" i="33" s="1"/>
  <c r="L15" i="32"/>
  <c r="J217" i="33" s="1"/>
  <c r="I15" i="32"/>
  <c r="J15" i="32" s="1"/>
  <c r="H15" i="32"/>
  <c r="H217" i="33" s="1"/>
  <c r="F15" i="32"/>
  <c r="F217" i="33" s="1"/>
  <c r="D15" i="32"/>
  <c r="D217" i="33" s="1"/>
  <c r="Q11" i="32"/>
  <c r="Q242" i="43" s="1"/>
  <c r="P11" i="32"/>
  <c r="N213" i="33" s="1"/>
  <c r="N11" i="32"/>
  <c r="L213" i="33" s="1"/>
  <c r="L11" i="32"/>
  <c r="J213" i="33" s="1"/>
  <c r="I11" i="32"/>
  <c r="J11" i="32" s="1"/>
  <c r="H11" i="32"/>
  <c r="H213" i="33" s="1"/>
  <c r="F11" i="32"/>
  <c r="F213" i="33" s="1"/>
  <c r="D11" i="32"/>
  <c r="D213" i="33" s="1"/>
  <c r="Q10" i="32"/>
  <c r="R10" i="32" s="1"/>
  <c r="P10" i="32"/>
  <c r="N212" i="33" s="1"/>
  <c r="N10" i="32"/>
  <c r="L212" i="33" s="1"/>
  <c r="L10" i="32"/>
  <c r="J212" i="33" s="1"/>
  <c r="I10" i="32"/>
  <c r="J10" i="32" s="1"/>
  <c r="H10" i="32"/>
  <c r="H212" i="33" s="1"/>
  <c r="F10" i="32"/>
  <c r="F212" i="33" s="1"/>
  <c r="D10" i="32"/>
  <c r="D212" i="33" s="1"/>
  <c r="D257" i="43"/>
  <c r="F257" i="43"/>
  <c r="H257" i="43"/>
  <c r="I31" i="32"/>
  <c r="J31" i="32" s="1"/>
  <c r="J257" i="43" s="1"/>
  <c r="L257" i="43"/>
  <c r="N257" i="43"/>
  <c r="P257" i="43"/>
  <c r="Q31" i="32"/>
  <c r="D27" i="32"/>
  <c r="D228" i="33" s="1"/>
  <c r="F27" i="32"/>
  <c r="F228" i="33" s="1"/>
  <c r="H27" i="32"/>
  <c r="H228" i="33" s="1"/>
  <c r="I27" i="32"/>
  <c r="J27" i="32" s="1"/>
  <c r="L27" i="32"/>
  <c r="J228" i="33" s="1"/>
  <c r="N27" i="32"/>
  <c r="L228" i="33" s="1"/>
  <c r="P27" i="32"/>
  <c r="N228" i="33" s="1"/>
  <c r="Q27" i="32"/>
  <c r="R27" i="32" s="1"/>
  <c r="D28" i="32"/>
  <c r="D230" i="33" s="1"/>
  <c r="F28" i="32"/>
  <c r="F230" i="33" s="1"/>
  <c r="H28" i="32"/>
  <c r="H230" i="33" s="1"/>
  <c r="I28" i="32"/>
  <c r="J28" i="32" s="1"/>
  <c r="L28" i="32"/>
  <c r="J230" i="33" s="1"/>
  <c r="N28" i="32"/>
  <c r="L230" i="33" s="1"/>
  <c r="P28" i="32"/>
  <c r="N230" i="33" s="1"/>
  <c r="Q28" i="32"/>
  <c r="R28" i="32" s="1"/>
  <c r="D232" i="33"/>
  <c r="F232" i="33"/>
  <c r="H232" i="33"/>
  <c r="I30" i="32"/>
  <c r="J232" i="33"/>
  <c r="L232" i="33"/>
  <c r="N232" i="33"/>
  <c r="Q30" i="32"/>
  <c r="R30" i="32" s="1"/>
  <c r="D19" i="32"/>
  <c r="D220" i="33" s="1"/>
  <c r="F19" i="32"/>
  <c r="F220" i="33" s="1"/>
  <c r="H19" i="32"/>
  <c r="H220" i="33" s="1"/>
  <c r="I19" i="32"/>
  <c r="J19" i="32" s="1"/>
  <c r="L19" i="32"/>
  <c r="L251" i="43" s="1"/>
  <c r="N19" i="32"/>
  <c r="L220" i="33" s="1"/>
  <c r="P19" i="32"/>
  <c r="N220" i="33" s="1"/>
  <c r="Q19" i="32"/>
  <c r="R19" i="32" s="1"/>
  <c r="R251" i="43" s="1"/>
  <c r="D26" i="32"/>
  <c r="D225" i="33" s="1"/>
  <c r="F26" i="32"/>
  <c r="F254" i="43" s="1"/>
  <c r="H26" i="32"/>
  <c r="H225" i="33" s="1"/>
  <c r="I26" i="32"/>
  <c r="J26" i="32" s="1"/>
  <c r="L26" i="32"/>
  <c r="J225" i="33" s="1"/>
  <c r="N26" i="32"/>
  <c r="L225" i="33" s="1"/>
  <c r="P26" i="32"/>
  <c r="N225" i="33" s="1"/>
  <c r="Q26" i="32"/>
  <c r="R26" i="32" s="1"/>
  <c r="D24" i="32"/>
  <c r="D226" i="33" s="1"/>
  <c r="F24" i="32"/>
  <c r="F255" i="43" s="1"/>
  <c r="H24" i="32"/>
  <c r="H226" i="33" s="1"/>
  <c r="I24" i="32"/>
  <c r="J24" i="32" s="1"/>
  <c r="L24" i="32"/>
  <c r="J226" i="33" s="1"/>
  <c r="N24" i="32"/>
  <c r="L226" i="33" s="1"/>
  <c r="P24" i="32"/>
  <c r="N226" i="33" s="1"/>
  <c r="Q24" i="32"/>
  <c r="R24" i="32" s="1"/>
  <c r="D25" i="32"/>
  <c r="D227" i="33" s="1"/>
  <c r="F25" i="32"/>
  <c r="F256" i="43" s="1"/>
  <c r="H25" i="32"/>
  <c r="H227" i="33" s="1"/>
  <c r="I25" i="32"/>
  <c r="J25" i="32" s="1"/>
  <c r="L25" i="32"/>
  <c r="J227" i="33" s="1"/>
  <c r="N25" i="32"/>
  <c r="L227" i="33" s="1"/>
  <c r="P25" i="32"/>
  <c r="N227" i="33" s="1"/>
  <c r="Q25" i="32"/>
  <c r="R25" i="32" s="1"/>
  <c r="D29" i="32"/>
  <c r="D231" i="33" s="1"/>
  <c r="F29" i="32"/>
  <c r="F231" i="33" s="1"/>
  <c r="H29" i="32"/>
  <c r="H231" i="33" s="1"/>
  <c r="I29" i="32"/>
  <c r="J29" i="32" s="1"/>
  <c r="L29" i="32"/>
  <c r="J231" i="33" s="1"/>
  <c r="N29" i="32"/>
  <c r="L231" i="33" s="1"/>
  <c r="P29" i="32"/>
  <c r="N231" i="33" s="1"/>
  <c r="Q29" i="32"/>
  <c r="R29" i="32" s="1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O28" i="7"/>
  <c r="M28" i="7"/>
  <c r="K28" i="7"/>
  <c r="G28" i="7"/>
  <c r="E28" i="7"/>
  <c r="B28" i="7"/>
  <c r="Q27" i="7"/>
  <c r="N244" i="33"/>
  <c r="L244" i="33"/>
  <c r="J244" i="33"/>
  <c r="I27" i="7"/>
  <c r="H244" i="33"/>
  <c r="F244" i="33"/>
  <c r="D244" i="33"/>
  <c r="Q23" i="7"/>
  <c r="R23" i="7" s="1"/>
  <c r="N241" i="33"/>
  <c r="L241" i="33"/>
  <c r="J241" i="33"/>
  <c r="I23" i="7"/>
  <c r="J23" i="7" s="1"/>
  <c r="H241" i="33"/>
  <c r="F241" i="33"/>
  <c r="D241" i="33"/>
  <c r="Q22" i="7"/>
  <c r="R22" i="7" s="1"/>
  <c r="N240" i="33"/>
  <c r="L240" i="33"/>
  <c r="J240" i="33"/>
  <c r="I22" i="7"/>
  <c r="J22" i="7" s="1"/>
  <c r="H240" i="33"/>
  <c r="F240" i="33"/>
  <c r="D240" i="33"/>
  <c r="Q21" i="7"/>
  <c r="R21" i="7" s="1"/>
  <c r="N239" i="33"/>
  <c r="L239" i="33"/>
  <c r="J239" i="33"/>
  <c r="I21" i="7"/>
  <c r="J21" i="7" s="1"/>
  <c r="H239" i="33"/>
  <c r="F239" i="33"/>
  <c r="D239" i="33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J15" i="7"/>
  <c r="Q15" i="7"/>
  <c r="R15" i="7" s="1"/>
  <c r="F14" i="7"/>
  <c r="H14" i="7"/>
  <c r="J14" i="7"/>
  <c r="L14" i="7"/>
  <c r="N14" i="7"/>
  <c r="P14" i="7"/>
  <c r="Q14" i="7"/>
  <c r="R14" i="7" s="1"/>
  <c r="G17" i="19"/>
  <c r="B73" i="33"/>
  <c r="C73" i="33"/>
  <c r="E73" i="33"/>
  <c r="G73" i="33"/>
  <c r="I73" i="33"/>
  <c r="K73" i="33"/>
  <c r="M73" i="33"/>
  <c r="AA239" i="33" l="1"/>
  <c r="AA230" i="33"/>
  <c r="AA227" i="33"/>
  <c r="AA97" i="33"/>
  <c r="AA220" i="33"/>
  <c r="AA222" i="33"/>
  <c r="AA218" i="33"/>
  <c r="AA213" i="33"/>
  <c r="AA210" i="33"/>
  <c r="AA232" i="33"/>
  <c r="AA233" i="33"/>
  <c r="AA225" i="33"/>
  <c r="AA240" i="33"/>
  <c r="AA73" i="33"/>
  <c r="AA214" i="33"/>
  <c r="AA219" i="33"/>
  <c r="AA215" i="33"/>
  <c r="AA211" i="33"/>
  <c r="AA255" i="33"/>
  <c r="AA231" i="33"/>
  <c r="AA228" i="33"/>
  <c r="AA226" i="33"/>
  <c r="K235" i="33"/>
  <c r="C235" i="33"/>
  <c r="L123" i="43"/>
  <c r="F123" i="43"/>
  <c r="P123" i="43"/>
  <c r="J73" i="33"/>
  <c r="N73" i="3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Z73" i="33"/>
  <c r="V73" i="33"/>
  <c r="X73" i="33"/>
  <c r="Z97" i="33"/>
  <c r="V97" i="33"/>
  <c r="X97" i="33"/>
  <c r="V95" i="33"/>
  <c r="X95" i="33"/>
  <c r="Z95" i="33"/>
  <c r="X96" i="33"/>
  <c r="Z96" i="33"/>
  <c r="V96" i="33"/>
  <c r="AB32" i="32"/>
  <c r="AF32" i="32"/>
  <c r="AD32" i="32"/>
  <c r="AB23" i="32"/>
  <c r="AD23" i="32"/>
  <c r="AF23" i="32"/>
  <c r="AD9" i="44"/>
  <c r="AD280" i="43" s="1"/>
  <c r="AD31" i="43" s="1"/>
  <c r="AF9" i="44"/>
  <c r="AF280" i="43" s="1"/>
  <c r="AF31" i="43" s="1"/>
  <c r="AB9" i="44"/>
  <c r="AB280" i="43" s="1"/>
  <c r="AB31" i="43" s="1"/>
  <c r="AH280" i="43"/>
  <c r="AH31" i="43" s="1"/>
  <c r="B224" i="33"/>
  <c r="V23" i="32"/>
  <c r="T23" i="32"/>
  <c r="X23" i="32"/>
  <c r="Z23" i="32"/>
  <c r="B280" i="43"/>
  <c r="B31" i="43" s="1"/>
  <c r="X9" i="44"/>
  <c r="X280" i="43" s="1"/>
  <c r="X31" i="43" s="1"/>
  <c r="V9" i="44"/>
  <c r="V280" i="43" s="1"/>
  <c r="V31" i="43" s="1"/>
  <c r="T9" i="44"/>
  <c r="T280" i="43" s="1"/>
  <c r="T31" i="43" s="1"/>
  <c r="Z9" i="44"/>
  <c r="Z280" i="43" s="1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B234" i="33"/>
  <c r="B235" i="33" s="1"/>
  <c r="V32" i="32"/>
  <c r="Z32" i="32"/>
  <c r="X32" i="32"/>
  <c r="T32" i="32"/>
  <c r="X122" i="43"/>
  <c r="V122" i="43"/>
  <c r="T122" i="43"/>
  <c r="Z122" i="43"/>
  <c r="X134" i="43"/>
  <c r="V134" i="43"/>
  <c r="T134" i="43"/>
  <c r="Z134" i="43"/>
  <c r="R73" i="33"/>
  <c r="T73" i="33"/>
  <c r="P73" i="33"/>
  <c r="T95" i="33"/>
  <c r="R95" i="33"/>
  <c r="P95" i="33"/>
  <c r="T96" i="33"/>
  <c r="P96" i="33"/>
  <c r="R96" i="33"/>
  <c r="T97" i="33"/>
  <c r="R97" i="33"/>
  <c r="P97" i="33"/>
  <c r="O135" i="43"/>
  <c r="F73" i="33"/>
  <c r="X28" i="7"/>
  <c r="V28" i="7"/>
  <c r="T28" i="7"/>
  <c r="Z28" i="7"/>
  <c r="AD28" i="7"/>
  <c r="AF28" i="7"/>
  <c r="AB28" i="7"/>
  <c r="D96" i="3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9" i="44"/>
  <c r="F280" i="43" s="1"/>
  <c r="F31" i="43" s="1"/>
  <c r="I122" i="43"/>
  <c r="J122" i="43" s="1"/>
  <c r="D128" i="43"/>
  <c r="N128" i="43"/>
  <c r="L129" i="43"/>
  <c r="H130" i="43"/>
  <c r="L130" i="43"/>
  <c r="L131" i="43"/>
  <c r="L134" i="43"/>
  <c r="D9" i="44"/>
  <c r="D280" i="43" s="1"/>
  <c r="D31" i="43" s="1"/>
  <c r="H9" i="44"/>
  <c r="H280" i="43" s="1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Q9" i="44"/>
  <c r="R9" i="44" s="1"/>
  <c r="R280" i="43" s="1"/>
  <c r="R31" i="43" s="1"/>
  <c r="P9" i="44"/>
  <c r="P280" i="43" s="1"/>
  <c r="P31" i="43" s="1"/>
  <c r="E280" i="43"/>
  <c r="E31" i="43" s="1"/>
  <c r="L73" i="33"/>
  <c r="D73" i="33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J233" i="33"/>
  <c r="H233" i="33"/>
  <c r="F261" i="43"/>
  <c r="F259" i="43"/>
  <c r="F227" i="33"/>
  <c r="J255" i="43"/>
  <c r="F226" i="33"/>
  <c r="E234" i="33"/>
  <c r="F225" i="33"/>
  <c r="I261" i="43"/>
  <c r="J261" i="43"/>
  <c r="D261" i="43"/>
  <c r="I260" i="43"/>
  <c r="J30" i="32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I32" i="32"/>
  <c r="D233" i="33"/>
  <c r="C262" i="43"/>
  <c r="C38" i="43" s="1"/>
  <c r="I257" i="43"/>
  <c r="J27" i="7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M234" i="33"/>
  <c r="M235" i="33" s="1"/>
  <c r="N233" i="33"/>
  <c r="R31" i="32"/>
  <c r="Q257" i="43"/>
  <c r="R11" i="32"/>
  <c r="O280" i="43"/>
  <c r="O31" i="43" s="1"/>
  <c r="R27" i="7"/>
  <c r="B245" i="33"/>
  <c r="F97" i="33"/>
  <c r="H97" i="33"/>
  <c r="M245" i="33"/>
  <c r="I245" i="33"/>
  <c r="G245" i="33"/>
  <c r="C245" i="33"/>
  <c r="AA245" i="3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L233" i="33"/>
  <c r="F233" i="33"/>
  <c r="P251" i="43"/>
  <c r="J251" i="43"/>
  <c r="H251" i="43"/>
  <c r="F251" i="43"/>
  <c r="D251" i="43"/>
  <c r="D23" i="32"/>
  <c r="D224" i="33" s="1"/>
  <c r="P244" i="43"/>
  <c r="J244" i="43"/>
  <c r="H244" i="43"/>
  <c r="F244" i="43"/>
  <c r="D244" i="43"/>
  <c r="L23" i="32"/>
  <c r="J224" i="33" s="1"/>
  <c r="P242" i="43"/>
  <c r="J242" i="43"/>
  <c r="H242" i="43"/>
  <c r="F242" i="43"/>
  <c r="D242" i="43"/>
  <c r="P241" i="43"/>
  <c r="J241" i="43"/>
  <c r="H241" i="43"/>
  <c r="F241" i="43"/>
  <c r="D241" i="43"/>
  <c r="J97" i="33"/>
  <c r="L97" i="33"/>
  <c r="N97" i="33"/>
  <c r="K245" i="33"/>
  <c r="E245" i="33"/>
  <c r="R261" i="43"/>
  <c r="N261" i="43"/>
  <c r="Q261" i="43"/>
  <c r="R256" i="43"/>
  <c r="N256" i="43"/>
  <c r="Q256" i="43"/>
  <c r="R254" i="43"/>
  <c r="N254" i="43"/>
  <c r="Q32" i="32"/>
  <c r="M262" i="43"/>
  <c r="M38" i="43" s="1"/>
  <c r="Q254" i="43"/>
  <c r="M135" i="43"/>
  <c r="E224" i="33"/>
  <c r="AA224" i="33" s="1"/>
  <c r="H23" i="32"/>
  <c r="H224" i="33" s="1"/>
  <c r="P23" i="32"/>
  <c r="N224" i="33" s="1"/>
  <c r="O253" i="43"/>
  <c r="O37" i="43" s="1"/>
  <c r="N251" i="43"/>
  <c r="N244" i="43"/>
  <c r="N242" i="43"/>
  <c r="N241" i="43"/>
  <c r="M253" i="43"/>
  <c r="M37" i="43" s="1"/>
  <c r="N9" i="44"/>
  <c r="N280" i="43" s="1"/>
  <c r="N31" i="43" s="1"/>
  <c r="Q28" i="7"/>
  <c r="R28" i="7" s="1"/>
  <c r="E135" i="43"/>
  <c r="K135" i="43"/>
  <c r="Q123" i="43"/>
  <c r="R123" i="43" s="1"/>
  <c r="R44" i="32"/>
  <c r="Q251" i="43"/>
  <c r="J220" i="33"/>
  <c r="B253" i="43"/>
  <c r="B37" i="43" s="1"/>
  <c r="R15" i="32"/>
  <c r="L244" i="43"/>
  <c r="L242" i="43"/>
  <c r="R241" i="43"/>
  <c r="L241" i="43"/>
  <c r="Q241" i="43"/>
  <c r="K253" i="43"/>
  <c r="K37" i="43" s="1"/>
  <c r="K280" i="43"/>
  <c r="K31" i="43" s="1"/>
  <c r="Q279" i="43"/>
  <c r="L9" i="44"/>
  <c r="L280" i="43" s="1"/>
  <c r="L31" i="43" s="1"/>
  <c r="F96" i="33"/>
  <c r="H96" i="33"/>
  <c r="J96" i="33"/>
  <c r="L96" i="33"/>
  <c r="N96" i="33"/>
  <c r="D97" i="33"/>
  <c r="D122" i="43"/>
  <c r="I128" i="43"/>
  <c r="J128" i="43" s="1"/>
  <c r="I9" i="44"/>
  <c r="G135" i="43"/>
  <c r="H32" i="32"/>
  <c r="N32" i="32"/>
  <c r="D32" i="32"/>
  <c r="L32" i="32"/>
  <c r="P32" i="32"/>
  <c r="F32" i="32"/>
  <c r="F23" i="32"/>
  <c r="N23" i="32"/>
  <c r="C135" i="43"/>
  <c r="I123" i="43"/>
  <c r="J123" i="43" s="1"/>
  <c r="N122" i="43"/>
  <c r="P28" i="7"/>
  <c r="I28" i="7"/>
  <c r="J28" i="7" s="1"/>
  <c r="H28" i="7"/>
  <c r="N28" i="7"/>
  <c r="L28" i="7"/>
  <c r="Q122" i="43"/>
  <c r="R122" i="43" s="1"/>
  <c r="H73" i="33"/>
  <c r="E235" i="33" l="1"/>
  <c r="AA234" i="33"/>
  <c r="AA235" i="33"/>
  <c r="N235" i="33"/>
  <c r="J235" i="33"/>
  <c r="F235" i="33"/>
  <c r="R235" i="33"/>
  <c r="L235" i="33"/>
  <c r="H235" i="33"/>
  <c r="D235" i="33"/>
  <c r="X235" i="33"/>
  <c r="V235" i="33"/>
  <c r="T235" i="33"/>
  <c r="P235" i="33"/>
  <c r="Z235" i="33"/>
  <c r="J245" i="33"/>
  <c r="AH253" i="43"/>
  <c r="AH37" i="43" s="1"/>
  <c r="X224" i="33"/>
  <c r="AD253" i="43"/>
  <c r="AD37" i="43" s="1"/>
  <c r="AH262" i="43"/>
  <c r="AH38" i="43" s="1"/>
  <c r="Z234" i="33"/>
  <c r="AF262" i="43"/>
  <c r="AF38" i="43" s="1"/>
  <c r="Z224" i="33"/>
  <c r="AF253" i="43"/>
  <c r="AF37" i="43" s="1"/>
  <c r="V224" i="33"/>
  <c r="AB253" i="43"/>
  <c r="AB37" i="43" s="1"/>
  <c r="X234" i="33"/>
  <c r="AD262" i="43"/>
  <c r="AD38" i="43" s="1"/>
  <c r="V234" i="33"/>
  <c r="AB262" i="43"/>
  <c r="AB38" i="43" s="1"/>
  <c r="AD135" i="43"/>
  <c r="AB135" i="43"/>
  <c r="AF135" i="43"/>
  <c r="AH135" i="43"/>
  <c r="X245" i="33"/>
  <c r="V245" i="33"/>
  <c r="Z245" i="33"/>
  <c r="P234" i="33"/>
  <c r="T262" i="43"/>
  <c r="T38" i="43" s="1"/>
  <c r="Z262" i="43"/>
  <c r="Z38" i="43" s="1"/>
  <c r="Z253" i="43"/>
  <c r="Z37" i="43" s="1"/>
  <c r="P224" i="33"/>
  <c r="T253" i="43"/>
  <c r="T37" i="43" s="1"/>
  <c r="V135" i="43"/>
  <c r="T135" i="43"/>
  <c r="X135" i="43"/>
  <c r="Z135" i="43"/>
  <c r="T234" i="33"/>
  <c r="X262" i="43"/>
  <c r="X38" i="43" s="1"/>
  <c r="R234" i="33"/>
  <c r="V262" i="43"/>
  <c r="V38" i="43" s="1"/>
  <c r="T224" i="33"/>
  <c r="X253" i="43"/>
  <c r="X37" i="43" s="1"/>
  <c r="R224" i="33"/>
  <c r="V253" i="43"/>
  <c r="V37" i="43" s="1"/>
  <c r="T245" i="33"/>
  <c r="P245" i="33"/>
  <c r="R245" i="33"/>
  <c r="P135" i="43"/>
  <c r="Q280" i="43"/>
  <c r="Q31" i="43" s="1"/>
  <c r="R242" i="43"/>
  <c r="J260" i="43"/>
  <c r="H245" i="33"/>
  <c r="N245" i="33"/>
  <c r="C263" i="43"/>
  <c r="F245" i="33"/>
  <c r="D245" i="3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9" i="44"/>
  <c r="J280" i="43" s="1"/>
  <c r="J31" i="43" s="1"/>
  <c r="R257" i="43"/>
  <c r="F234" i="33"/>
  <c r="F262" i="43"/>
  <c r="F38" i="43" s="1"/>
  <c r="J234" i="33"/>
  <c r="L262" i="43"/>
  <c r="L38" i="43" s="1"/>
  <c r="N234" i="33"/>
  <c r="P262" i="43"/>
  <c r="P38" i="43" s="1"/>
  <c r="D234" i="33"/>
  <c r="D262" i="43"/>
  <c r="D38" i="43" s="1"/>
  <c r="H234" i="33"/>
  <c r="H262" i="43"/>
  <c r="H38" i="43" s="1"/>
  <c r="Q262" i="43"/>
  <c r="Q38" i="43" s="1"/>
  <c r="L234" i="33"/>
  <c r="N262" i="43"/>
  <c r="N38" i="43" s="1"/>
  <c r="E263" i="43"/>
  <c r="O263" i="43"/>
  <c r="G263" i="43"/>
  <c r="M263" i="43"/>
  <c r="L245" i="33"/>
  <c r="F224" i="33"/>
  <c r="F253" i="43"/>
  <c r="F37" i="43" s="1"/>
  <c r="B263" i="43"/>
  <c r="L224" i="3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L16" i="19"/>
  <c r="N16" i="19"/>
  <c r="P16" i="19"/>
  <c r="Q16" i="19"/>
  <c r="R16" i="19" s="1"/>
  <c r="F21" i="25"/>
  <c r="H21" i="25"/>
  <c r="I21" i="25"/>
  <c r="J21" i="25" s="1"/>
  <c r="D21" i="25"/>
  <c r="L21" i="25"/>
  <c r="N21" i="25"/>
  <c r="P21" i="25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L45" i="43" s="1"/>
  <c r="M45" i="43"/>
  <c r="O45" i="43"/>
  <c r="P45" i="43" s="1"/>
  <c r="B46" i="43"/>
  <c r="C46" i="43"/>
  <c r="E46" i="43"/>
  <c r="G46" i="43"/>
  <c r="K46" i="43"/>
  <c r="M46" i="43"/>
  <c r="O46" i="43"/>
  <c r="B47" i="43"/>
  <c r="C47" i="43"/>
  <c r="E47" i="43"/>
  <c r="G47" i="43"/>
  <c r="K47" i="43"/>
  <c r="L47" i="43" s="1"/>
  <c r="M47" i="43"/>
  <c r="O47" i="43"/>
  <c r="B48" i="43"/>
  <c r="C48" i="43"/>
  <c r="E48" i="43"/>
  <c r="F48" i="43" s="1"/>
  <c r="G48" i="43"/>
  <c r="K48" i="43"/>
  <c r="L48" i="43" s="1"/>
  <c r="M48" i="43"/>
  <c r="O48" i="43"/>
  <c r="P48" i="43" s="1"/>
  <c r="B49" i="43"/>
  <c r="C49" i="43"/>
  <c r="E49" i="43"/>
  <c r="F49" i="43" s="1"/>
  <c r="G49" i="43"/>
  <c r="K49" i="43"/>
  <c r="M49" i="43"/>
  <c r="O49" i="43"/>
  <c r="B50" i="43"/>
  <c r="C50" i="43"/>
  <c r="E50" i="43"/>
  <c r="G50" i="43"/>
  <c r="K50" i="43"/>
  <c r="L50" i="43" s="1"/>
  <c r="M50" i="43"/>
  <c r="O50" i="43"/>
  <c r="B51" i="43"/>
  <c r="C51" i="43"/>
  <c r="E51" i="43"/>
  <c r="G51" i="43"/>
  <c r="K51" i="43"/>
  <c r="M51" i="43"/>
  <c r="O51" i="43"/>
  <c r="B52" i="43"/>
  <c r="C52" i="43"/>
  <c r="E52" i="43"/>
  <c r="F52" i="43" s="1"/>
  <c r="G52" i="43"/>
  <c r="K52" i="43"/>
  <c r="L52" i="43" s="1"/>
  <c r="M52" i="43"/>
  <c r="O52" i="43"/>
  <c r="P52" i="43" s="1"/>
  <c r="B53" i="43"/>
  <c r="C53" i="43"/>
  <c r="E53" i="43"/>
  <c r="G53" i="43"/>
  <c r="K53" i="43"/>
  <c r="L53" i="43" s="1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L63" i="43" s="1"/>
  <c r="M63" i="43"/>
  <c r="O63" i="43"/>
  <c r="B64" i="43"/>
  <c r="C64" i="43"/>
  <c r="E64" i="43"/>
  <c r="F64" i="43" s="1"/>
  <c r="G64" i="43"/>
  <c r="K64" i="43"/>
  <c r="L64" i="43" s="1"/>
  <c r="M64" i="43"/>
  <c r="O64" i="43"/>
  <c r="P64" i="43" s="1"/>
  <c r="B65" i="43"/>
  <c r="C65" i="43"/>
  <c r="E65" i="43"/>
  <c r="F65" i="43" s="1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L77" i="43" s="1"/>
  <c r="M77" i="43"/>
  <c r="O77" i="43"/>
  <c r="P77" i="43" s="1"/>
  <c r="B78" i="43"/>
  <c r="C78" i="43"/>
  <c r="E78" i="43"/>
  <c r="G78" i="43"/>
  <c r="K78" i="43"/>
  <c r="M78" i="43"/>
  <c r="O78" i="43"/>
  <c r="B79" i="43"/>
  <c r="C79" i="43"/>
  <c r="E79" i="43"/>
  <c r="G79" i="43"/>
  <c r="K79" i="43"/>
  <c r="L79" i="43" s="1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L81" i="43" s="1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L87" i="43" s="1"/>
  <c r="M87" i="43"/>
  <c r="O87" i="43"/>
  <c r="B88" i="43"/>
  <c r="C88" i="43"/>
  <c r="E88" i="43"/>
  <c r="G88" i="43"/>
  <c r="K88" i="43"/>
  <c r="L88" i="43" s="1"/>
  <c r="M88" i="43"/>
  <c r="O88" i="43"/>
  <c r="B89" i="43"/>
  <c r="C89" i="43"/>
  <c r="E89" i="43"/>
  <c r="F89" i="43" s="1"/>
  <c r="G89" i="43"/>
  <c r="K89" i="43"/>
  <c r="M89" i="43"/>
  <c r="O89" i="43"/>
  <c r="B94" i="43"/>
  <c r="C94" i="43"/>
  <c r="E94" i="43"/>
  <c r="G94" i="43"/>
  <c r="K94" i="43"/>
  <c r="L94" i="43" s="1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F97" i="43" s="1"/>
  <c r="G97" i="43"/>
  <c r="K97" i="43"/>
  <c r="L97" i="43" s="1"/>
  <c r="M97" i="43"/>
  <c r="O97" i="43"/>
  <c r="P97" i="43" s="1"/>
  <c r="B98" i="43"/>
  <c r="C98" i="43"/>
  <c r="E98" i="43"/>
  <c r="G98" i="43"/>
  <c r="K98" i="43"/>
  <c r="L98" i="43" s="1"/>
  <c r="M98" i="43"/>
  <c r="O98" i="43"/>
  <c r="B99" i="43"/>
  <c r="C99" i="43"/>
  <c r="E99" i="43"/>
  <c r="G99" i="43"/>
  <c r="K99" i="43"/>
  <c r="L99" i="43" s="1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L107" i="43" s="1"/>
  <c r="M107" i="43"/>
  <c r="O107" i="43"/>
  <c r="B108" i="43"/>
  <c r="C108" i="43"/>
  <c r="E108" i="43"/>
  <c r="G108" i="43"/>
  <c r="K108" i="43"/>
  <c r="L108" i="43" s="1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L110" i="43" s="1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L117" i="43" s="1"/>
  <c r="M117" i="43"/>
  <c r="O117" i="43"/>
  <c r="P117" i="43" s="1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L119" i="43" s="1"/>
  <c r="M119" i="43"/>
  <c r="O119" i="43"/>
  <c r="B120" i="43"/>
  <c r="C120" i="43"/>
  <c r="E120" i="43"/>
  <c r="G120" i="43"/>
  <c r="K120" i="43"/>
  <c r="M120" i="43"/>
  <c r="O120" i="43"/>
  <c r="B121" i="43"/>
  <c r="C121" i="43"/>
  <c r="E121" i="43"/>
  <c r="G121" i="43"/>
  <c r="K121" i="43"/>
  <c r="L121" i="43" s="1"/>
  <c r="M121" i="43"/>
  <c r="O121" i="43"/>
  <c r="P121" i="43" s="1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L140" i="43" s="1"/>
  <c r="M140" i="43"/>
  <c r="O140" i="43"/>
  <c r="B141" i="43"/>
  <c r="C141" i="43"/>
  <c r="E141" i="43"/>
  <c r="F141" i="43" s="1"/>
  <c r="G141" i="43"/>
  <c r="K141" i="43"/>
  <c r="L141" i="43" s="1"/>
  <c r="M141" i="43"/>
  <c r="O141" i="43"/>
  <c r="P141" i="43" s="1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L143" i="43" s="1"/>
  <c r="M143" i="43"/>
  <c r="O143" i="43"/>
  <c r="B148" i="43"/>
  <c r="C148" i="43"/>
  <c r="E148" i="43"/>
  <c r="G148" i="43"/>
  <c r="K148" i="43"/>
  <c r="M148" i="43"/>
  <c r="M152" i="43" s="1"/>
  <c r="O148" i="43"/>
  <c r="G152" i="43"/>
  <c r="B156" i="43"/>
  <c r="C156" i="43"/>
  <c r="E156" i="43"/>
  <c r="G156" i="43"/>
  <c r="K156" i="43"/>
  <c r="L156" i="43" s="1"/>
  <c r="M156" i="43"/>
  <c r="O156" i="43"/>
  <c r="B157" i="43"/>
  <c r="C157" i="43"/>
  <c r="E157" i="43"/>
  <c r="F157" i="43" s="1"/>
  <c r="G157" i="43"/>
  <c r="K157" i="43"/>
  <c r="L157" i="43" s="1"/>
  <c r="M157" i="43"/>
  <c r="O157" i="43"/>
  <c r="P157" i="43" s="1"/>
  <c r="B158" i="43"/>
  <c r="C158" i="43"/>
  <c r="E158" i="43"/>
  <c r="F158" i="43" s="1"/>
  <c r="G158" i="43"/>
  <c r="K158" i="43"/>
  <c r="M158" i="43"/>
  <c r="O158" i="43"/>
  <c r="B159" i="43"/>
  <c r="C159" i="43"/>
  <c r="E159" i="43"/>
  <c r="G159" i="43"/>
  <c r="K159" i="43"/>
  <c r="L159" i="43" s="1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F161" i="43" s="1"/>
  <c r="G161" i="43"/>
  <c r="K161" i="43"/>
  <c r="L161" i="43" s="1"/>
  <c r="M161" i="43"/>
  <c r="O161" i="43"/>
  <c r="P161" i="43" s="1"/>
  <c r="B166" i="43"/>
  <c r="C166" i="43"/>
  <c r="E166" i="43"/>
  <c r="G166" i="43"/>
  <c r="K166" i="43"/>
  <c r="L166" i="43" s="1"/>
  <c r="M166" i="43"/>
  <c r="O166" i="43"/>
  <c r="P166" i="43" s="1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L168" i="43" s="1"/>
  <c r="M168" i="43"/>
  <c r="O168" i="43"/>
  <c r="B169" i="43"/>
  <c r="C169" i="43"/>
  <c r="E169" i="43"/>
  <c r="G169" i="43"/>
  <c r="K169" i="43"/>
  <c r="M169" i="43"/>
  <c r="O169" i="43"/>
  <c r="B170" i="43"/>
  <c r="C170" i="43"/>
  <c r="E170" i="43"/>
  <c r="G170" i="43"/>
  <c r="K170" i="43"/>
  <c r="M170" i="43"/>
  <c r="O170" i="43"/>
  <c r="P170" i="43" s="1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L176" i="43" s="1"/>
  <c r="M176" i="43"/>
  <c r="O176" i="43"/>
  <c r="B177" i="43"/>
  <c r="C177" i="43"/>
  <c r="E177" i="43"/>
  <c r="F177" i="43" s="1"/>
  <c r="G177" i="43"/>
  <c r="K177" i="43"/>
  <c r="L177" i="43" s="1"/>
  <c r="M177" i="43"/>
  <c r="O177" i="43"/>
  <c r="P177" i="43" s="1"/>
  <c r="B178" i="43"/>
  <c r="C178" i="43"/>
  <c r="E178" i="43"/>
  <c r="F178" i="43" s="1"/>
  <c r="G178" i="43"/>
  <c r="K178" i="43"/>
  <c r="M178" i="43"/>
  <c r="O178" i="43"/>
  <c r="B179" i="43"/>
  <c r="C179" i="43"/>
  <c r="E179" i="43"/>
  <c r="G179" i="43"/>
  <c r="K179" i="43"/>
  <c r="L179" i="43" s="1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F185" i="43" s="1"/>
  <c r="G185" i="43"/>
  <c r="K185" i="43"/>
  <c r="L185" i="43" s="1"/>
  <c r="M185" i="43"/>
  <c r="O185" i="43"/>
  <c r="P185" i="43" s="1"/>
  <c r="B186" i="43"/>
  <c r="C186" i="43"/>
  <c r="E186" i="43"/>
  <c r="F186" i="43" s="1"/>
  <c r="G186" i="43"/>
  <c r="K186" i="43"/>
  <c r="L186" i="43" s="1"/>
  <c r="M186" i="43"/>
  <c r="O186" i="43"/>
  <c r="P186" i="43" s="1"/>
  <c r="B187" i="43"/>
  <c r="C187" i="43"/>
  <c r="E187" i="43"/>
  <c r="G187" i="43"/>
  <c r="K187" i="43"/>
  <c r="L187" i="43" s="1"/>
  <c r="M187" i="43"/>
  <c r="O187" i="43"/>
  <c r="B188" i="43"/>
  <c r="C188" i="43"/>
  <c r="E188" i="43"/>
  <c r="G188" i="43"/>
  <c r="K188" i="43"/>
  <c r="L188" i="43" s="1"/>
  <c r="M188" i="43"/>
  <c r="O188" i="43"/>
  <c r="B189" i="43"/>
  <c r="C189" i="43"/>
  <c r="E189" i="43"/>
  <c r="G189" i="43"/>
  <c r="K189" i="43"/>
  <c r="M189" i="43"/>
  <c r="O189" i="43"/>
  <c r="B190" i="43"/>
  <c r="C190" i="43"/>
  <c r="E190" i="43"/>
  <c r="G190" i="43"/>
  <c r="K190" i="43"/>
  <c r="L190" i="43" s="1"/>
  <c r="M190" i="43"/>
  <c r="O190" i="43"/>
  <c r="P190" i="43" s="1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L196" i="43" s="1"/>
  <c r="M196" i="43"/>
  <c r="O196" i="43"/>
  <c r="B197" i="43"/>
  <c r="C197" i="43"/>
  <c r="E197" i="43"/>
  <c r="F197" i="43" s="1"/>
  <c r="G197" i="43"/>
  <c r="K197" i="43"/>
  <c r="L197" i="43" s="1"/>
  <c r="M197" i="43"/>
  <c r="O197" i="43"/>
  <c r="P197" i="43" s="1"/>
  <c r="B202" i="43"/>
  <c r="C202" i="43"/>
  <c r="E202" i="43"/>
  <c r="F202" i="43" s="1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L218" i="43" s="1"/>
  <c r="M218" i="43"/>
  <c r="O218" i="43"/>
  <c r="P218" i="43" s="1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L220" i="43" s="1"/>
  <c r="M220" i="43"/>
  <c r="O220" i="43"/>
  <c r="B221" i="43"/>
  <c r="C221" i="43"/>
  <c r="E221" i="43"/>
  <c r="F221" i="43" s="1"/>
  <c r="G221" i="43"/>
  <c r="K221" i="43"/>
  <c r="L221" i="43" s="1"/>
  <c r="M221" i="43"/>
  <c r="O221" i="43"/>
  <c r="P221" i="43" s="1"/>
  <c r="B222" i="43"/>
  <c r="C222" i="43"/>
  <c r="E222" i="43"/>
  <c r="F222" i="43" s="1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G234" i="43"/>
  <c r="K234" i="43"/>
  <c r="M234" i="43"/>
  <c r="O234" i="43"/>
  <c r="G235" i="43"/>
  <c r="H235" i="43" s="1"/>
  <c r="B267" i="43"/>
  <c r="C267" i="43"/>
  <c r="E267" i="43"/>
  <c r="F267" i="43" s="1"/>
  <c r="G267" i="43"/>
  <c r="K267" i="43"/>
  <c r="L267" i="43" s="1"/>
  <c r="M267" i="43"/>
  <c r="O267" i="43"/>
  <c r="P267" i="43" s="1"/>
  <c r="B268" i="43"/>
  <c r="C268" i="43"/>
  <c r="E268" i="43"/>
  <c r="G268" i="43"/>
  <c r="K268" i="43"/>
  <c r="L268" i="43" s="1"/>
  <c r="M268" i="43"/>
  <c r="O268" i="43"/>
  <c r="B269" i="43"/>
  <c r="C269" i="43"/>
  <c r="E269" i="43"/>
  <c r="G269" i="43"/>
  <c r="K269" i="43"/>
  <c r="L269" i="43" s="1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F271" i="43" s="1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I12" i="21"/>
  <c r="J12" i="21" s="1"/>
  <c r="I11" i="21"/>
  <c r="J11" i="21" s="1"/>
  <c r="I10" i="21"/>
  <c r="J10" i="21" s="1"/>
  <c r="I9" i="21"/>
  <c r="J9" i="21" s="1"/>
  <c r="I8" i="21"/>
  <c r="J8" i="21" s="1"/>
  <c r="Q20" i="32"/>
  <c r="Q18" i="32"/>
  <c r="Q17" i="32"/>
  <c r="Q13" i="32"/>
  <c r="Q9" i="32"/>
  <c r="I18" i="32"/>
  <c r="J18" i="32" s="1"/>
  <c r="I17" i="32"/>
  <c r="J17" i="32" s="1"/>
  <c r="I13" i="32"/>
  <c r="J13" i="32" s="1"/>
  <c r="I9" i="32"/>
  <c r="J9" i="32" s="1"/>
  <c r="I43" i="32"/>
  <c r="J43" i="32" s="1"/>
  <c r="I42" i="32"/>
  <c r="J42" i="32" s="1"/>
  <c r="I41" i="32"/>
  <c r="J41" i="32" s="1"/>
  <c r="I40" i="32"/>
  <c r="J40" i="32" s="1"/>
  <c r="I39" i="32"/>
  <c r="J39" i="32" s="1"/>
  <c r="I38" i="32"/>
  <c r="J38" i="32" s="1"/>
  <c r="I37" i="32"/>
  <c r="J37" i="32" s="1"/>
  <c r="I14" i="32"/>
  <c r="I12" i="32"/>
  <c r="I21" i="32"/>
  <c r="I20" i="32"/>
  <c r="I8" i="32"/>
  <c r="I20" i="31"/>
  <c r="J20" i="31" s="1"/>
  <c r="I19" i="31"/>
  <c r="J19" i="31" s="1"/>
  <c r="I18" i="31"/>
  <c r="J18" i="31" s="1"/>
  <c r="I17" i="31"/>
  <c r="J17" i="31" s="1"/>
  <c r="I16" i="31"/>
  <c r="I15" i="31"/>
  <c r="I14" i="31"/>
  <c r="J14" i="31" s="1"/>
  <c r="I23" i="31"/>
  <c r="J23" i="31" s="1"/>
  <c r="I22" i="31"/>
  <c r="J22" i="31" s="1"/>
  <c r="I21" i="31"/>
  <c r="J21" i="31" s="1"/>
  <c r="J16" i="31"/>
  <c r="J15" i="31"/>
  <c r="I8" i="31"/>
  <c r="J8" i="31" s="1"/>
  <c r="I10" i="14"/>
  <c r="I9" i="14"/>
  <c r="I8" i="14"/>
  <c r="I26" i="13"/>
  <c r="J26" i="13" s="1"/>
  <c r="I25" i="13"/>
  <c r="J25" i="13" s="1"/>
  <c r="I24" i="13"/>
  <c r="J24" i="13" s="1"/>
  <c r="I23" i="13"/>
  <c r="J23" i="13" s="1"/>
  <c r="I22" i="13"/>
  <c r="J22" i="13" s="1"/>
  <c r="I21" i="13"/>
  <c r="J21" i="13" s="1"/>
  <c r="I20" i="13"/>
  <c r="J20" i="13" s="1"/>
  <c r="I19" i="13"/>
  <c r="J19" i="13" s="1"/>
  <c r="I13" i="13"/>
  <c r="J13" i="13" s="1"/>
  <c r="I11" i="13"/>
  <c r="J11" i="13" s="1"/>
  <c r="I10" i="13"/>
  <c r="J10" i="13" s="1"/>
  <c r="I9" i="13"/>
  <c r="J9" i="13" s="1"/>
  <c r="I8" i="13"/>
  <c r="J8" i="13" s="1"/>
  <c r="I18" i="29"/>
  <c r="J18" i="29" s="1"/>
  <c r="I17" i="29"/>
  <c r="J17" i="29" s="1"/>
  <c r="I16" i="29"/>
  <c r="J16" i="29" s="1"/>
  <c r="I15" i="29"/>
  <c r="J15" i="29" s="1"/>
  <c r="I14" i="29"/>
  <c r="J14" i="29" s="1"/>
  <c r="I8" i="29"/>
  <c r="J8" i="29" s="1"/>
  <c r="I9" i="30"/>
  <c r="J9" i="30" s="1"/>
  <c r="I8" i="30"/>
  <c r="I25" i="30"/>
  <c r="J25" i="30" s="1"/>
  <c r="I24" i="30"/>
  <c r="J24" i="30" s="1"/>
  <c r="I23" i="30"/>
  <c r="J23" i="30" s="1"/>
  <c r="I22" i="30"/>
  <c r="J22" i="30" s="1"/>
  <c r="I21" i="30"/>
  <c r="J21" i="30" s="1"/>
  <c r="I20" i="30"/>
  <c r="J20" i="30" s="1"/>
  <c r="I19" i="30"/>
  <c r="J19" i="30" s="1"/>
  <c r="I18" i="30"/>
  <c r="J18" i="30" s="1"/>
  <c r="I17" i="30"/>
  <c r="J17" i="30" s="1"/>
  <c r="I16" i="30"/>
  <c r="J16" i="30" s="1"/>
  <c r="J8" i="30"/>
  <c r="I13" i="12"/>
  <c r="J13" i="12" s="1"/>
  <c r="I12" i="12"/>
  <c r="J12" i="12" s="1"/>
  <c r="I11" i="12"/>
  <c r="J11" i="12" s="1"/>
  <c r="I32" i="12"/>
  <c r="J32" i="12" s="1"/>
  <c r="I31" i="12"/>
  <c r="J31" i="12" s="1"/>
  <c r="I30" i="12"/>
  <c r="J30" i="12" s="1"/>
  <c r="I29" i="12"/>
  <c r="J29" i="12" s="1"/>
  <c r="I28" i="12"/>
  <c r="J28" i="12" s="1"/>
  <c r="I27" i="12"/>
  <c r="J27" i="12" s="1"/>
  <c r="I26" i="12"/>
  <c r="J26" i="12" s="1"/>
  <c r="I25" i="12"/>
  <c r="J25" i="12" s="1"/>
  <c r="I24" i="12"/>
  <c r="J24" i="12" s="1"/>
  <c r="I23" i="12"/>
  <c r="J23" i="12" s="1"/>
  <c r="I22" i="12"/>
  <c r="J22" i="12" s="1"/>
  <c r="I21" i="12"/>
  <c r="J21" i="12" s="1"/>
  <c r="I20" i="12"/>
  <c r="J20" i="12" s="1"/>
  <c r="I14" i="12"/>
  <c r="J14" i="12" s="1"/>
  <c r="I10" i="12"/>
  <c r="J10" i="12" s="1"/>
  <c r="I9" i="12"/>
  <c r="J9" i="12" s="1"/>
  <c r="I8" i="12"/>
  <c r="J8" i="12" s="1"/>
  <c r="Q12" i="11"/>
  <c r="Q11" i="11"/>
  <c r="Q10" i="11"/>
  <c r="I11" i="11"/>
  <c r="J11" i="11" s="1"/>
  <c r="I10" i="11"/>
  <c r="J10" i="11" s="1"/>
  <c r="I9" i="11"/>
  <c r="J9" i="11" s="1"/>
  <c r="I24" i="11"/>
  <c r="J24" i="11" s="1"/>
  <c r="I23" i="11"/>
  <c r="J23" i="11" s="1"/>
  <c r="I22" i="11"/>
  <c r="J22" i="11" s="1"/>
  <c r="I21" i="11"/>
  <c r="J21" i="11" s="1"/>
  <c r="I20" i="11"/>
  <c r="J20" i="11" s="1"/>
  <c r="I19" i="11"/>
  <c r="J19" i="11" s="1"/>
  <c r="I18" i="11"/>
  <c r="J18" i="11" s="1"/>
  <c r="I12" i="11"/>
  <c r="J12" i="11" s="1"/>
  <c r="I8" i="11"/>
  <c r="J8" i="11" s="1"/>
  <c r="I9" i="10"/>
  <c r="J9" i="10" s="1"/>
  <c r="I25" i="10"/>
  <c r="J25" i="10" s="1"/>
  <c r="I24" i="10"/>
  <c r="J24" i="10" s="1"/>
  <c r="I23" i="10"/>
  <c r="J23" i="10" s="1"/>
  <c r="I22" i="10"/>
  <c r="J22" i="10" s="1"/>
  <c r="I21" i="10"/>
  <c r="J21" i="10" s="1"/>
  <c r="I20" i="10"/>
  <c r="J20" i="10" s="1"/>
  <c r="I19" i="10"/>
  <c r="J19" i="10" s="1"/>
  <c r="I18" i="10"/>
  <c r="J18" i="10" s="1"/>
  <c r="I12" i="10"/>
  <c r="J12" i="10" s="1"/>
  <c r="I11" i="10"/>
  <c r="J11" i="10" s="1"/>
  <c r="I10" i="10"/>
  <c r="J10" i="10" s="1"/>
  <c r="I8" i="10"/>
  <c r="J8" i="10" s="1"/>
  <c r="I10" i="9"/>
  <c r="J10" i="9" s="1"/>
  <c r="I9" i="9"/>
  <c r="J9" i="9" s="1"/>
  <c r="I28" i="9"/>
  <c r="J28" i="9" s="1"/>
  <c r="I27" i="9"/>
  <c r="J27" i="9" s="1"/>
  <c r="I26" i="9"/>
  <c r="J26" i="9" s="1"/>
  <c r="I25" i="9"/>
  <c r="J25" i="9" s="1"/>
  <c r="I24" i="9"/>
  <c r="J24" i="9" s="1"/>
  <c r="I23" i="9"/>
  <c r="J23" i="9" s="1"/>
  <c r="I22" i="9"/>
  <c r="J22" i="9" s="1"/>
  <c r="I21" i="9"/>
  <c r="J21" i="9" s="1"/>
  <c r="I20" i="9"/>
  <c r="J20" i="9" s="1"/>
  <c r="I19" i="9"/>
  <c r="J19" i="9" s="1"/>
  <c r="I13" i="9"/>
  <c r="J13" i="9" s="1"/>
  <c r="I12" i="9"/>
  <c r="J12" i="9" s="1"/>
  <c r="I11" i="9"/>
  <c r="J11" i="9" s="1"/>
  <c r="I8" i="9"/>
  <c r="J8" i="9" s="1"/>
  <c r="I20" i="25"/>
  <c r="J20" i="25" s="1"/>
  <c r="I22" i="25"/>
  <c r="J22" i="25" s="1"/>
  <c r="I19" i="25"/>
  <c r="J19" i="25" s="1"/>
  <c r="I18" i="25"/>
  <c r="J18" i="25" s="1"/>
  <c r="I17" i="25"/>
  <c r="J17" i="25" s="1"/>
  <c r="I11" i="25"/>
  <c r="J11" i="25" s="1"/>
  <c r="I10" i="25"/>
  <c r="J10" i="25" s="1"/>
  <c r="I9" i="25"/>
  <c r="J9" i="25" s="1"/>
  <c r="I8" i="25"/>
  <c r="J8" i="25" s="1"/>
  <c r="I28" i="8"/>
  <c r="J28" i="8" s="1"/>
  <c r="I27" i="8"/>
  <c r="J27" i="8" s="1"/>
  <c r="I26" i="8"/>
  <c r="J26" i="8" s="1"/>
  <c r="I25" i="8"/>
  <c r="J25" i="8" s="1"/>
  <c r="I24" i="8"/>
  <c r="J24" i="8" s="1"/>
  <c r="I23" i="8"/>
  <c r="J23" i="8" s="1"/>
  <c r="I22" i="8"/>
  <c r="J22" i="8" s="1"/>
  <c r="I21" i="8"/>
  <c r="J21" i="8" s="1"/>
  <c r="I20" i="8"/>
  <c r="J20" i="8" s="1"/>
  <c r="I19" i="8"/>
  <c r="J19" i="8" s="1"/>
  <c r="I13" i="8"/>
  <c r="J13" i="8" s="1"/>
  <c r="I11" i="8"/>
  <c r="J11" i="8" s="1"/>
  <c r="I10" i="8"/>
  <c r="J10" i="8" s="1"/>
  <c r="I9" i="8"/>
  <c r="J9" i="8" s="1"/>
  <c r="I8" i="8"/>
  <c r="J8" i="8" s="1"/>
  <c r="J11" i="7"/>
  <c r="J8" i="7"/>
  <c r="I47" i="7"/>
  <c r="J47" i="7" s="1"/>
  <c r="I46" i="7"/>
  <c r="J46" i="7" s="1"/>
  <c r="I45" i="7"/>
  <c r="J45" i="7" s="1"/>
  <c r="I44" i="7"/>
  <c r="J44" i="7" s="1"/>
  <c r="I43" i="7"/>
  <c r="J43" i="7" s="1"/>
  <c r="I42" i="7"/>
  <c r="J42" i="7" s="1"/>
  <c r="I41" i="7"/>
  <c r="J41" i="7" s="1"/>
  <c r="I40" i="7"/>
  <c r="J40" i="7" s="1"/>
  <c r="I39" i="7"/>
  <c r="J39" i="7" s="1"/>
  <c r="I38" i="7"/>
  <c r="J38" i="7" s="1"/>
  <c r="I37" i="7"/>
  <c r="J37" i="7" s="1"/>
  <c r="I36" i="7"/>
  <c r="J36" i="7" s="1"/>
  <c r="I35" i="7"/>
  <c r="J35" i="7" s="1"/>
  <c r="I34" i="7"/>
  <c r="J34" i="7" s="1"/>
  <c r="I33" i="7"/>
  <c r="J33" i="7" s="1"/>
  <c r="J12" i="7"/>
  <c r="J10" i="7"/>
  <c r="J9" i="7"/>
  <c r="Q14" i="6"/>
  <c r="I14" i="6"/>
  <c r="J14" i="6" s="1"/>
  <c r="I36" i="6"/>
  <c r="J36" i="6" s="1"/>
  <c r="I35" i="6"/>
  <c r="J35" i="6" s="1"/>
  <c r="I34" i="6"/>
  <c r="J34" i="6" s="1"/>
  <c r="I33" i="6"/>
  <c r="J33" i="6" s="1"/>
  <c r="I32" i="6"/>
  <c r="J32" i="6" s="1"/>
  <c r="I31" i="6"/>
  <c r="J31" i="6" s="1"/>
  <c r="I30" i="6"/>
  <c r="J30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15" i="6"/>
  <c r="J15" i="6" s="1"/>
  <c r="I10" i="6"/>
  <c r="J10" i="6" s="1"/>
  <c r="I9" i="6"/>
  <c r="J9" i="6" s="1"/>
  <c r="I8" i="6"/>
  <c r="J8" i="6" s="1"/>
  <c r="I14" i="19"/>
  <c r="J14" i="19" s="1"/>
  <c r="I8" i="19"/>
  <c r="J8" i="19" s="1"/>
  <c r="I29" i="19"/>
  <c r="J29" i="19" s="1"/>
  <c r="I28" i="19"/>
  <c r="J28" i="19" s="1"/>
  <c r="I27" i="19"/>
  <c r="J27" i="19" s="1"/>
  <c r="I26" i="19"/>
  <c r="J26" i="19" s="1"/>
  <c r="I25" i="19"/>
  <c r="J25" i="19" s="1"/>
  <c r="I24" i="19"/>
  <c r="J24" i="19" s="1"/>
  <c r="I23" i="19"/>
  <c r="J23" i="19" s="1"/>
  <c r="I22" i="19"/>
  <c r="J22" i="19" s="1"/>
  <c r="I15" i="19"/>
  <c r="J15" i="19" s="1"/>
  <c r="I13" i="19"/>
  <c r="J13" i="19" s="1"/>
  <c r="I12" i="19"/>
  <c r="J12" i="19" s="1"/>
  <c r="I11" i="19"/>
  <c r="J11" i="19" s="1"/>
  <c r="I10" i="19"/>
  <c r="J10" i="19" s="1"/>
  <c r="I9" i="19"/>
  <c r="J9" i="19" s="1"/>
  <c r="I35" i="5"/>
  <c r="J35" i="5" s="1"/>
  <c r="I34" i="5"/>
  <c r="J34" i="5" s="1"/>
  <c r="I33" i="5"/>
  <c r="J33" i="5" s="1"/>
  <c r="I32" i="5"/>
  <c r="J32" i="5" s="1"/>
  <c r="I31" i="5"/>
  <c r="J31" i="5" s="1"/>
  <c r="I30" i="5"/>
  <c r="J30" i="5" s="1"/>
  <c r="I29" i="5"/>
  <c r="J29" i="5" s="1"/>
  <c r="I28" i="5"/>
  <c r="J28" i="5" s="1"/>
  <c r="I27" i="5"/>
  <c r="J27" i="5" s="1"/>
  <c r="I26" i="5"/>
  <c r="J26" i="5" s="1"/>
  <c r="I25" i="5"/>
  <c r="J25" i="5" s="1"/>
  <c r="I24" i="5"/>
  <c r="J24" i="5" s="1"/>
  <c r="I23" i="5"/>
  <c r="J23" i="5" s="1"/>
  <c r="I22" i="5"/>
  <c r="J22" i="5" s="1"/>
  <c r="I21" i="5"/>
  <c r="J21" i="5" s="1"/>
  <c r="I15" i="5"/>
  <c r="J15" i="5" s="1"/>
  <c r="I14" i="5"/>
  <c r="J14" i="5" s="1"/>
  <c r="I10" i="5"/>
  <c r="J10" i="5" s="1"/>
  <c r="I9" i="5"/>
  <c r="J9" i="5" s="1"/>
  <c r="I8" i="5"/>
  <c r="J8" i="5" s="1"/>
  <c r="J25" i="4"/>
  <c r="I25" i="4"/>
  <c r="I13" i="4"/>
  <c r="J13" i="4" s="1"/>
  <c r="I40" i="4"/>
  <c r="J40" i="4" s="1"/>
  <c r="I39" i="4"/>
  <c r="J39" i="4" s="1"/>
  <c r="I38" i="4"/>
  <c r="J38" i="4" s="1"/>
  <c r="I37" i="4"/>
  <c r="J37" i="4" s="1"/>
  <c r="I36" i="4"/>
  <c r="J36" i="4" s="1"/>
  <c r="I35" i="4"/>
  <c r="J35" i="4" s="1"/>
  <c r="I34" i="4"/>
  <c r="J34" i="4" s="1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0" i="4"/>
  <c r="J20" i="4" s="1"/>
  <c r="I19" i="4"/>
  <c r="J19" i="4" s="1"/>
  <c r="I15" i="4"/>
  <c r="J15" i="4" s="1"/>
  <c r="I14" i="4"/>
  <c r="J14" i="4" s="1"/>
  <c r="I11" i="3"/>
  <c r="J11" i="3" s="1"/>
  <c r="J40" i="3"/>
  <c r="I40" i="3"/>
  <c r="J23" i="3"/>
  <c r="I23" i="3"/>
  <c r="I8" i="3"/>
  <c r="J8" i="3" s="1"/>
  <c r="I47" i="3"/>
  <c r="J47" i="3" s="1"/>
  <c r="I46" i="3"/>
  <c r="J46" i="3" s="1"/>
  <c r="I45" i="3"/>
  <c r="J45" i="3" s="1"/>
  <c r="I44" i="3"/>
  <c r="J44" i="3" s="1"/>
  <c r="I43" i="3"/>
  <c r="J43" i="3" s="1"/>
  <c r="I42" i="3"/>
  <c r="J42" i="3" s="1"/>
  <c r="I41" i="3"/>
  <c r="I35" i="3"/>
  <c r="J35" i="3" s="1"/>
  <c r="I34" i="3"/>
  <c r="J34" i="3" s="1"/>
  <c r="I33" i="3"/>
  <c r="J33" i="3" s="1"/>
  <c r="I32" i="3"/>
  <c r="J32" i="3" s="1"/>
  <c r="I31" i="3"/>
  <c r="J31" i="3" s="1"/>
  <c r="I30" i="3"/>
  <c r="J30" i="3" s="1"/>
  <c r="I29" i="3"/>
  <c r="J29" i="3" s="1"/>
  <c r="I28" i="3"/>
  <c r="J28" i="3" s="1"/>
  <c r="I27" i="3"/>
  <c r="J27" i="3" s="1"/>
  <c r="I26" i="3"/>
  <c r="J26" i="3" s="1"/>
  <c r="I25" i="3"/>
  <c r="J25" i="3" s="1"/>
  <c r="I24" i="3"/>
  <c r="J24" i="3" s="1"/>
  <c r="I18" i="3"/>
  <c r="J18" i="3" s="1"/>
  <c r="I16" i="3"/>
  <c r="J16" i="3" s="1"/>
  <c r="I15" i="3"/>
  <c r="J15" i="3" s="1"/>
  <c r="I14" i="3"/>
  <c r="J14" i="3" s="1"/>
  <c r="I13" i="3"/>
  <c r="J13" i="3" s="1"/>
  <c r="I12" i="3"/>
  <c r="J12" i="3" s="1"/>
  <c r="I10" i="3"/>
  <c r="J10" i="3" s="1"/>
  <c r="I9" i="3"/>
  <c r="J9" i="3" s="1"/>
  <c r="I23" i="2"/>
  <c r="J23" i="2"/>
  <c r="J32" i="7" s="1"/>
  <c r="J19" i="45" s="1"/>
  <c r="I8" i="2"/>
  <c r="J8" i="2" s="1"/>
  <c r="I39" i="2"/>
  <c r="J39" i="2" s="1"/>
  <c r="I37" i="2"/>
  <c r="J37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6" i="2"/>
  <c r="J26" i="2" s="1"/>
  <c r="I25" i="2"/>
  <c r="J25" i="2" s="1"/>
  <c r="I24" i="2"/>
  <c r="J24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I10" i="2"/>
  <c r="J10" i="2" s="1"/>
  <c r="I9" i="2"/>
  <c r="J9" i="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C204" i="33"/>
  <c r="D204" i="33"/>
  <c r="E204" i="33"/>
  <c r="F204" i="33"/>
  <c r="G204" i="33"/>
  <c r="H204" i="33"/>
  <c r="I204" i="33"/>
  <c r="J204" i="33"/>
  <c r="K204" i="33"/>
  <c r="L204" i="33"/>
  <c r="M204" i="33"/>
  <c r="N204" i="33"/>
  <c r="C186" i="33"/>
  <c r="D186" i="33"/>
  <c r="E186" i="33"/>
  <c r="F186" i="33"/>
  <c r="G186" i="33"/>
  <c r="H186" i="33"/>
  <c r="I186" i="33"/>
  <c r="J186" i="33"/>
  <c r="K186" i="33"/>
  <c r="L186" i="33"/>
  <c r="M186" i="33"/>
  <c r="N186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C135" i="33"/>
  <c r="D135" i="33"/>
  <c r="E135" i="33"/>
  <c r="F135" i="33"/>
  <c r="G135" i="33"/>
  <c r="H135" i="33"/>
  <c r="I135" i="33"/>
  <c r="J135" i="33"/>
  <c r="K135" i="33"/>
  <c r="L135" i="33"/>
  <c r="M135" i="33"/>
  <c r="N135" i="33"/>
  <c r="J102" i="33"/>
  <c r="L102" i="33"/>
  <c r="N102" i="33"/>
  <c r="C77" i="33"/>
  <c r="D77" i="33"/>
  <c r="E77" i="33"/>
  <c r="F77" i="33"/>
  <c r="G77" i="33"/>
  <c r="H77" i="33"/>
  <c r="I77" i="33"/>
  <c r="J77" i="33"/>
  <c r="K77" i="33"/>
  <c r="L77" i="33"/>
  <c r="M77" i="33"/>
  <c r="N77" i="33"/>
  <c r="F32" i="7"/>
  <c r="F19" i="45" s="1"/>
  <c r="H32" i="7"/>
  <c r="H19" i="45" s="1"/>
  <c r="L32" i="7"/>
  <c r="L19" i="45" s="1"/>
  <c r="N32" i="7"/>
  <c r="N19" i="45" s="1"/>
  <c r="P32" i="7"/>
  <c r="P19" i="45" s="1"/>
  <c r="D20" i="6"/>
  <c r="F20" i="6"/>
  <c r="H20" i="6"/>
  <c r="L20" i="6"/>
  <c r="N20" i="6"/>
  <c r="P20" i="6"/>
  <c r="D21" i="19"/>
  <c r="F21" i="19"/>
  <c r="H21" i="19"/>
  <c r="L21" i="19"/>
  <c r="N21" i="19"/>
  <c r="P21" i="19"/>
  <c r="D20" i="5"/>
  <c r="F20" i="5"/>
  <c r="H20" i="5"/>
  <c r="L20" i="5"/>
  <c r="N20" i="5"/>
  <c r="P20" i="5"/>
  <c r="D25" i="4"/>
  <c r="F25" i="4"/>
  <c r="H25" i="4"/>
  <c r="L25" i="4"/>
  <c r="N25" i="4"/>
  <c r="P25" i="4"/>
  <c r="D40" i="3"/>
  <c r="F40" i="3"/>
  <c r="H40" i="3"/>
  <c r="L40" i="3"/>
  <c r="N40" i="3"/>
  <c r="P40" i="3"/>
  <c r="D23" i="3"/>
  <c r="F23" i="3"/>
  <c r="H23" i="3"/>
  <c r="L23" i="3"/>
  <c r="N23" i="3"/>
  <c r="P23" i="3"/>
  <c r="O23" i="2"/>
  <c r="M23" i="2"/>
  <c r="K23" i="2"/>
  <c r="G23" i="2"/>
  <c r="E23" i="2"/>
  <c r="C23" i="2"/>
  <c r="C32" i="7" s="1"/>
  <c r="C19" i="45" s="1"/>
  <c r="H8" i="31"/>
  <c r="E10" i="30"/>
  <c r="Q93" i="38"/>
  <c r="F234" i="43" l="1"/>
  <c r="F189" i="43"/>
  <c r="F169" i="43"/>
  <c r="F120" i="43"/>
  <c r="F60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" i="32"/>
  <c r="I239" i="43"/>
  <c r="J14" i="32"/>
  <c r="I250" i="43"/>
  <c r="J20" i="32"/>
  <c r="I247" i="43"/>
  <c r="J12" i="32"/>
  <c r="I249" i="43"/>
  <c r="I252" i="43"/>
  <c r="H220" i="43"/>
  <c r="D88" i="43"/>
  <c r="J21" i="32"/>
  <c r="J32" i="32"/>
  <c r="J8" i="32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J13" i="7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13" i="31"/>
  <c r="J15" i="30"/>
  <c r="J17" i="10"/>
  <c r="J18" i="9"/>
  <c r="J16" i="25"/>
  <c r="J18" i="8"/>
  <c r="J6" i="24"/>
  <c r="J6" i="23"/>
  <c r="J14" i="22"/>
  <c r="J18" i="13"/>
  <c r="J13" i="29"/>
  <c r="J19" i="12"/>
  <c r="J17" i="11"/>
  <c r="O40" i="3"/>
  <c r="M40" i="3"/>
  <c r="K40" i="3"/>
  <c r="G40" i="3"/>
  <c r="E40" i="3"/>
  <c r="C40" i="3"/>
  <c r="O25" i="4"/>
  <c r="M25" i="4"/>
  <c r="K25" i="4"/>
  <c r="G25" i="4"/>
  <c r="E25" i="4"/>
  <c r="C25" i="4"/>
  <c r="O20" i="5"/>
  <c r="M20" i="5"/>
  <c r="K20" i="5"/>
  <c r="G20" i="5"/>
  <c r="E20" i="5"/>
  <c r="C20" i="5"/>
  <c r="O21" i="19"/>
  <c r="M21" i="19"/>
  <c r="K21" i="19"/>
  <c r="G21" i="19"/>
  <c r="E21" i="19"/>
  <c r="C21" i="19"/>
  <c r="O20" i="6"/>
  <c r="M20" i="6"/>
  <c r="K20" i="6"/>
  <c r="G20" i="6"/>
  <c r="E20" i="6"/>
  <c r="C20" i="6"/>
  <c r="O32" i="7"/>
  <c r="M32" i="7"/>
  <c r="K32" i="7"/>
  <c r="G32" i="7"/>
  <c r="E32" i="7"/>
  <c r="J20" i="5"/>
  <c r="J21" i="19"/>
  <c r="I20" i="6"/>
  <c r="I32" i="7"/>
  <c r="I19" i="45" s="1"/>
  <c r="I270" i="43"/>
  <c r="J270" i="43" s="1"/>
  <c r="I220" i="43"/>
  <c r="J220" i="43" s="1"/>
  <c r="O23" i="3"/>
  <c r="M23" i="3"/>
  <c r="K23" i="3"/>
  <c r="G23" i="3"/>
  <c r="E23" i="3"/>
  <c r="C23" i="3"/>
  <c r="I20" i="5"/>
  <c r="I21" i="19"/>
  <c r="J20" i="6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I48" i="3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J41" i="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P18" i="8"/>
  <c r="N18" i="8"/>
  <c r="L18" i="8"/>
  <c r="H18" i="8"/>
  <c r="F18" i="8"/>
  <c r="D18" i="8"/>
  <c r="P16" i="25"/>
  <c r="N16" i="25"/>
  <c r="L16" i="25"/>
  <c r="H16" i="25"/>
  <c r="F16" i="25"/>
  <c r="D16" i="25"/>
  <c r="P18" i="9"/>
  <c r="N18" i="9"/>
  <c r="L18" i="9"/>
  <c r="H18" i="9"/>
  <c r="F18" i="9"/>
  <c r="D18" i="9"/>
  <c r="P17" i="10"/>
  <c r="N17" i="10"/>
  <c r="L17" i="10"/>
  <c r="H17" i="10"/>
  <c r="F17" i="10"/>
  <c r="D17" i="10"/>
  <c r="P17" i="11"/>
  <c r="N17" i="11"/>
  <c r="L17" i="11"/>
  <c r="H17" i="11"/>
  <c r="F17" i="11"/>
  <c r="D17" i="11"/>
  <c r="P19" i="12"/>
  <c r="N19" i="12"/>
  <c r="L19" i="12"/>
  <c r="H19" i="12"/>
  <c r="F19" i="12"/>
  <c r="D19" i="12"/>
  <c r="P15" i="30"/>
  <c r="N15" i="30"/>
  <c r="L15" i="30"/>
  <c r="H15" i="30"/>
  <c r="F15" i="30"/>
  <c r="D15" i="30"/>
  <c r="P13" i="29"/>
  <c r="N13" i="29"/>
  <c r="L13" i="29"/>
  <c r="H13" i="29"/>
  <c r="F13" i="29"/>
  <c r="D13" i="29"/>
  <c r="P18" i="13"/>
  <c r="N18" i="13"/>
  <c r="L18" i="13"/>
  <c r="H18" i="13"/>
  <c r="F18" i="13"/>
  <c r="D18" i="13"/>
  <c r="P13" i="31"/>
  <c r="N13" i="31"/>
  <c r="L13" i="31"/>
  <c r="H13" i="31"/>
  <c r="F13" i="31"/>
  <c r="D13" i="31"/>
  <c r="R14" i="22"/>
  <c r="E14" i="22"/>
  <c r="P6" i="23"/>
  <c r="N6" i="23"/>
  <c r="L6" i="23"/>
  <c r="H6" i="23"/>
  <c r="F6" i="23"/>
  <c r="D6" i="23"/>
  <c r="R6" i="24"/>
  <c r="C6" i="24"/>
  <c r="M18" i="8"/>
  <c r="C16" i="25"/>
  <c r="C17" i="11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N11" i="21"/>
  <c r="E17" i="11" l="1"/>
  <c r="E19" i="45"/>
  <c r="G17" i="11"/>
  <c r="G19" i="45"/>
  <c r="K17" i="11"/>
  <c r="K19" i="45"/>
  <c r="M17" i="11"/>
  <c r="M19" i="45"/>
  <c r="O18" i="9"/>
  <c r="O19" i="45"/>
  <c r="M29" i="43"/>
  <c r="Y13" i="27"/>
  <c r="N223" i="43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G15" i="30"/>
  <c r="M19" i="12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M13" i="31"/>
  <c r="G18" i="13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O17" i="11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G13" i="29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C13" i="31"/>
  <c r="C19" i="12"/>
  <c r="G17" i="10"/>
  <c r="G18" i="9"/>
  <c r="M16" i="25"/>
  <c r="C18" i="8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G13" i="31"/>
  <c r="C18" i="13"/>
  <c r="M18" i="13"/>
  <c r="C13" i="29"/>
  <c r="M13" i="29"/>
  <c r="C15" i="30"/>
  <c r="M15" i="30"/>
  <c r="G19" i="12"/>
  <c r="C17" i="10"/>
  <c r="M17" i="10"/>
  <c r="C18" i="9"/>
  <c r="M18" i="9"/>
  <c r="G16" i="25"/>
  <c r="G18" i="8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E13" i="29"/>
  <c r="K13" i="29"/>
  <c r="O13" i="29"/>
  <c r="E18" i="9"/>
  <c r="E18" i="8"/>
  <c r="K18" i="8"/>
  <c r="O18" i="8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K18" i="9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J23" i="32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E13" i="31"/>
  <c r="K13" i="31"/>
  <c r="O13" i="31"/>
  <c r="E18" i="13"/>
  <c r="K18" i="13"/>
  <c r="O18" i="13"/>
  <c r="E15" i="30"/>
  <c r="K15" i="30"/>
  <c r="O15" i="30"/>
  <c r="E19" i="12"/>
  <c r="K19" i="12"/>
  <c r="O19" i="12"/>
  <c r="E17" i="10"/>
  <c r="K17" i="10"/>
  <c r="O17" i="10"/>
  <c r="E16" i="25"/>
  <c r="K16" i="25"/>
  <c r="O16" i="25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I18" i="13"/>
  <c r="I13" i="29"/>
  <c r="I19" i="12"/>
  <c r="I17" i="11"/>
  <c r="I13" i="31"/>
  <c r="I15" i="30"/>
  <c r="I17" i="10"/>
  <c r="I18" i="9"/>
  <c r="I16" i="25"/>
  <c r="I18" i="8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N20" i="43"/>
  <c r="N23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H108" i="42" s="1"/>
  <c r="M108" i="42"/>
  <c r="R104" i="42"/>
  <c r="S104" i="42" s="1"/>
  <c r="B162" i="42"/>
  <c r="Q162" i="42" s="1"/>
  <c r="C178" i="42"/>
  <c r="G178" i="42"/>
  <c r="R16" i="42"/>
  <c r="R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H16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J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F58" i="42" s="1"/>
  <c r="G58" i="42"/>
  <c r="K58" i="42"/>
  <c r="M58" i="42"/>
  <c r="O58" i="42"/>
  <c r="P58" i="42" s="1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F144" i="42" s="1"/>
  <c r="G144" i="42"/>
  <c r="K144" i="42"/>
  <c r="M144" i="42"/>
  <c r="O144" i="42"/>
  <c r="P144" i="42" s="1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F187" i="42" s="1"/>
  <c r="L182" i="42"/>
  <c r="K187" i="42"/>
  <c r="P182" i="42"/>
  <c r="O187" i="42"/>
  <c r="P187" i="42" s="1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I95" i="4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O12" i="41" s="1"/>
  <c r="M55" i="41"/>
  <c r="M12" i="41" s="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R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R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N78" i="42" l="1"/>
  <c r="P17" i="42"/>
  <c r="N17" i="42"/>
  <c r="H178" i="42"/>
  <c r="R104" i="4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E11" i="41"/>
  <c r="I11" i="41"/>
  <c r="O11" i="41"/>
  <c r="S7" i="41"/>
  <c r="S10" i="41"/>
  <c r="S12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R12" i="41" s="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R84" i="41" s="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T21" i="41" s="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R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H10" i="40" s="1"/>
  <c r="G14" i="40"/>
  <c r="H14" i="40" s="1"/>
  <c r="G18" i="40"/>
  <c r="I8" i="40"/>
  <c r="J8" i="40" s="1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N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F11" i="40"/>
  <c r="H15" i="40"/>
  <c r="N15" i="40"/>
  <c r="R15" i="40"/>
  <c r="J15" i="40"/>
  <c r="P15" i="40"/>
  <c r="H13" i="40"/>
  <c r="N13" i="40"/>
  <c r="R13" i="40"/>
  <c r="P11" i="40"/>
  <c r="J11" i="40"/>
  <c r="J10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D53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R32" i="40" s="1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F52" i="40"/>
  <c r="H52" i="40"/>
  <c r="J52" i="40"/>
  <c r="N52" i="40"/>
  <c r="P52" i="40"/>
  <c r="R52" i="40"/>
  <c r="R53" i="40" s="1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R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Q6" i="39" s="1"/>
  <c r="O40" i="39"/>
  <c r="O6" i="39" s="1"/>
  <c r="M40" i="39"/>
  <c r="M6" i="39" s="1"/>
  <c r="I40" i="39"/>
  <c r="I6" i="39" s="1"/>
  <c r="G40" i="39"/>
  <c r="G6" i="39" s="1"/>
  <c r="E40" i="39"/>
  <c r="C40" i="39"/>
  <c r="D40" i="39" s="1"/>
  <c r="D6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K12" i="41" l="1"/>
  <c r="H43" i="39"/>
  <c r="F26" i="41"/>
  <c r="F27" i="41"/>
  <c r="F15" i="41"/>
  <c r="R152" i="39"/>
  <c r="F22" i="41"/>
  <c r="S71" i="38"/>
  <c r="N72" i="40"/>
  <c r="R188" i="39"/>
  <c r="P9" i="40"/>
  <c r="R114" i="39"/>
  <c r="K72" i="38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R131" i="39"/>
  <c r="R150" i="39"/>
  <c r="R72" i="40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K128" i="39"/>
  <c r="K130" i="39"/>
  <c r="L130" i="39" s="1"/>
  <c r="N41" i="40"/>
  <c r="N48" i="40" s="1"/>
  <c r="P41" i="40"/>
  <c r="F41" i="40"/>
  <c r="F48" i="40" s="1"/>
  <c r="J36" i="40"/>
  <c r="J32" i="40"/>
  <c r="F32" i="40"/>
  <c r="H41" i="40"/>
  <c r="H48" i="40" s="1"/>
  <c r="R41" i="40"/>
  <c r="R48" i="40" s="1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S36" i="41"/>
  <c r="L72" i="38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L63" i="39" s="1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K16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L6" i="39" s="1"/>
  <c r="K40" i="39"/>
  <c r="L128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L185" i="39"/>
  <c r="K114" i="39"/>
  <c r="L116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J9" i="41"/>
  <c r="J6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F17" i="4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R73" i="40"/>
  <c r="N73" i="40"/>
  <c r="H73" i="40"/>
  <c r="P83" i="40"/>
  <c r="J83" i="40"/>
  <c r="F83" i="40"/>
  <c r="N78" i="40"/>
  <c r="N53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P53" i="40"/>
  <c r="J53" i="40"/>
  <c r="F53" i="40"/>
  <c r="P72" i="40"/>
  <c r="P73" i="40" s="1"/>
  <c r="J72" i="40"/>
  <c r="J73" i="40" s="1"/>
  <c r="F72" i="40"/>
  <c r="F73" i="40" s="1"/>
  <c r="R58" i="40"/>
  <c r="H58" i="40"/>
  <c r="S63" i="40"/>
  <c r="P48" i="40"/>
  <c r="J37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F11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F15" i="39" s="1"/>
  <c r="C16" i="39"/>
  <c r="R11" i="39"/>
  <c r="P16" i="39"/>
  <c r="J16" i="39"/>
  <c r="P11" i="39"/>
  <c r="J11" i="39"/>
  <c r="H6" i="39"/>
  <c r="N6" i="39"/>
  <c r="R6" i="39"/>
  <c r="J6" i="39"/>
  <c r="P6" i="39"/>
  <c r="S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T41" i="39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F164" i="39"/>
  <c r="J164" i="39"/>
  <c r="P164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T72" i="38"/>
  <c r="M27" i="13"/>
  <c r="J8" i="41" l="1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J11" i="41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T6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N141" i="39" s="1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P165" i="39"/>
  <c r="J165" i="39"/>
  <c r="F165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J37" i="41"/>
  <c r="T26" i="39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T36" i="39"/>
  <c r="H36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K126" i="38" s="1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K122" i="38" s="1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K83" i="38" s="1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K79" i="38" s="1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K69" i="38" s="1"/>
  <c r="C69" i="38"/>
  <c r="D69" i="38" s="1"/>
  <c r="Q68" i="38"/>
  <c r="O68" i="38"/>
  <c r="M68" i="38"/>
  <c r="I68" i="38"/>
  <c r="G68" i="38"/>
  <c r="E68" i="38"/>
  <c r="C68" i="38"/>
  <c r="D68" i="38" s="1"/>
  <c r="R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K65" i="38" s="1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K28" i="38" s="1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K24" i="38" s="1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S14" i="36" s="1"/>
  <c r="E13" i="36"/>
  <c r="E12" i="36"/>
  <c r="E11" i="36"/>
  <c r="E9" i="36"/>
  <c r="E8" i="36"/>
  <c r="C14" i="36"/>
  <c r="C13" i="36"/>
  <c r="I13" i="36" s="1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C254" i="33"/>
  <c r="C253" i="33"/>
  <c r="AA253" i="33" s="1"/>
  <c r="C252" i="33"/>
  <c r="C251" i="33"/>
  <c r="AA251" i="33" s="1"/>
  <c r="C250" i="33"/>
  <c r="M254" i="33"/>
  <c r="M253" i="33"/>
  <c r="M252" i="33"/>
  <c r="M251" i="33"/>
  <c r="M250" i="33"/>
  <c r="M249" i="33"/>
  <c r="K254" i="33"/>
  <c r="K253" i="33"/>
  <c r="K252" i="33"/>
  <c r="K251" i="33"/>
  <c r="K250" i="33"/>
  <c r="K249" i="33"/>
  <c r="I254" i="33"/>
  <c r="I253" i="33"/>
  <c r="I252" i="33"/>
  <c r="I251" i="33"/>
  <c r="I250" i="33"/>
  <c r="I249" i="33"/>
  <c r="G254" i="33"/>
  <c r="G253" i="33"/>
  <c r="G252" i="33"/>
  <c r="G251" i="33"/>
  <c r="G250" i="33"/>
  <c r="G249" i="33"/>
  <c r="E254" i="33"/>
  <c r="E253" i="33"/>
  <c r="E252" i="33"/>
  <c r="E251" i="33"/>
  <c r="E250" i="33"/>
  <c r="E249" i="33"/>
  <c r="C249" i="33"/>
  <c r="AA249" i="33" s="1"/>
  <c r="B254" i="33"/>
  <c r="B253" i="33"/>
  <c r="B252" i="33"/>
  <c r="B251" i="33"/>
  <c r="B250" i="33"/>
  <c r="B249" i="33"/>
  <c r="AA250" i="33" l="1"/>
  <c r="AA252" i="33"/>
  <c r="AA254" i="33"/>
  <c r="N59" i="38"/>
  <c r="R174" i="38"/>
  <c r="K91" i="38"/>
  <c r="L91" i="38" s="1"/>
  <c r="K100" i="38"/>
  <c r="R172" i="38"/>
  <c r="I12" i="36"/>
  <c r="L24" i="38"/>
  <c r="L28" i="38"/>
  <c r="L79" i="38"/>
  <c r="L83" i="38"/>
  <c r="K94" i="38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K67" i="38"/>
  <c r="L67" i="38" s="1"/>
  <c r="K81" i="38"/>
  <c r="L81" i="38" s="1"/>
  <c r="K93" i="38"/>
  <c r="K120" i="38"/>
  <c r="K124" i="38"/>
  <c r="L124" i="38" s="1"/>
  <c r="Q13" i="36"/>
  <c r="I14" i="36"/>
  <c r="N14" i="36"/>
  <c r="P14" i="36"/>
  <c r="Z250" i="33"/>
  <c r="X250" i="33"/>
  <c r="V250" i="33"/>
  <c r="Z253" i="33"/>
  <c r="X253" i="33"/>
  <c r="V253" i="33"/>
  <c r="Z249" i="33"/>
  <c r="X249" i="33"/>
  <c r="V249" i="33"/>
  <c r="Z251" i="33"/>
  <c r="X251" i="33"/>
  <c r="V251" i="33"/>
  <c r="Z252" i="33"/>
  <c r="X252" i="33"/>
  <c r="V252" i="33"/>
  <c r="Z254" i="33"/>
  <c r="X254" i="33"/>
  <c r="V254" i="33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T249" i="33"/>
  <c r="P249" i="33"/>
  <c r="R249" i="33"/>
  <c r="R251" i="33"/>
  <c r="T251" i="33"/>
  <c r="P251" i="33"/>
  <c r="R252" i="33"/>
  <c r="T252" i="33"/>
  <c r="P252" i="33"/>
  <c r="R254" i="33"/>
  <c r="T254" i="33"/>
  <c r="P254" i="33"/>
  <c r="T250" i="33"/>
  <c r="P250" i="33"/>
  <c r="R250" i="33"/>
  <c r="T253" i="33"/>
  <c r="P253" i="33"/>
  <c r="R253" i="33"/>
  <c r="Z52" i="37"/>
  <c r="T52" i="37"/>
  <c r="X52" i="37"/>
  <c r="V52" i="37"/>
  <c r="E258" i="33"/>
  <c r="F13" i="36"/>
  <c r="P56" i="37"/>
  <c r="P73" i="37"/>
  <c r="P71" i="37"/>
  <c r="P54" i="37"/>
  <c r="P52" i="37"/>
  <c r="P67" i="37"/>
  <c r="B58" i="37"/>
  <c r="N253" i="33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O140" i="38" s="1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K145" i="38"/>
  <c r="K147" i="38"/>
  <c r="H251" i="33"/>
  <c r="K304" i="38"/>
  <c r="K149" i="38"/>
  <c r="L149" i="38" s="1"/>
  <c r="K151" i="38"/>
  <c r="K157" i="38"/>
  <c r="L157" i="38" s="1"/>
  <c r="K159" i="38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N250" i="33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D250" i="33"/>
  <c r="L251" i="33"/>
  <c r="L252" i="33"/>
  <c r="L254" i="33"/>
  <c r="K221" i="38"/>
  <c r="L221" i="38" s="1"/>
  <c r="K197" i="38"/>
  <c r="L197" i="38" s="1"/>
  <c r="K205" i="38"/>
  <c r="L205" i="38" s="1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H250" i="33"/>
  <c r="K258" i="33"/>
  <c r="K106" i="38"/>
  <c r="L106" i="38" s="1"/>
  <c r="K108" i="38"/>
  <c r="L108" i="38" s="1"/>
  <c r="K110" i="38"/>
  <c r="K112" i="38"/>
  <c r="L112" i="38" s="1"/>
  <c r="K114" i="38"/>
  <c r="L114" i="38" s="1"/>
  <c r="L253" i="33"/>
  <c r="H254" i="33"/>
  <c r="J249" i="33"/>
  <c r="D251" i="33"/>
  <c r="F250" i="33"/>
  <c r="K275" i="38"/>
  <c r="L275" i="38" s="1"/>
  <c r="K277" i="38"/>
  <c r="L277" i="38" s="1"/>
  <c r="K305" i="38"/>
  <c r="L305" i="38" s="1"/>
  <c r="K243" i="38"/>
  <c r="L243" i="38" s="1"/>
  <c r="K245" i="38"/>
  <c r="L245" i="38" s="1"/>
  <c r="H252" i="33"/>
  <c r="L13" i="36"/>
  <c r="K283" i="38"/>
  <c r="K285" i="38"/>
  <c r="L285" i="38" s="1"/>
  <c r="L18" i="39"/>
  <c r="F251" i="33"/>
  <c r="J251" i="33"/>
  <c r="J254" i="33"/>
  <c r="N249" i="33"/>
  <c r="N251" i="33"/>
  <c r="N254" i="33"/>
  <c r="C258" i="33"/>
  <c r="D254" i="33"/>
  <c r="I95" i="36"/>
  <c r="J95" i="36" s="1"/>
  <c r="I97" i="36"/>
  <c r="J97" i="36" s="1"/>
  <c r="I99" i="36"/>
  <c r="J99" i="36" s="1"/>
  <c r="I101" i="36"/>
  <c r="J101" i="36" s="1"/>
  <c r="D14" i="36"/>
  <c r="L159" i="38"/>
  <c r="L145" i="38"/>
  <c r="L147" i="38"/>
  <c r="L151" i="38"/>
  <c r="K287" i="38"/>
  <c r="L287" i="38" s="1"/>
  <c r="K299" i="38"/>
  <c r="L299" i="38" s="1"/>
  <c r="F249" i="33"/>
  <c r="L250" i="33"/>
  <c r="D252" i="33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K95" i="38"/>
  <c r="L95" i="38" s="1"/>
  <c r="K97" i="38"/>
  <c r="K99" i="38"/>
  <c r="K109" i="38"/>
  <c r="K111" i="38"/>
  <c r="L111" i="38" s="1"/>
  <c r="K123" i="38"/>
  <c r="L123" i="38" s="1"/>
  <c r="K125" i="38"/>
  <c r="L125" i="38" s="1"/>
  <c r="K127" i="38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K34" i="38"/>
  <c r="L34" i="38" s="1"/>
  <c r="K18" i="38"/>
  <c r="L18" i="38" s="1"/>
  <c r="B258" i="33"/>
  <c r="F254" i="33"/>
  <c r="I11" i="36"/>
  <c r="I9" i="36"/>
  <c r="I8" i="36"/>
  <c r="I7" i="36"/>
  <c r="J7" i="36" s="1"/>
  <c r="I6" i="36"/>
  <c r="J6" i="36" s="1"/>
  <c r="G258" i="33"/>
  <c r="I258" i="33"/>
  <c r="D253" i="33"/>
  <c r="M258" i="33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K150" i="38"/>
  <c r="K156" i="38"/>
  <c r="L156" i="38" s="1"/>
  <c r="K158" i="38"/>
  <c r="L158" i="38" s="1"/>
  <c r="K160" i="38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L230" i="38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L43" i="38"/>
  <c r="K82" i="38"/>
  <c r="L82" i="38" s="1"/>
  <c r="L92" i="38"/>
  <c r="L99" i="38"/>
  <c r="L109" i="38"/>
  <c r="L127" i="38"/>
  <c r="L148" i="38"/>
  <c r="L150" i="38"/>
  <c r="L160" i="38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L42" i="38"/>
  <c r="K56" i="38"/>
  <c r="L56" i="38" s="1"/>
  <c r="L65" i="38"/>
  <c r="L69" i="38"/>
  <c r="L73" i="38"/>
  <c r="L93" i="38"/>
  <c r="L94" i="38"/>
  <c r="L100" i="38"/>
  <c r="L110" i="38"/>
  <c r="L122" i="38"/>
  <c r="L126" i="38"/>
  <c r="L139" i="38"/>
  <c r="K199" i="38"/>
  <c r="L199" i="38" s="1"/>
  <c r="K201" i="38"/>
  <c r="L201" i="38" s="1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J12" i="36"/>
  <c r="J14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H253" i="33"/>
  <c r="F253" i="33"/>
  <c r="J253" i="33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N105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N90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L249" i="33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P120" i="38"/>
  <c r="O130" i="38"/>
  <c r="O116" i="38"/>
  <c r="E101" i="38"/>
  <c r="F93" i="38"/>
  <c r="G101" i="38"/>
  <c r="H93" i="38"/>
  <c r="I101" i="38"/>
  <c r="J93" i="38"/>
  <c r="M101" i="38"/>
  <c r="N93" i="38"/>
  <c r="O101" i="38"/>
  <c r="O86" i="38"/>
  <c r="P64" i="38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D70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D53" i="37"/>
  <c r="H53" i="37"/>
  <c r="D54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D55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R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N252" i="33"/>
  <c r="F252" i="33"/>
  <c r="J252" i="33"/>
  <c r="D249" i="33"/>
  <c r="H249" i="33"/>
  <c r="J250" i="33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P90" i="38" l="1"/>
  <c r="P101" i="38" s="1"/>
  <c r="P74" i="38"/>
  <c r="AA258" i="33"/>
  <c r="R242" i="38"/>
  <c r="N78" i="38"/>
  <c r="N242" i="38"/>
  <c r="N249" i="38" s="1"/>
  <c r="N219" i="38"/>
  <c r="N226" i="38" s="1"/>
  <c r="H242" i="38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Q47" i="37"/>
  <c r="R47" i="37" s="1"/>
  <c r="N64" i="38"/>
  <c r="N74" i="38" s="1"/>
  <c r="N298" i="38"/>
  <c r="K164" i="38"/>
  <c r="R69" i="37"/>
  <c r="K58" i="37"/>
  <c r="L58" i="37" s="1"/>
  <c r="R120" i="38"/>
  <c r="H120" i="38"/>
  <c r="H130" i="38" s="1"/>
  <c r="R105" i="38"/>
  <c r="H105" i="38"/>
  <c r="R90" i="38"/>
  <c r="R78" i="38"/>
  <c r="R86" i="38" s="1"/>
  <c r="H78" i="38"/>
  <c r="R64" i="38"/>
  <c r="R74" i="38" s="1"/>
  <c r="H64" i="38"/>
  <c r="H50" i="38"/>
  <c r="R298" i="38"/>
  <c r="H298" i="38"/>
  <c r="R292" i="38"/>
  <c r="H292" i="38"/>
  <c r="H294" i="38" s="1"/>
  <c r="H179" i="38"/>
  <c r="H192" i="38" s="1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V258" i="33"/>
  <c r="X258" i="33"/>
  <c r="Z258" i="33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R258" i="33"/>
  <c r="P258" i="33"/>
  <c r="T258" i="33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D258" i="33"/>
  <c r="C75" i="37"/>
  <c r="D63" i="37"/>
  <c r="N134" i="38"/>
  <c r="N136" i="38" s="1"/>
  <c r="K101" i="38"/>
  <c r="J258" i="33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P249" i="38" s="1"/>
  <c r="J175" i="38"/>
  <c r="H90" i="38"/>
  <c r="H101" i="38" s="1"/>
  <c r="F294" i="38"/>
  <c r="H175" i="38"/>
  <c r="R175" i="38"/>
  <c r="K226" i="38"/>
  <c r="K46" i="38"/>
  <c r="L258" i="33"/>
  <c r="F258" i="33"/>
  <c r="K152" i="38"/>
  <c r="N258" i="33"/>
  <c r="P102" i="36"/>
  <c r="F102" i="36"/>
  <c r="D72" i="37"/>
  <c r="D74" i="37"/>
  <c r="D71" i="37"/>
  <c r="D67" i="37"/>
  <c r="D64" i="37"/>
  <c r="P35" i="38"/>
  <c r="P46" i="38"/>
  <c r="T50" i="38"/>
  <c r="N101" i="38"/>
  <c r="P267" i="38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H258" i="33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H140" i="38"/>
  <c r="S35" i="36"/>
  <c r="S136" i="38"/>
  <c r="O42" i="36"/>
  <c r="P34" i="36"/>
  <c r="P130" i="38"/>
  <c r="P279" i="38"/>
  <c r="H60" i="38"/>
  <c r="N60" i="38"/>
  <c r="H74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49" i="38"/>
  <c r="H249" i="38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J164" i="38"/>
  <c r="F164" i="38"/>
  <c r="J152" i="38"/>
  <c r="F152" i="38"/>
  <c r="R130" i="38"/>
  <c r="N130" i="38"/>
  <c r="R116" i="38"/>
  <c r="N116" i="38"/>
  <c r="H116" i="38"/>
  <c r="R101" i="38"/>
  <c r="N86" i="38"/>
  <c r="H86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S140" i="38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T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F56" i="36" s="1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E253" i="34"/>
  <c r="E254" i="34"/>
  <c r="E255" i="34"/>
  <c r="E256" i="34"/>
  <c r="E257" i="34"/>
  <c r="E258" i="34"/>
  <c r="E259" i="34"/>
  <c r="C250" i="34"/>
  <c r="C251" i="34"/>
  <c r="C252" i="34"/>
  <c r="C253" i="34"/>
  <c r="C254" i="34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O180" i="34" s="1"/>
  <c r="P180" i="34" s="1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I157" i="34"/>
  <c r="I158" i="34"/>
  <c r="I159" i="34"/>
  <c r="I160" i="34"/>
  <c r="G153" i="34"/>
  <c r="G154" i="34"/>
  <c r="G155" i="34"/>
  <c r="G156" i="34"/>
  <c r="G157" i="34"/>
  <c r="G158" i="34"/>
  <c r="G159" i="34"/>
  <c r="Q159" i="34" s="1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O80" i="34" s="1"/>
  <c r="P80" i="34" s="1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O23" i="34" s="1"/>
  <c r="P23" i="34" s="1"/>
  <c r="I24" i="34"/>
  <c r="O24" i="34" s="1"/>
  <c r="P24" i="34" s="1"/>
  <c r="I25" i="34"/>
  <c r="I26" i="34"/>
  <c r="I27" i="34"/>
  <c r="O27" i="34" s="1"/>
  <c r="P27" i="34" s="1"/>
  <c r="I28" i="34"/>
  <c r="I29" i="34"/>
  <c r="O29" i="34" s="1"/>
  <c r="P29" i="34" s="1"/>
  <c r="I30" i="34"/>
  <c r="O30" i="34" s="1"/>
  <c r="P30" i="34" s="1"/>
  <c r="I31" i="34"/>
  <c r="O31" i="34" s="1"/>
  <c r="P31" i="34" s="1"/>
  <c r="I32" i="34"/>
  <c r="O32" i="34" s="1"/>
  <c r="P32" i="34" s="1"/>
  <c r="I33" i="34"/>
  <c r="O33" i="34" s="1"/>
  <c r="P33" i="34" s="1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Q22" i="34" s="1"/>
  <c r="C23" i="34"/>
  <c r="Q23" i="34" s="1"/>
  <c r="C24" i="34"/>
  <c r="Q24" i="34" s="1"/>
  <c r="C25" i="34"/>
  <c r="C26" i="34"/>
  <c r="C27" i="34"/>
  <c r="Q27" i="34" s="1"/>
  <c r="C28" i="34"/>
  <c r="Q28" i="34" s="1"/>
  <c r="C29" i="34"/>
  <c r="C30" i="34"/>
  <c r="Q30" i="34" s="1"/>
  <c r="C31" i="34"/>
  <c r="C32" i="34"/>
  <c r="Q32" i="34" s="1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O10" i="34" s="1"/>
  <c r="P10" i="34" s="1"/>
  <c r="I11" i="34"/>
  <c r="O11" i="34" s="1"/>
  <c r="P11" i="34" s="1"/>
  <c r="I12" i="34"/>
  <c r="I13" i="34"/>
  <c r="I14" i="34"/>
  <c r="O14" i="34" s="1"/>
  <c r="P14" i="34" s="1"/>
  <c r="I15" i="34"/>
  <c r="O15" i="34" s="1"/>
  <c r="P15" i="34" s="1"/>
  <c r="I16" i="34"/>
  <c r="O16" i="34" s="1"/>
  <c r="P16" i="34" s="1"/>
  <c r="I17" i="34"/>
  <c r="I6" i="34"/>
  <c r="O6" i="34" s="1"/>
  <c r="P6" i="34" s="1"/>
  <c r="I7" i="34"/>
  <c r="O7" i="34" s="1"/>
  <c r="P7" i="34" s="1"/>
  <c r="I8" i="34"/>
  <c r="O8" i="34" s="1"/>
  <c r="P8" i="34" s="1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Q11" i="34" s="1"/>
  <c r="C12" i="34"/>
  <c r="Q12" i="34" s="1"/>
  <c r="C13" i="34"/>
  <c r="C14" i="34"/>
  <c r="Q14" i="34" s="1"/>
  <c r="C15" i="34"/>
  <c r="Q15" i="34" s="1"/>
  <c r="C16" i="34"/>
  <c r="Q16" i="34" s="1"/>
  <c r="C17" i="34"/>
  <c r="Q17" i="34" s="1"/>
  <c r="C6" i="34"/>
  <c r="Q6" i="34" s="1"/>
  <c r="C7" i="34"/>
  <c r="Q7" i="34" s="1"/>
  <c r="C8" i="34"/>
  <c r="Q8" i="34" s="1"/>
  <c r="C9" i="34"/>
  <c r="Q9" i="34" s="1"/>
  <c r="M205" i="33"/>
  <c r="K205" i="33"/>
  <c r="I205" i="33"/>
  <c r="G205" i="33"/>
  <c r="E205" i="33"/>
  <c r="B205" i="33"/>
  <c r="C205" i="33"/>
  <c r="M197" i="33"/>
  <c r="M198" i="33"/>
  <c r="M199" i="33"/>
  <c r="K197" i="33"/>
  <c r="K198" i="33"/>
  <c r="K199" i="33"/>
  <c r="I197" i="33"/>
  <c r="I198" i="33"/>
  <c r="I199" i="33"/>
  <c r="G197" i="33"/>
  <c r="G198" i="33"/>
  <c r="G199" i="33"/>
  <c r="E197" i="33"/>
  <c r="E198" i="33"/>
  <c r="E199" i="33"/>
  <c r="C197" i="33"/>
  <c r="C198" i="33"/>
  <c r="C199" i="33"/>
  <c r="AA199" i="33" s="1"/>
  <c r="M187" i="33"/>
  <c r="M188" i="33"/>
  <c r="M189" i="33"/>
  <c r="M190" i="33"/>
  <c r="M192" i="33"/>
  <c r="K187" i="33"/>
  <c r="K188" i="33"/>
  <c r="K189" i="33"/>
  <c r="K190" i="33"/>
  <c r="K192" i="33"/>
  <c r="I187" i="33"/>
  <c r="I188" i="33"/>
  <c r="I189" i="33"/>
  <c r="I190" i="33"/>
  <c r="I192" i="33"/>
  <c r="G187" i="33"/>
  <c r="G188" i="33"/>
  <c r="G189" i="33"/>
  <c r="G190" i="33"/>
  <c r="G192" i="33"/>
  <c r="E187" i="33"/>
  <c r="E188" i="33"/>
  <c r="E189" i="33"/>
  <c r="E190" i="33"/>
  <c r="E192" i="33"/>
  <c r="B187" i="33"/>
  <c r="C187" i="33"/>
  <c r="B188" i="33"/>
  <c r="C188" i="33"/>
  <c r="B189" i="33"/>
  <c r="C189" i="33"/>
  <c r="B190" i="33"/>
  <c r="C190" i="33"/>
  <c r="B192" i="33"/>
  <c r="C192" i="33"/>
  <c r="M171" i="33"/>
  <c r="K171" i="33"/>
  <c r="I171" i="33"/>
  <c r="G171" i="33"/>
  <c r="E171" i="33"/>
  <c r="B171" i="33"/>
  <c r="C171" i="33"/>
  <c r="M165" i="33"/>
  <c r="M166" i="33"/>
  <c r="K165" i="33"/>
  <c r="K166" i="33"/>
  <c r="I165" i="33"/>
  <c r="I166" i="33"/>
  <c r="G165" i="33"/>
  <c r="G166" i="33"/>
  <c r="E165" i="33"/>
  <c r="E166" i="33"/>
  <c r="B165" i="33"/>
  <c r="C165" i="33"/>
  <c r="B166" i="33"/>
  <c r="C166" i="33"/>
  <c r="M154" i="33"/>
  <c r="M155" i="33"/>
  <c r="M156" i="33"/>
  <c r="M157" i="33"/>
  <c r="M158" i="33"/>
  <c r="M159" i="33"/>
  <c r="M160" i="33"/>
  <c r="K154" i="33"/>
  <c r="K155" i="33"/>
  <c r="K156" i="33"/>
  <c r="K157" i="33"/>
  <c r="K158" i="33"/>
  <c r="K159" i="33"/>
  <c r="K160" i="33"/>
  <c r="I154" i="33"/>
  <c r="I155" i="33"/>
  <c r="I156" i="33"/>
  <c r="I157" i="33"/>
  <c r="I158" i="33"/>
  <c r="I159" i="33"/>
  <c r="I160" i="33"/>
  <c r="G154" i="33"/>
  <c r="G155" i="33"/>
  <c r="G156" i="33"/>
  <c r="G157" i="33"/>
  <c r="G158" i="33"/>
  <c r="G159" i="33"/>
  <c r="G160" i="33"/>
  <c r="E154" i="33"/>
  <c r="E155" i="33"/>
  <c r="E156" i="33"/>
  <c r="E157" i="33"/>
  <c r="E158" i="33"/>
  <c r="E159" i="33"/>
  <c r="E160" i="33"/>
  <c r="B154" i="33"/>
  <c r="C154" i="33"/>
  <c r="B155" i="33"/>
  <c r="C155" i="33"/>
  <c r="B156" i="33"/>
  <c r="C156" i="33"/>
  <c r="B157" i="33"/>
  <c r="C157" i="33"/>
  <c r="B158" i="33"/>
  <c r="C158" i="33"/>
  <c r="AA158" i="33" s="1"/>
  <c r="B159" i="33"/>
  <c r="C159" i="33"/>
  <c r="B160" i="33"/>
  <c r="C160" i="33"/>
  <c r="M145" i="33"/>
  <c r="M146" i="33"/>
  <c r="M147" i="33"/>
  <c r="M148" i="33"/>
  <c r="M149" i="33"/>
  <c r="K145" i="33"/>
  <c r="K146" i="33"/>
  <c r="K147" i="33"/>
  <c r="K148" i="33"/>
  <c r="K149" i="33"/>
  <c r="I145" i="33"/>
  <c r="I146" i="33"/>
  <c r="I147" i="33"/>
  <c r="I148" i="33"/>
  <c r="I149" i="33"/>
  <c r="G145" i="33"/>
  <c r="G146" i="33"/>
  <c r="G147" i="33"/>
  <c r="G148" i="33"/>
  <c r="G149" i="33"/>
  <c r="E145" i="33"/>
  <c r="E146" i="33"/>
  <c r="E147" i="33"/>
  <c r="E148" i="33"/>
  <c r="E149" i="33"/>
  <c r="B145" i="33"/>
  <c r="C145" i="33"/>
  <c r="B146" i="33"/>
  <c r="C146" i="33"/>
  <c r="B147" i="33"/>
  <c r="C147" i="33"/>
  <c r="AA147" i="33" s="1"/>
  <c r="B148" i="33"/>
  <c r="C148" i="33"/>
  <c r="B149" i="33"/>
  <c r="C149" i="33"/>
  <c r="B136" i="33"/>
  <c r="C136" i="33"/>
  <c r="B137" i="33"/>
  <c r="C137" i="33"/>
  <c r="B138" i="33"/>
  <c r="C138" i="33"/>
  <c r="B139" i="33"/>
  <c r="C139" i="33"/>
  <c r="AA139" i="33" s="1"/>
  <c r="B140" i="33"/>
  <c r="C140" i="33"/>
  <c r="M136" i="33"/>
  <c r="M137" i="33"/>
  <c r="M138" i="33"/>
  <c r="M139" i="33"/>
  <c r="M140" i="33"/>
  <c r="K136" i="33"/>
  <c r="K137" i="33"/>
  <c r="K138" i="33"/>
  <c r="K139" i="33"/>
  <c r="K140" i="33"/>
  <c r="I136" i="33"/>
  <c r="I137" i="33"/>
  <c r="I138" i="33"/>
  <c r="I139" i="33"/>
  <c r="I140" i="33"/>
  <c r="G136" i="33"/>
  <c r="G137" i="33"/>
  <c r="G138" i="33"/>
  <c r="G139" i="33"/>
  <c r="G140" i="33"/>
  <c r="E136" i="33"/>
  <c r="E137" i="33"/>
  <c r="E138" i="33"/>
  <c r="E139" i="33"/>
  <c r="E140" i="33"/>
  <c r="M126" i="33"/>
  <c r="M127" i="33"/>
  <c r="M128" i="33"/>
  <c r="M129" i="33"/>
  <c r="M130" i="33"/>
  <c r="M131" i="33"/>
  <c r="K126" i="33"/>
  <c r="K127" i="33"/>
  <c r="K128" i="33"/>
  <c r="K129" i="33"/>
  <c r="K130" i="33"/>
  <c r="K131" i="33"/>
  <c r="I126" i="33"/>
  <c r="I127" i="33"/>
  <c r="I128" i="33"/>
  <c r="I129" i="33"/>
  <c r="I130" i="33"/>
  <c r="I131" i="33"/>
  <c r="G126" i="33"/>
  <c r="G127" i="33"/>
  <c r="G128" i="33"/>
  <c r="G129" i="33"/>
  <c r="G130" i="33"/>
  <c r="G131" i="33"/>
  <c r="E126" i="33"/>
  <c r="E127" i="33"/>
  <c r="E128" i="33"/>
  <c r="E129" i="33"/>
  <c r="E130" i="33"/>
  <c r="E131" i="33"/>
  <c r="B126" i="33"/>
  <c r="C126" i="33"/>
  <c r="B127" i="33"/>
  <c r="C127" i="33"/>
  <c r="AA127" i="33" s="1"/>
  <c r="B128" i="33"/>
  <c r="C128" i="33"/>
  <c r="B129" i="33"/>
  <c r="C129" i="33"/>
  <c r="B130" i="33"/>
  <c r="C130" i="33"/>
  <c r="B131" i="33"/>
  <c r="C131" i="33"/>
  <c r="AA131" i="33" s="1"/>
  <c r="B118" i="33"/>
  <c r="B108" i="33"/>
  <c r="B109" i="33"/>
  <c r="B110" i="33"/>
  <c r="B111" i="33"/>
  <c r="B113" i="33"/>
  <c r="B90" i="33"/>
  <c r="B91" i="33"/>
  <c r="B92" i="33"/>
  <c r="B93" i="33"/>
  <c r="B94" i="33"/>
  <c r="B78" i="33"/>
  <c r="B79" i="33"/>
  <c r="B80" i="33"/>
  <c r="B82" i="33"/>
  <c r="B84" i="33"/>
  <c r="B85" i="33"/>
  <c r="B65" i="33"/>
  <c r="B66" i="33"/>
  <c r="B67" i="33"/>
  <c r="B68" i="33"/>
  <c r="B69" i="33"/>
  <c r="B70" i="33"/>
  <c r="B71" i="33"/>
  <c r="B72" i="33"/>
  <c r="B55" i="33"/>
  <c r="B59" i="33"/>
  <c r="B60" i="33"/>
  <c r="B41" i="33"/>
  <c r="B42" i="33"/>
  <c r="B43" i="33"/>
  <c r="B47" i="33"/>
  <c r="B48" i="33"/>
  <c r="B21" i="33"/>
  <c r="B22" i="33"/>
  <c r="B23" i="33"/>
  <c r="B24" i="33"/>
  <c r="B25" i="33"/>
  <c r="B26" i="33"/>
  <c r="B27" i="33"/>
  <c r="B28" i="33"/>
  <c r="B29" i="33"/>
  <c r="B31" i="33"/>
  <c r="B6" i="33"/>
  <c r="B7" i="33"/>
  <c r="B8" i="33"/>
  <c r="B11" i="33"/>
  <c r="B12" i="33"/>
  <c r="B13" i="33"/>
  <c r="B14" i="33"/>
  <c r="B15" i="33"/>
  <c r="B16" i="33"/>
  <c r="M118" i="33"/>
  <c r="K118" i="33"/>
  <c r="I118" i="33"/>
  <c r="G118" i="33"/>
  <c r="E118" i="33"/>
  <c r="C118" i="33"/>
  <c r="M108" i="33"/>
  <c r="M109" i="33"/>
  <c r="M110" i="33"/>
  <c r="M111" i="33"/>
  <c r="M113" i="33"/>
  <c r="K108" i="33"/>
  <c r="K109" i="33"/>
  <c r="K110" i="33"/>
  <c r="K111" i="33"/>
  <c r="K113" i="33"/>
  <c r="I108" i="33"/>
  <c r="I109" i="33"/>
  <c r="I110" i="33"/>
  <c r="I111" i="33"/>
  <c r="I113" i="33"/>
  <c r="G108" i="33"/>
  <c r="G109" i="33"/>
  <c r="G110" i="33"/>
  <c r="G111" i="33"/>
  <c r="G113" i="33"/>
  <c r="E108" i="33"/>
  <c r="E109" i="33"/>
  <c r="E110" i="33"/>
  <c r="E111" i="33"/>
  <c r="E113" i="33"/>
  <c r="C108" i="33"/>
  <c r="C109" i="33"/>
  <c r="C110" i="33"/>
  <c r="C111" i="33"/>
  <c r="AA111" i="33" s="1"/>
  <c r="C113" i="33"/>
  <c r="M90" i="33"/>
  <c r="M91" i="33"/>
  <c r="M92" i="33"/>
  <c r="M93" i="33"/>
  <c r="M94" i="33"/>
  <c r="M95" i="33"/>
  <c r="K90" i="33"/>
  <c r="K91" i="33"/>
  <c r="K92" i="33"/>
  <c r="K93" i="33"/>
  <c r="K94" i="33"/>
  <c r="K95" i="33"/>
  <c r="I90" i="33"/>
  <c r="I91" i="33"/>
  <c r="I92" i="33"/>
  <c r="I93" i="33"/>
  <c r="I94" i="33"/>
  <c r="I95" i="33"/>
  <c r="G90" i="33"/>
  <c r="G91" i="33"/>
  <c r="G92" i="33"/>
  <c r="G93" i="33"/>
  <c r="G94" i="33"/>
  <c r="G95" i="33"/>
  <c r="E90" i="33"/>
  <c r="E91" i="33"/>
  <c r="E92" i="33"/>
  <c r="E93" i="33"/>
  <c r="E94" i="33"/>
  <c r="E95" i="33"/>
  <c r="C90" i="33"/>
  <c r="AA90" i="33" s="1"/>
  <c r="C91" i="33"/>
  <c r="AA91" i="33" s="1"/>
  <c r="C92" i="33"/>
  <c r="AA92" i="33" s="1"/>
  <c r="C93" i="33"/>
  <c r="AA93" i="33" s="1"/>
  <c r="C94" i="33"/>
  <c r="C95" i="33"/>
  <c r="AA95" i="33" s="1"/>
  <c r="M78" i="33"/>
  <c r="M79" i="33"/>
  <c r="M80" i="33"/>
  <c r="M82" i="33"/>
  <c r="M84" i="33"/>
  <c r="M85" i="33"/>
  <c r="K78" i="33"/>
  <c r="K79" i="33"/>
  <c r="K80" i="33"/>
  <c r="K82" i="33"/>
  <c r="K84" i="33"/>
  <c r="K85" i="33"/>
  <c r="G78" i="33"/>
  <c r="G79" i="33"/>
  <c r="G80" i="33"/>
  <c r="G82" i="33"/>
  <c r="G84" i="33"/>
  <c r="G85" i="33"/>
  <c r="E78" i="33"/>
  <c r="E79" i="33"/>
  <c r="E80" i="33"/>
  <c r="E82" i="33"/>
  <c r="E84" i="33"/>
  <c r="E85" i="33"/>
  <c r="C78" i="33"/>
  <c r="C79" i="33"/>
  <c r="C80" i="33"/>
  <c r="C82" i="33"/>
  <c r="C84" i="33"/>
  <c r="C85" i="33"/>
  <c r="G65" i="33"/>
  <c r="G66" i="33"/>
  <c r="G67" i="33"/>
  <c r="G68" i="33"/>
  <c r="G69" i="33"/>
  <c r="G70" i="33"/>
  <c r="G71" i="33"/>
  <c r="G72" i="33"/>
  <c r="E65" i="33"/>
  <c r="E66" i="33"/>
  <c r="E67" i="33"/>
  <c r="E68" i="33"/>
  <c r="E69" i="33"/>
  <c r="E70" i="33"/>
  <c r="E71" i="33"/>
  <c r="E72" i="33"/>
  <c r="C65" i="33"/>
  <c r="AA65" i="33" s="1"/>
  <c r="C66" i="33"/>
  <c r="AA66" i="33" s="1"/>
  <c r="C67" i="33"/>
  <c r="C68" i="33"/>
  <c r="C69" i="33"/>
  <c r="C70" i="33"/>
  <c r="C71" i="33"/>
  <c r="C72" i="33"/>
  <c r="G55" i="33"/>
  <c r="G57" i="33"/>
  <c r="G59" i="33"/>
  <c r="G60" i="33"/>
  <c r="E55" i="33"/>
  <c r="E57" i="33"/>
  <c r="E59" i="33"/>
  <c r="E60" i="33"/>
  <c r="C55" i="33"/>
  <c r="C57" i="33"/>
  <c r="C59" i="33"/>
  <c r="C60" i="33"/>
  <c r="I78" i="33"/>
  <c r="I79" i="33"/>
  <c r="I80" i="33"/>
  <c r="I82" i="33"/>
  <c r="I84" i="33"/>
  <c r="I85" i="33"/>
  <c r="M65" i="33"/>
  <c r="M66" i="33"/>
  <c r="M67" i="33"/>
  <c r="M68" i="33"/>
  <c r="M69" i="33"/>
  <c r="M70" i="33"/>
  <c r="M71" i="33"/>
  <c r="M72" i="33"/>
  <c r="K65" i="33"/>
  <c r="K66" i="33"/>
  <c r="K67" i="33"/>
  <c r="K68" i="33"/>
  <c r="K69" i="33"/>
  <c r="K70" i="33"/>
  <c r="K71" i="33"/>
  <c r="K72" i="33"/>
  <c r="I65" i="33"/>
  <c r="I66" i="33"/>
  <c r="I67" i="33"/>
  <c r="I68" i="33"/>
  <c r="I69" i="33"/>
  <c r="I70" i="33"/>
  <c r="I71" i="33"/>
  <c r="I72" i="33"/>
  <c r="M55" i="33"/>
  <c r="M57" i="33"/>
  <c r="M59" i="33"/>
  <c r="M60" i="33"/>
  <c r="K55" i="33"/>
  <c r="K57" i="33"/>
  <c r="K59" i="33"/>
  <c r="K60" i="33"/>
  <c r="I55" i="33"/>
  <c r="I57" i="33"/>
  <c r="I60" i="33"/>
  <c r="Q301" i="34"/>
  <c r="Q295" i="34"/>
  <c r="Q289" i="34"/>
  <c r="O268" i="34"/>
  <c r="P268" i="34" s="1"/>
  <c r="O258" i="34"/>
  <c r="P258" i="34" s="1"/>
  <c r="O257" i="34"/>
  <c r="P257" i="34" s="1"/>
  <c r="Q256" i="34"/>
  <c r="Q254" i="34"/>
  <c r="Q252" i="34"/>
  <c r="Q250" i="34"/>
  <c r="O234" i="34"/>
  <c r="P234" i="34" s="1"/>
  <c r="O201" i="34"/>
  <c r="P201" i="34" s="1"/>
  <c r="O199" i="34"/>
  <c r="P199" i="34" s="1"/>
  <c r="O197" i="34"/>
  <c r="P197" i="34" s="1"/>
  <c r="O195" i="34"/>
  <c r="P195" i="34" s="1"/>
  <c r="O193" i="34"/>
  <c r="P193" i="34" s="1"/>
  <c r="Q160" i="34"/>
  <c r="O158" i="34"/>
  <c r="P158" i="34" s="1"/>
  <c r="O156" i="34"/>
  <c r="P156" i="34" s="1"/>
  <c r="O154" i="34"/>
  <c r="P154" i="34" s="1"/>
  <c r="Q146" i="34"/>
  <c r="Q142" i="34"/>
  <c r="O127" i="34"/>
  <c r="P127" i="34" s="1"/>
  <c r="O125" i="34"/>
  <c r="P125" i="34" s="1"/>
  <c r="O123" i="34"/>
  <c r="P123" i="34" s="1"/>
  <c r="O121" i="34"/>
  <c r="P121" i="34" s="1"/>
  <c r="O119" i="34"/>
  <c r="P119" i="34" s="1"/>
  <c r="Q92" i="34"/>
  <c r="Q81" i="34"/>
  <c r="Q77" i="34"/>
  <c r="Q31" i="34"/>
  <c r="O28" i="34"/>
  <c r="P28" i="34" s="1"/>
  <c r="O12" i="34"/>
  <c r="P12" i="34" s="1"/>
  <c r="Q10" i="34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Q37" i="32"/>
  <c r="R37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14" i="32"/>
  <c r="Q12" i="32"/>
  <c r="Q21" i="32"/>
  <c r="R20" i="32"/>
  <c r="R18" i="32"/>
  <c r="R17" i="32"/>
  <c r="R13" i="32"/>
  <c r="R9" i="32"/>
  <c r="Q8" i="32"/>
  <c r="Q8" i="31"/>
  <c r="R8" i="31" s="1"/>
  <c r="Q10" i="14"/>
  <c r="Q9" i="14"/>
  <c r="Q8" i="14"/>
  <c r="Q13" i="13"/>
  <c r="R13" i="13" s="1"/>
  <c r="Q11" i="13"/>
  <c r="R11" i="13" s="1"/>
  <c r="Q10" i="13"/>
  <c r="R10" i="13" s="1"/>
  <c r="Q9" i="13"/>
  <c r="R9" i="13" s="1"/>
  <c r="Q8" i="13"/>
  <c r="R8" i="13" s="1"/>
  <c r="Q8" i="29"/>
  <c r="R8" i="29" s="1"/>
  <c r="Q9" i="30"/>
  <c r="R9" i="30" s="1"/>
  <c r="Q8" i="30"/>
  <c r="R8" i="30" s="1"/>
  <c r="Q14" i="12"/>
  <c r="R14" i="12" s="1"/>
  <c r="Q13" i="12"/>
  <c r="R13" i="12" s="1"/>
  <c r="Q12" i="12"/>
  <c r="R12" i="12" s="1"/>
  <c r="Q11" i="12"/>
  <c r="R11" i="12" s="1"/>
  <c r="Q10" i="12"/>
  <c r="R10" i="12" s="1"/>
  <c r="Q9" i="12"/>
  <c r="R9" i="12" s="1"/>
  <c r="Q8" i="12"/>
  <c r="R8" i="12" s="1"/>
  <c r="R12" i="11"/>
  <c r="R11" i="11"/>
  <c r="R10" i="11"/>
  <c r="Q9" i="11"/>
  <c r="R9" i="11" s="1"/>
  <c r="Q8" i="11"/>
  <c r="R8" i="11" s="1"/>
  <c r="Q12" i="10"/>
  <c r="R12" i="10" s="1"/>
  <c r="Q11" i="10"/>
  <c r="R11" i="10" s="1"/>
  <c r="Q10" i="10"/>
  <c r="R10" i="10" s="1"/>
  <c r="Q9" i="10"/>
  <c r="R9" i="10" s="1"/>
  <c r="Q8" i="10"/>
  <c r="R8" i="10" s="1"/>
  <c r="Q13" i="9"/>
  <c r="R13" i="9" s="1"/>
  <c r="Q12" i="9"/>
  <c r="R12" i="9" s="1"/>
  <c r="Q11" i="9"/>
  <c r="R11" i="9" s="1"/>
  <c r="Q10" i="9"/>
  <c r="R10" i="9" s="1"/>
  <c r="Q9" i="9"/>
  <c r="R9" i="9" s="1"/>
  <c r="Q8" i="9"/>
  <c r="R8" i="9" s="1"/>
  <c r="Q11" i="25"/>
  <c r="R11" i="25" s="1"/>
  <c r="Q10" i="25"/>
  <c r="R10" i="25" s="1"/>
  <c r="Q9" i="25"/>
  <c r="R9" i="25" s="1"/>
  <c r="Q8" i="25"/>
  <c r="R8" i="25" s="1"/>
  <c r="Q13" i="8"/>
  <c r="R13" i="8" s="1"/>
  <c r="Q11" i="8"/>
  <c r="R11" i="8" s="1"/>
  <c r="Q10" i="8"/>
  <c r="R10" i="8" s="1"/>
  <c r="Q9" i="8"/>
  <c r="R9" i="8" s="1"/>
  <c r="Q8" i="8"/>
  <c r="R8" i="8" s="1"/>
  <c r="Q13" i="7"/>
  <c r="Q12" i="7"/>
  <c r="R12" i="7" s="1"/>
  <c r="Q11" i="7"/>
  <c r="R11" i="7" s="1"/>
  <c r="Q10" i="7"/>
  <c r="R10" i="7" s="1"/>
  <c r="Q9" i="7"/>
  <c r="R9" i="7" s="1"/>
  <c r="Q8" i="7"/>
  <c r="R8" i="7" s="1"/>
  <c r="Q15" i="6"/>
  <c r="R15" i="6" s="1"/>
  <c r="R14" i="6"/>
  <c r="Q10" i="6"/>
  <c r="R10" i="6" s="1"/>
  <c r="Q9" i="6"/>
  <c r="R9" i="6" s="1"/>
  <c r="Q8" i="6"/>
  <c r="R8" i="6" s="1"/>
  <c r="Q15" i="19"/>
  <c r="R15" i="19" s="1"/>
  <c r="Q14" i="19"/>
  <c r="R14" i="19" s="1"/>
  <c r="Q13" i="19"/>
  <c r="R13" i="19" s="1"/>
  <c r="Q12" i="19"/>
  <c r="R12" i="19" s="1"/>
  <c r="Q11" i="19"/>
  <c r="R11" i="19" s="1"/>
  <c r="Q10" i="19"/>
  <c r="R10" i="19" s="1"/>
  <c r="Q9" i="19"/>
  <c r="R9" i="19" s="1"/>
  <c r="Q8" i="19"/>
  <c r="R8" i="19" s="1"/>
  <c r="Q15" i="5"/>
  <c r="R15" i="5" s="1"/>
  <c r="Q14" i="5"/>
  <c r="R14" i="5" s="1"/>
  <c r="Q10" i="5"/>
  <c r="R10" i="5" s="1"/>
  <c r="Q9" i="5"/>
  <c r="R9" i="5" s="1"/>
  <c r="Q8" i="5"/>
  <c r="R8" i="5" s="1"/>
  <c r="AA110" i="33" l="1"/>
  <c r="AA126" i="33"/>
  <c r="AA157" i="33"/>
  <c r="AA187" i="33"/>
  <c r="Q65" i="34"/>
  <c r="AA109" i="33"/>
  <c r="AA138" i="33"/>
  <c r="AA146" i="33"/>
  <c r="O26" i="34"/>
  <c r="P26" i="34" s="1"/>
  <c r="AA108" i="33"/>
  <c r="AA156" i="33"/>
  <c r="AA137" i="33"/>
  <c r="AA145" i="33"/>
  <c r="AA60" i="33"/>
  <c r="AA72" i="33"/>
  <c r="AA85" i="33"/>
  <c r="AA118" i="33"/>
  <c r="AA130" i="33"/>
  <c r="AA155" i="33"/>
  <c r="AA192" i="33"/>
  <c r="AA198" i="33"/>
  <c r="AA71" i="33"/>
  <c r="AA136" i="33"/>
  <c r="AA197" i="33"/>
  <c r="AA94" i="33"/>
  <c r="AA84" i="33"/>
  <c r="AA57" i="33"/>
  <c r="AA70" i="33"/>
  <c r="AA82" i="33"/>
  <c r="AA129" i="33"/>
  <c r="AA160" i="33"/>
  <c r="AA154" i="33"/>
  <c r="AA190" i="33"/>
  <c r="AA55" i="33"/>
  <c r="AA69" i="33"/>
  <c r="AA80" i="33"/>
  <c r="AA149" i="33"/>
  <c r="AA166" i="33"/>
  <c r="Q26" i="34"/>
  <c r="AA68" i="33"/>
  <c r="AA79" i="33"/>
  <c r="AA128" i="33"/>
  <c r="AA159" i="33"/>
  <c r="AA189" i="33"/>
  <c r="AA59" i="33"/>
  <c r="AA67" i="33"/>
  <c r="AA78" i="33"/>
  <c r="AA140" i="33"/>
  <c r="AA148" i="33"/>
  <c r="AA165" i="33"/>
  <c r="AA171" i="33"/>
  <c r="AA205" i="33"/>
  <c r="AA113" i="33"/>
  <c r="AA188" i="33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X15" i="33"/>
  <c r="Z15" i="33"/>
  <c r="V15" i="33"/>
  <c r="V13" i="33"/>
  <c r="X13" i="33"/>
  <c r="Z13" i="33"/>
  <c r="X11" i="33"/>
  <c r="Z11" i="33"/>
  <c r="V11" i="33"/>
  <c r="V7" i="33"/>
  <c r="X7" i="33"/>
  <c r="Z7" i="33"/>
  <c r="Z31" i="33"/>
  <c r="X31" i="33"/>
  <c r="V31" i="33"/>
  <c r="Z28" i="33"/>
  <c r="X28" i="33"/>
  <c r="V28" i="33"/>
  <c r="Z26" i="33"/>
  <c r="X26" i="33"/>
  <c r="V26" i="33"/>
  <c r="Z24" i="33"/>
  <c r="X24" i="33"/>
  <c r="V24" i="33"/>
  <c r="Z22" i="33"/>
  <c r="X22" i="33"/>
  <c r="V22" i="33"/>
  <c r="Z48" i="33"/>
  <c r="X48" i="33"/>
  <c r="V48" i="33"/>
  <c r="Z43" i="33"/>
  <c r="X43" i="33"/>
  <c r="V43" i="33"/>
  <c r="Z41" i="33"/>
  <c r="X41" i="33"/>
  <c r="V41" i="33"/>
  <c r="Z59" i="33"/>
  <c r="X59" i="33"/>
  <c r="V59" i="33"/>
  <c r="X72" i="33"/>
  <c r="Z72" i="33"/>
  <c r="V72" i="33"/>
  <c r="V70" i="33"/>
  <c r="X70" i="33"/>
  <c r="Z70" i="33"/>
  <c r="X68" i="33"/>
  <c r="Z68" i="33"/>
  <c r="V68" i="33"/>
  <c r="Z85" i="33"/>
  <c r="V85" i="33"/>
  <c r="X85" i="33"/>
  <c r="V82" i="33"/>
  <c r="X82" i="33"/>
  <c r="Z82" i="33"/>
  <c r="V79" i="33"/>
  <c r="X79" i="33"/>
  <c r="Z79" i="33"/>
  <c r="V94" i="33"/>
  <c r="X94" i="33"/>
  <c r="Z94" i="33"/>
  <c r="X92" i="33"/>
  <c r="Z92" i="33"/>
  <c r="V92" i="33"/>
  <c r="X90" i="33"/>
  <c r="V90" i="33"/>
  <c r="Z90" i="33"/>
  <c r="X111" i="33"/>
  <c r="V111" i="33"/>
  <c r="Z111" i="33"/>
  <c r="V109" i="33"/>
  <c r="Z109" i="33"/>
  <c r="X109" i="33"/>
  <c r="Z118" i="33"/>
  <c r="X118" i="33"/>
  <c r="V118" i="33"/>
  <c r="Z122" i="33"/>
  <c r="X122" i="33"/>
  <c r="V122" i="33"/>
  <c r="Z131" i="33"/>
  <c r="X131" i="33"/>
  <c r="V131" i="33"/>
  <c r="Z130" i="33"/>
  <c r="X130" i="33"/>
  <c r="V130" i="33"/>
  <c r="Z129" i="33"/>
  <c r="X129" i="33"/>
  <c r="V129" i="33"/>
  <c r="Z128" i="33"/>
  <c r="X128" i="33"/>
  <c r="V128" i="33"/>
  <c r="Z127" i="33"/>
  <c r="X127" i="33"/>
  <c r="V127" i="33"/>
  <c r="Z126" i="33"/>
  <c r="X126" i="33"/>
  <c r="V126" i="33"/>
  <c r="Z160" i="33"/>
  <c r="X160" i="33"/>
  <c r="V160" i="33"/>
  <c r="Z159" i="33"/>
  <c r="X159" i="33"/>
  <c r="V159" i="33"/>
  <c r="Z158" i="33"/>
  <c r="X158" i="33"/>
  <c r="V158" i="33"/>
  <c r="Z157" i="33"/>
  <c r="X157" i="33"/>
  <c r="V157" i="33"/>
  <c r="Z156" i="33"/>
  <c r="X156" i="33"/>
  <c r="V156" i="33"/>
  <c r="Z155" i="33"/>
  <c r="X155" i="33"/>
  <c r="V155" i="33"/>
  <c r="Z154" i="33"/>
  <c r="X154" i="33"/>
  <c r="V154" i="33"/>
  <c r="Z166" i="33"/>
  <c r="X166" i="33"/>
  <c r="V166" i="33"/>
  <c r="Z165" i="33"/>
  <c r="X165" i="33"/>
  <c r="V165" i="33"/>
  <c r="Z171" i="33"/>
  <c r="X171" i="33"/>
  <c r="V171" i="33"/>
  <c r="Z192" i="33"/>
  <c r="X192" i="33"/>
  <c r="V192" i="33"/>
  <c r="Z190" i="33"/>
  <c r="X190" i="33"/>
  <c r="V190" i="33"/>
  <c r="Z189" i="33"/>
  <c r="X189" i="33"/>
  <c r="V189" i="33"/>
  <c r="Z188" i="33"/>
  <c r="X188" i="33"/>
  <c r="V188" i="33"/>
  <c r="Z187" i="33"/>
  <c r="X187" i="33"/>
  <c r="V187" i="33"/>
  <c r="Z16" i="33"/>
  <c r="X16" i="33"/>
  <c r="V16" i="33"/>
  <c r="V14" i="33"/>
  <c r="X14" i="33"/>
  <c r="Z14" i="33"/>
  <c r="Z12" i="33"/>
  <c r="V12" i="33"/>
  <c r="X12" i="33"/>
  <c r="V8" i="33"/>
  <c r="X8" i="33"/>
  <c r="Z104" i="33"/>
  <c r="X104" i="33"/>
  <c r="Z8" i="33"/>
  <c r="V104" i="33"/>
  <c r="V6" i="33"/>
  <c r="Z6" i="33"/>
  <c r="X6" i="33"/>
  <c r="Z29" i="33"/>
  <c r="X29" i="33"/>
  <c r="V29" i="33"/>
  <c r="Z27" i="33"/>
  <c r="X27" i="33"/>
  <c r="V27" i="33"/>
  <c r="Z25" i="33"/>
  <c r="X25" i="33"/>
  <c r="V25" i="33"/>
  <c r="Z23" i="33"/>
  <c r="X23" i="33"/>
  <c r="V23" i="33"/>
  <c r="Z21" i="33"/>
  <c r="X21" i="33"/>
  <c r="V21" i="33"/>
  <c r="Z47" i="33"/>
  <c r="X47" i="33"/>
  <c r="V47" i="33"/>
  <c r="Z42" i="33"/>
  <c r="X42" i="33"/>
  <c r="V42" i="33"/>
  <c r="Z60" i="33"/>
  <c r="X60" i="33"/>
  <c r="V60" i="33"/>
  <c r="Z55" i="33"/>
  <c r="X55" i="33"/>
  <c r="V55" i="33"/>
  <c r="V71" i="33"/>
  <c r="X71" i="33"/>
  <c r="Z71" i="33"/>
  <c r="Z69" i="33"/>
  <c r="V69" i="33"/>
  <c r="X69" i="33"/>
  <c r="X67" i="33"/>
  <c r="V67" i="33"/>
  <c r="Z67" i="33"/>
  <c r="Z65" i="33"/>
  <c r="X65" i="33"/>
  <c r="V65" i="33"/>
  <c r="X84" i="33"/>
  <c r="Z84" i="33"/>
  <c r="V84" i="33"/>
  <c r="X80" i="33"/>
  <c r="Z80" i="33"/>
  <c r="V80" i="33"/>
  <c r="V78" i="33"/>
  <c r="Z78" i="33"/>
  <c r="X78" i="33"/>
  <c r="Z93" i="33"/>
  <c r="V93" i="33"/>
  <c r="X93" i="33"/>
  <c r="V91" i="33"/>
  <c r="X91" i="33"/>
  <c r="Z91" i="33"/>
  <c r="V113" i="33"/>
  <c r="Z113" i="33"/>
  <c r="X113" i="33"/>
  <c r="V110" i="33"/>
  <c r="X110" i="33"/>
  <c r="Z110" i="33"/>
  <c r="X108" i="33"/>
  <c r="V108" i="33"/>
  <c r="Z108" i="33"/>
  <c r="Z140" i="33"/>
  <c r="X140" i="33"/>
  <c r="V140" i="33"/>
  <c r="Z139" i="33"/>
  <c r="X139" i="33"/>
  <c r="V139" i="33"/>
  <c r="Z138" i="33"/>
  <c r="X138" i="33"/>
  <c r="V138" i="33"/>
  <c r="Z137" i="33"/>
  <c r="X137" i="33"/>
  <c r="V137" i="33"/>
  <c r="Z136" i="33"/>
  <c r="X136" i="33"/>
  <c r="V136" i="33"/>
  <c r="Z149" i="33"/>
  <c r="X149" i="33"/>
  <c r="V149" i="33"/>
  <c r="Z148" i="33"/>
  <c r="X148" i="33"/>
  <c r="V148" i="33"/>
  <c r="Z147" i="33"/>
  <c r="X147" i="33"/>
  <c r="V147" i="33"/>
  <c r="Z146" i="33"/>
  <c r="X146" i="33"/>
  <c r="V146" i="33"/>
  <c r="Z145" i="33"/>
  <c r="X145" i="33"/>
  <c r="V145" i="33"/>
  <c r="Z205" i="33"/>
  <c r="X205" i="33"/>
  <c r="V205" i="33"/>
  <c r="T15" i="33"/>
  <c r="R15" i="33"/>
  <c r="P15" i="33"/>
  <c r="T13" i="33"/>
  <c r="R13" i="33"/>
  <c r="P13" i="33"/>
  <c r="R11" i="33"/>
  <c r="T11" i="33"/>
  <c r="P11" i="33"/>
  <c r="R7" i="33"/>
  <c r="T7" i="33"/>
  <c r="P7" i="33"/>
  <c r="T31" i="33"/>
  <c r="R31" i="33"/>
  <c r="P31" i="33"/>
  <c r="T28" i="33"/>
  <c r="R28" i="33"/>
  <c r="P28" i="33"/>
  <c r="T26" i="33"/>
  <c r="P26" i="33"/>
  <c r="R26" i="33"/>
  <c r="T24" i="33"/>
  <c r="P24" i="33"/>
  <c r="R24" i="33"/>
  <c r="T22" i="33"/>
  <c r="P22" i="33"/>
  <c r="R22" i="33"/>
  <c r="P48" i="33"/>
  <c r="R48" i="33"/>
  <c r="T48" i="33"/>
  <c r="R45" i="33"/>
  <c r="T45" i="33"/>
  <c r="P45" i="33"/>
  <c r="P42" i="33"/>
  <c r="R42" i="33"/>
  <c r="T42" i="33"/>
  <c r="T60" i="33"/>
  <c r="R60" i="33"/>
  <c r="P60" i="33"/>
  <c r="T57" i="33"/>
  <c r="R57" i="33"/>
  <c r="P57" i="33"/>
  <c r="P72" i="33"/>
  <c r="R72" i="33"/>
  <c r="T72" i="33"/>
  <c r="R70" i="33"/>
  <c r="T70" i="33"/>
  <c r="P70" i="33"/>
  <c r="P68" i="33"/>
  <c r="R68" i="33"/>
  <c r="T68" i="33"/>
  <c r="R85" i="33"/>
  <c r="P85" i="33"/>
  <c r="T85" i="33"/>
  <c r="T82" i="33"/>
  <c r="R82" i="33"/>
  <c r="P82" i="33"/>
  <c r="T79" i="33"/>
  <c r="R79" i="33"/>
  <c r="P79" i="33"/>
  <c r="T94" i="33"/>
  <c r="P94" i="33"/>
  <c r="R94" i="33"/>
  <c r="T92" i="33"/>
  <c r="P92" i="33"/>
  <c r="R92" i="33"/>
  <c r="P90" i="33"/>
  <c r="T90" i="33"/>
  <c r="R90" i="33"/>
  <c r="P122" i="33"/>
  <c r="P118" i="33"/>
  <c r="T118" i="33"/>
  <c r="R122" i="33"/>
  <c r="T122" i="33"/>
  <c r="R118" i="33"/>
  <c r="T131" i="33"/>
  <c r="R131" i="33"/>
  <c r="P131" i="33"/>
  <c r="T130" i="33"/>
  <c r="R130" i="33"/>
  <c r="P130" i="33"/>
  <c r="T129" i="33"/>
  <c r="R129" i="33"/>
  <c r="P129" i="33"/>
  <c r="T128" i="33"/>
  <c r="R128" i="33"/>
  <c r="P128" i="33"/>
  <c r="T127" i="33"/>
  <c r="R127" i="33"/>
  <c r="P127" i="33"/>
  <c r="T126" i="33"/>
  <c r="R126" i="33"/>
  <c r="P126" i="33"/>
  <c r="T160" i="33"/>
  <c r="R160" i="33"/>
  <c r="P160" i="33"/>
  <c r="T159" i="33"/>
  <c r="P159" i="33"/>
  <c r="R159" i="33"/>
  <c r="R158" i="33"/>
  <c r="P158" i="33"/>
  <c r="T158" i="33"/>
  <c r="T157" i="33"/>
  <c r="R157" i="33"/>
  <c r="P157" i="33"/>
  <c r="T156" i="33"/>
  <c r="P156" i="33"/>
  <c r="R156" i="33"/>
  <c r="T155" i="33"/>
  <c r="R155" i="33"/>
  <c r="P155" i="33"/>
  <c r="P154" i="33"/>
  <c r="T154" i="33"/>
  <c r="R154" i="33"/>
  <c r="T166" i="33"/>
  <c r="R166" i="33"/>
  <c r="P166" i="33"/>
  <c r="P165" i="33"/>
  <c r="T165" i="33"/>
  <c r="R165" i="33"/>
  <c r="T171" i="33"/>
  <c r="R171" i="33"/>
  <c r="P171" i="33"/>
  <c r="T192" i="33"/>
  <c r="R192" i="33"/>
  <c r="P192" i="33"/>
  <c r="T190" i="33"/>
  <c r="R190" i="33"/>
  <c r="P190" i="33"/>
  <c r="R189" i="33"/>
  <c r="T189" i="33"/>
  <c r="P189" i="33"/>
  <c r="R188" i="33"/>
  <c r="T188" i="33"/>
  <c r="P188" i="33"/>
  <c r="P187" i="33"/>
  <c r="T187" i="33"/>
  <c r="R187" i="33"/>
  <c r="R16" i="33"/>
  <c r="T16" i="33"/>
  <c r="P16" i="33"/>
  <c r="T14" i="33"/>
  <c r="R14" i="33"/>
  <c r="P14" i="33"/>
  <c r="R12" i="33"/>
  <c r="P12" i="33"/>
  <c r="T12" i="33"/>
  <c r="R8" i="33"/>
  <c r="T104" i="33"/>
  <c r="P8" i="33"/>
  <c r="P104" i="33"/>
  <c r="T8" i="33"/>
  <c r="R104" i="33"/>
  <c r="P6" i="33"/>
  <c r="T6" i="33"/>
  <c r="R6" i="33"/>
  <c r="R29" i="33"/>
  <c r="T29" i="33"/>
  <c r="P29" i="33"/>
  <c r="T27" i="33"/>
  <c r="R27" i="33"/>
  <c r="P27" i="33"/>
  <c r="T25" i="33"/>
  <c r="R25" i="33"/>
  <c r="P25" i="33"/>
  <c r="T23" i="33"/>
  <c r="R23" i="33"/>
  <c r="P23" i="33"/>
  <c r="R21" i="33"/>
  <c r="P21" i="33"/>
  <c r="T21" i="33"/>
  <c r="T47" i="33"/>
  <c r="P47" i="33"/>
  <c r="R47" i="33"/>
  <c r="P43" i="33"/>
  <c r="R43" i="33"/>
  <c r="T43" i="33"/>
  <c r="T41" i="33"/>
  <c r="P41" i="33"/>
  <c r="R41" i="33"/>
  <c r="R59" i="33"/>
  <c r="T59" i="33"/>
  <c r="P59" i="33"/>
  <c r="P55" i="33"/>
  <c r="T55" i="33"/>
  <c r="R55" i="33"/>
  <c r="T71" i="33"/>
  <c r="R71" i="33"/>
  <c r="P71" i="33"/>
  <c r="R69" i="33"/>
  <c r="T69" i="33"/>
  <c r="P69" i="33"/>
  <c r="T67" i="33"/>
  <c r="R67" i="33"/>
  <c r="P67" i="33"/>
  <c r="T65" i="33"/>
  <c r="R65" i="33"/>
  <c r="P65" i="33"/>
  <c r="T84" i="33"/>
  <c r="R84" i="33"/>
  <c r="P84" i="33"/>
  <c r="R80" i="33"/>
  <c r="P80" i="33"/>
  <c r="T80" i="33"/>
  <c r="T78" i="33"/>
  <c r="R78" i="33"/>
  <c r="P78" i="33"/>
  <c r="T93" i="33"/>
  <c r="R93" i="33"/>
  <c r="P93" i="33"/>
  <c r="T91" i="33"/>
  <c r="R91" i="33"/>
  <c r="P91" i="33"/>
  <c r="T140" i="33"/>
  <c r="R140" i="33"/>
  <c r="P140" i="33"/>
  <c r="R139" i="33"/>
  <c r="T139" i="33"/>
  <c r="P139" i="33"/>
  <c r="P138" i="33"/>
  <c r="T138" i="33"/>
  <c r="R138" i="33"/>
  <c r="T137" i="33"/>
  <c r="R137" i="33"/>
  <c r="P137" i="33"/>
  <c r="P136" i="33"/>
  <c r="T136" i="33"/>
  <c r="R136" i="33"/>
  <c r="T149" i="33"/>
  <c r="R149" i="33"/>
  <c r="P149" i="33"/>
  <c r="P148" i="33"/>
  <c r="R148" i="33"/>
  <c r="T148" i="33"/>
  <c r="T147" i="33"/>
  <c r="R147" i="33"/>
  <c r="P147" i="33"/>
  <c r="P146" i="33"/>
  <c r="R146" i="33"/>
  <c r="T146" i="33"/>
  <c r="R145" i="33"/>
  <c r="P145" i="33"/>
  <c r="T145" i="33"/>
  <c r="R205" i="33"/>
  <c r="P205" i="33"/>
  <c r="T205" i="33"/>
  <c r="T113" i="33"/>
  <c r="P113" i="33"/>
  <c r="R113" i="33"/>
  <c r="T110" i="33"/>
  <c r="R110" i="33"/>
  <c r="P110" i="33"/>
  <c r="P108" i="33"/>
  <c r="T108" i="33"/>
  <c r="R108" i="33"/>
  <c r="T75" i="37"/>
  <c r="X75" i="37"/>
  <c r="V75" i="37"/>
  <c r="Z75" i="37"/>
  <c r="T111" i="33"/>
  <c r="P111" i="33"/>
  <c r="R111" i="33"/>
  <c r="R109" i="33"/>
  <c r="T109" i="33"/>
  <c r="P109" i="33"/>
  <c r="O218" i="34"/>
  <c r="P218" i="34" s="1"/>
  <c r="B49" i="33"/>
  <c r="O105" i="34"/>
  <c r="P105" i="34" s="1"/>
  <c r="R136" i="38"/>
  <c r="P75" i="37"/>
  <c r="N140" i="38"/>
  <c r="L104" i="33"/>
  <c r="F104" i="33"/>
  <c r="N104" i="33"/>
  <c r="H104" i="33"/>
  <c r="D104" i="33"/>
  <c r="J104" i="33"/>
  <c r="M45" i="34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B61" i="33"/>
  <c r="B74" i="33"/>
  <c r="F90" i="33"/>
  <c r="Q248" i="43"/>
  <c r="R247" i="43"/>
  <c r="R246" i="43"/>
  <c r="R245" i="43"/>
  <c r="R243" i="43"/>
  <c r="R240" i="43"/>
  <c r="Q241" i="34"/>
  <c r="Q244" i="34"/>
  <c r="O244" i="34"/>
  <c r="P244" i="34" s="1"/>
  <c r="G99" i="33"/>
  <c r="C99" i="33"/>
  <c r="AA99" i="33" s="1"/>
  <c r="E99" i="33"/>
  <c r="I99" i="33"/>
  <c r="K99" i="33"/>
  <c r="M99" i="33"/>
  <c r="B99" i="33"/>
  <c r="Q23" i="32"/>
  <c r="Q239" i="43"/>
  <c r="R14" i="32"/>
  <c r="Q250" i="43"/>
  <c r="R12" i="32"/>
  <c r="Q249" i="43"/>
  <c r="Q252" i="43"/>
  <c r="R21" i="32"/>
  <c r="R32" i="32"/>
  <c r="R8" i="32"/>
  <c r="R13" i="7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C167" i="33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N45" i="34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V99" i="33" l="1"/>
  <c r="X99" i="33"/>
  <c r="Z99" i="33"/>
  <c r="V74" i="33"/>
  <c r="X74" i="33"/>
  <c r="Z74" i="33"/>
  <c r="X49" i="33"/>
  <c r="Z49" i="33"/>
  <c r="V49" i="33"/>
  <c r="Z61" i="33"/>
  <c r="V61" i="33"/>
  <c r="X61" i="33"/>
  <c r="R61" i="33"/>
  <c r="T61" i="33"/>
  <c r="P61" i="33"/>
  <c r="R99" i="33"/>
  <c r="P99" i="33"/>
  <c r="T99" i="33"/>
  <c r="P74" i="33"/>
  <c r="R74" i="33"/>
  <c r="T74" i="33"/>
  <c r="R49" i="33"/>
  <c r="T49" i="33"/>
  <c r="P49" i="33"/>
  <c r="R262" i="43"/>
  <c r="R38" i="43" s="1"/>
  <c r="R252" i="43"/>
  <c r="R250" i="43"/>
  <c r="R249" i="43"/>
  <c r="R248" i="43"/>
  <c r="R239" i="43"/>
  <c r="F99" i="33"/>
  <c r="R23" i="32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M206" i="33"/>
  <c r="K206" i="33"/>
  <c r="N205" i="33"/>
  <c r="L205" i="33"/>
  <c r="M201" i="33"/>
  <c r="K201" i="33"/>
  <c r="M193" i="33"/>
  <c r="K193" i="33"/>
  <c r="N192" i="33"/>
  <c r="L192" i="33"/>
  <c r="N190" i="33"/>
  <c r="L190" i="33"/>
  <c r="N189" i="33"/>
  <c r="L189" i="33"/>
  <c r="N188" i="33"/>
  <c r="L188" i="33"/>
  <c r="N187" i="33"/>
  <c r="L187" i="33"/>
  <c r="M172" i="33"/>
  <c r="K172" i="33"/>
  <c r="N171" i="33"/>
  <c r="L171" i="33"/>
  <c r="M167" i="33"/>
  <c r="K167" i="33"/>
  <c r="N166" i="33"/>
  <c r="L166" i="33"/>
  <c r="N165" i="33"/>
  <c r="L165" i="33"/>
  <c r="M161" i="33"/>
  <c r="K161" i="33"/>
  <c r="N160" i="33"/>
  <c r="L160" i="33"/>
  <c r="N159" i="33"/>
  <c r="L159" i="33"/>
  <c r="N158" i="33"/>
  <c r="L158" i="33"/>
  <c r="N157" i="33"/>
  <c r="L157" i="33"/>
  <c r="N156" i="33"/>
  <c r="L156" i="33"/>
  <c r="N155" i="33"/>
  <c r="L155" i="33"/>
  <c r="N154" i="33"/>
  <c r="L154" i="33"/>
  <c r="M150" i="33"/>
  <c r="K150" i="33"/>
  <c r="N149" i="33"/>
  <c r="L149" i="33"/>
  <c r="N148" i="33"/>
  <c r="L148" i="33"/>
  <c r="N147" i="33"/>
  <c r="L147" i="33"/>
  <c r="N146" i="33"/>
  <c r="L146" i="33"/>
  <c r="N145" i="33"/>
  <c r="L145" i="33"/>
  <c r="M141" i="33"/>
  <c r="K141" i="33"/>
  <c r="N140" i="33"/>
  <c r="L140" i="33"/>
  <c r="N139" i="33"/>
  <c r="L139" i="33"/>
  <c r="N138" i="33"/>
  <c r="L138" i="33"/>
  <c r="N137" i="33"/>
  <c r="L137" i="33"/>
  <c r="N136" i="33"/>
  <c r="L136" i="33"/>
  <c r="M132" i="33"/>
  <c r="K132" i="33"/>
  <c r="N131" i="33"/>
  <c r="L131" i="33"/>
  <c r="N130" i="33"/>
  <c r="L130" i="33"/>
  <c r="N129" i="33"/>
  <c r="L129" i="33"/>
  <c r="N128" i="33"/>
  <c r="L128" i="33"/>
  <c r="N127" i="33"/>
  <c r="L127" i="33"/>
  <c r="N126" i="33"/>
  <c r="L126" i="33"/>
  <c r="M122" i="33"/>
  <c r="N122" i="33" s="1"/>
  <c r="K122" i="33"/>
  <c r="L122" i="33" s="1"/>
  <c r="N121" i="33"/>
  <c r="L121" i="33"/>
  <c r="N120" i="33"/>
  <c r="L120" i="33"/>
  <c r="N119" i="33"/>
  <c r="L119" i="33"/>
  <c r="N118" i="33"/>
  <c r="L118" i="33"/>
  <c r="M114" i="33"/>
  <c r="K114" i="33"/>
  <c r="N113" i="33"/>
  <c r="L113" i="33"/>
  <c r="N111" i="33"/>
  <c r="L111" i="33"/>
  <c r="N110" i="33"/>
  <c r="L110" i="33"/>
  <c r="N109" i="33"/>
  <c r="L109" i="33"/>
  <c r="N108" i="33"/>
  <c r="L108" i="33"/>
  <c r="N95" i="33"/>
  <c r="L95" i="33"/>
  <c r="N94" i="33"/>
  <c r="L94" i="33"/>
  <c r="N93" i="33"/>
  <c r="L93" i="33"/>
  <c r="N92" i="33"/>
  <c r="L92" i="33"/>
  <c r="N91" i="33"/>
  <c r="L91" i="33"/>
  <c r="N90" i="33"/>
  <c r="L90" i="33"/>
  <c r="M86" i="33"/>
  <c r="K86" i="33"/>
  <c r="N85" i="33"/>
  <c r="L85" i="33"/>
  <c r="N84" i="33"/>
  <c r="L84" i="33"/>
  <c r="N82" i="33"/>
  <c r="L82" i="33"/>
  <c r="N80" i="33"/>
  <c r="L80" i="33"/>
  <c r="N79" i="33"/>
  <c r="L79" i="33"/>
  <c r="N78" i="33"/>
  <c r="L78" i="33"/>
  <c r="M74" i="33"/>
  <c r="K74" i="33"/>
  <c r="N72" i="33"/>
  <c r="L72" i="33"/>
  <c r="N71" i="33"/>
  <c r="L71" i="33"/>
  <c r="N70" i="33"/>
  <c r="L70" i="33"/>
  <c r="N69" i="33"/>
  <c r="L69" i="33"/>
  <c r="N68" i="33"/>
  <c r="L68" i="33"/>
  <c r="N67" i="33"/>
  <c r="L67" i="33"/>
  <c r="N65" i="33"/>
  <c r="L65" i="33"/>
  <c r="M61" i="33"/>
  <c r="K61" i="33"/>
  <c r="N60" i="33"/>
  <c r="L60" i="33"/>
  <c r="N59" i="33"/>
  <c r="L59" i="33"/>
  <c r="N57" i="33"/>
  <c r="L57" i="33"/>
  <c r="N55" i="33"/>
  <c r="L55" i="33"/>
  <c r="M48" i="33"/>
  <c r="K48" i="33"/>
  <c r="M47" i="33"/>
  <c r="K47" i="33"/>
  <c r="M45" i="33"/>
  <c r="K45" i="33"/>
  <c r="M43" i="33"/>
  <c r="K43" i="33"/>
  <c r="M42" i="33"/>
  <c r="K42" i="33"/>
  <c r="M41" i="33"/>
  <c r="K41" i="33"/>
  <c r="M31" i="33"/>
  <c r="K31" i="33"/>
  <c r="M29" i="33"/>
  <c r="K29" i="33"/>
  <c r="M28" i="33"/>
  <c r="K28" i="33"/>
  <c r="M27" i="33"/>
  <c r="K27" i="33"/>
  <c r="M26" i="33"/>
  <c r="K26" i="33"/>
  <c r="M25" i="33"/>
  <c r="K25" i="33"/>
  <c r="M24" i="33"/>
  <c r="K24" i="33"/>
  <c r="M23" i="33"/>
  <c r="K23" i="33"/>
  <c r="M22" i="33"/>
  <c r="K22" i="33"/>
  <c r="M21" i="33"/>
  <c r="K21" i="33"/>
  <c r="M16" i="33"/>
  <c r="K16" i="33"/>
  <c r="M15" i="33"/>
  <c r="O28" i="36" s="1"/>
  <c r="P28" i="36" s="1"/>
  <c r="K15" i="33"/>
  <c r="M28" i="36" s="1"/>
  <c r="M14" i="33"/>
  <c r="K14" i="33"/>
  <c r="M27" i="36" s="1"/>
  <c r="M13" i="33"/>
  <c r="K13" i="33"/>
  <c r="M12" i="33"/>
  <c r="K12" i="33"/>
  <c r="M11" i="33"/>
  <c r="K11" i="33"/>
  <c r="M8" i="33"/>
  <c r="K8" i="33"/>
  <c r="M7" i="33"/>
  <c r="K7" i="33"/>
  <c r="M6" i="33"/>
  <c r="K6" i="33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P12" i="21"/>
  <c r="N12" i="21"/>
  <c r="P11" i="21"/>
  <c r="P10" i="21"/>
  <c r="N10" i="21"/>
  <c r="P9" i="21"/>
  <c r="N9" i="21"/>
  <c r="P8" i="21"/>
  <c r="N8" i="21"/>
  <c r="L9" i="21"/>
  <c r="L10" i="21"/>
  <c r="L11" i="21"/>
  <c r="L12" i="21"/>
  <c r="P43" i="32"/>
  <c r="N43" i="32"/>
  <c r="P42" i="32"/>
  <c r="N42" i="32"/>
  <c r="P41" i="32"/>
  <c r="N41" i="32"/>
  <c r="P40" i="32"/>
  <c r="N40" i="32"/>
  <c r="P39" i="32"/>
  <c r="N39" i="32"/>
  <c r="P38" i="32"/>
  <c r="N38" i="32"/>
  <c r="P37" i="32"/>
  <c r="N37" i="32"/>
  <c r="P14" i="32"/>
  <c r="N14" i="32"/>
  <c r="P12" i="32"/>
  <c r="N12" i="32"/>
  <c r="P21" i="32"/>
  <c r="N21" i="32"/>
  <c r="P20" i="32"/>
  <c r="N20" i="32"/>
  <c r="P18" i="32"/>
  <c r="N18" i="32"/>
  <c r="P17" i="32"/>
  <c r="N17" i="32"/>
  <c r="P13" i="32"/>
  <c r="N13" i="32"/>
  <c r="P9" i="32"/>
  <c r="N9" i="32"/>
  <c r="P8" i="32"/>
  <c r="N8" i="32"/>
  <c r="O24" i="31"/>
  <c r="M24" i="31"/>
  <c r="P23" i="31"/>
  <c r="N23" i="31"/>
  <c r="P22" i="31"/>
  <c r="N22" i="31"/>
  <c r="P21" i="31"/>
  <c r="N21" i="31"/>
  <c r="P20" i="31"/>
  <c r="N20" i="31"/>
  <c r="P19" i="31"/>
  <c r="N19" i="31"/>
  <c r="P18" i="31"/>
  <c r="N18" i="31"/>
  <c r="P17" i="31"/>
  <c r="N17" i="31"/>
  <c r="P16" i="31"/>
  <c r="N16" i="31"/>
  <c r="P15" i="31"/>
  <c r="N15" i="31"/>
  <c r="P14" i="31"/>
  <c r="N14" i="31"/>
  <c r="P8" i="31"/>
  <c r="N8" i="31"/>
  <c r="O27" i="13"/>
  <c r="P26" i="13"/>
  <c r="N26" i="13"/>
  <c r="P25" i="13"/>
  <c r="N25" i="13"/>
  <c r="P24" i="13"/>
  <c r="N24" i="13"/>
  <c r="P23" i="13"/>
  <c r="N23" i="13"/>
  <c r="P22" i="13"/>
  <c r="N22" i="13"/>
  <c r="P21" i="13"/>
  <c r="N21" i="13"/>
  <c r="P20" i="13"/>
  <c r="N20" i="13"/>
  <c r="P19" i="13"/>
  <c r="N19" i="13"/>
  <c r="O14" i="13"/>
  <c r="M14" i="13"/>
  <c r="P13" i="13"/>
  <c r="N13" i="13"/>
  <c r="P11" i="13"/>
  <c r="N11" i="13"/>
  <c r="P10" i="13"/>
  <c r="N10" i="13"/>
  <c r="P9" i="13"/>
  <c r="N9" i="13"/>
  <c r="P8" i="13"/>
  <c r="N8" i="13"/>
  <c r="O19" i="29"/>
  <c r="M19" i="29"/>
  <c r="P18" i="29"/>
  <c r="N18" i="29"/>
  <c r="P17" i="29"/>
  <c r="N17" i="29"/>
  <c r="P16" i="29"/>
  <c r="N16" i="29"/>
  <c r="P15" i="29"/>
  <c r="N15" i="29"/>
  <c r="P14" i="29"/>
  <c r="N14" i="29"/>
  <c r="O9" i="29"/>
  <c r="M9" i="29"/>
  <c r="P8" i="29"/>
  <c r="N8" i="29"/>
  <c r="O26" i="30"/>
  <c r="P25" i="30"/>
  <c r="P24" i="30"/>
  <c r="P23" i="30"/>
  <c r="P22" i="30"/>
  <c r="P21" i="30"/>
  <c r="P20" i="30"/>
  <c r="P19" i="30"/>
  <c r="P18" i="30"/>
  <c r="P17" i="30"/>
  <c r="P16" i="30"/>
  <c r="O10" i="30"/>
  <c r="M26" i="30"/>
  <c r="N25" i="30"/>
  <c r="N24" i="30"/>
  <c r="N23" i="30"/>
  <c r="N22" i="30"/>
  <c r="N21" i="30"/>
  <c r="N20" i="30"/>
  <c r="N19" i="30"/>
  <c r="N18" i="30"/>
  <c r="N17" i="30"/>
  <c r="N16" i="30"/>
  <c r="M10" i="30"/>
  <c r="N9" i="30"/>
  <c r="N8" i="30"/>
  <c r="O33" i="12"/>
  <c r="M33" i="12"/>
  <c r="P32" i="12"/>
  <c r="N32" i="12"/>
  <c r="P31" i="12"/>
  <c r="N31" i="12"/>
  <c r="P30" i="12"/>
  <c r="N30" i="12"/>
  <c r="P29" i="12"/>
  <c r="N29" i="12"/>
  <c r="P28" i="12"/>
  <c r="N28" i="12"/>
  <c r="P27" i="12"/>
  <c r="N27" i="12"/>
  <c r="P26" i="12"/>
  <c r="N26" i="12"/>
  <c r="P25" i="12"/>
  <c r="N25" i="12"/>
  <c r="P24" i="12"/>
  <c r="N24" i="12"/>
  <c r="P23" i="12"/>
  <c r="N23" i="12"/>
  <c r="P22" i="12"/>
  <c r="N22" i="12"/>
  <c r="P21" i="12"/>
  <c r="N21" i="12"/>
  <c r="P20" i="12"/>
  <c r="N20" i="12"/>
  <c r="O15" i="12"/>
  <c r="M15" i="12"/>
  <c r="P14" i="12"/>
  <c r="N14" i="12"/>
  <c r="P13" i="12"/>
  <c r="N13" i="12"/>
  <c r="P12" i="12"/>
  <c r="N12" i="12"/>
  <c r="P11" i="12"/>
  <c r="N11" i="12"/>
  <c r="P10" i="12"/>
  <c r="N10" i="12"/>
  <c r="P9" i="12"/>
  <c r="N9" i="12"/>
  <c r="P8" i="12"/>
  <c r="N8" i="12"/>
  <c r="O25" i="11"/>
  <c r="M25" i="11"/>
  <c r="P24" i="11"/>
  <c r="N24" i="11"/>
  <c r="P23" i="11"/>
  <c r="N23" i="11"/>
  <c r="P22" i="11"/>
  <c r="N22" i="11"/>
  <c r="P21" i="11"/>
  <c r="N21" i="11"/>
  <c r="P20" i="11"/>
  <c r="N20" i="11"/>
  <c r="P19" i="11"/>
  <c r="N19" i="11"/>
  <c r="P18" i="11"/>
  <c r="N18" i="11"/>
  <c r="O13" i="11"/>
  <c r="M13" i="11"/>
  <c r="P12" i="11"/>
  <c r="N12" i="11"/>
  <c r="P11" i="11"/>
  <c r="N11" i="11"/>
  <c r="P10" i="11"/>
  <c r="N10" i="11"/>
  <c r="P9" i="11"/>
  <c r="N9" i="11"/>
  <c r="P8" i="11"/>
  <c r="N8" i="11"/>
  <c r="O26" i="10"/>
  <c r="M26" i="10"/>
  <c r="P25" i="10"/>
  <c r="N25" i="10"/>
  <c r="P24" i="10"/>
  <c r="N24" i="10"/>
  <c r="P23" i="10"/>
  <c r="N23" i="10"/>
  <c r="P22" i="10"/>
  <c r="N22" i="10"/>
  <c r="P21" i="10"/>
  <c r="N21" i="10"/>
  <c r="P20" i="10"/>
  <c r="N20" i="10"/>
  <c r="P19" i="10"/>
  <c r="N19" i="10"/>
  <c r="P18" i="10"/>
  <c r="N18" i="10"/>
  <c r="O13" i="10"/>
  <c r="M13" i="10"/>
  <c r="P12" i="10"/>
  <c r="N12" i="10"/>
  <c r="P11" i="10"/>
  <c r="N11" i="10"/>
  <c r="P10" i="10"/>
  <c r="N10" i="10"/>
  <c r="P9" i="10"/>
  <c r="N9" i="10"/>
  <c r="P8" i="10"/>
  <c r="N8" i="10"/>
  <c r="O29" i="9"/>
  <c r="M29" i="9"/>
  <c r="P28" i="9"/>
  <c r="N28" i="9"/>
  <c r="P27" i="9"/>
  <c r="N27" i="9"/>
  <c r="P26" i="9"/>
  <c r="N26" i="9"/>
  <c r="P25" i="9"/>
  <c r="N25" i="9"/>
  <c r="P24" i="9"/>
  <c r="N24" i="9"/>
  <c r="P23" i="9"/>
  <c r="N23" i="9"/>
  <c r="P22" i="9"/>
  <c r="N22" i="9"/>
  <c r="P21" i="9"/>
  <c r="N21" i="9"/>
  <c r="P20" i="9"/>
  <c r="N20" i="9"/>
  <c r="P19" i="9"/>
  <c r="N19" i="9"/>
  <c r="O14" i="9"/>
  <c r="M14" i="9"/>
  <c r="P13" i="9"/>
  <c r="N13" i="9"/>
  <c r="P12" i="9"/>
  <c r="N12" i="9"/>
  <c r="P11" i="9"/>
  <c r="N11" i="9"/>
  <c r="P10" i="9"/>
  <c r="N10" i="9"/>
  <c r="P9" i="9"/>
  <c r="N9" i="9"/>
  <c r="P8" i="9"/>
  <c r="N8" i="9"/>
  <c r="O23" i="25"/>
  <c r="M23" i="25"/>
  <c r="P22" i="25"/>
  <c r="N22" i="25"/>
  <c r="P20" i="25"/>
  <c r="N20" i="25"/>
  <c r="P19" i="25"/>
  <c r="N19" i="25"/>
  <c r="P18" i="25"/>
  <c r="N18" i="25"/>
  <c r="P17" i="25"/>
  <c r="N17" i="25"/>
  <c r="O12" i="25"/>
  <c r="M12" i="25"/>
  <c r="P11" i="25"/>
  <c r="N11" i="25"/>
  <c r="P10" i="25"/>
  <c r="N10" i="25"/>
  <c r="P9" i="25"/>
  <c r="N9" i="25"/>
  <c r="P8" i="25"/>
  <c r="N8" i="25"/>
  <c r="O29" i="8"/>
  <c r="M29" i="8"/>
  <c r="P28" i="8"/>
  <c r="N28" i="8"/>
  <c r="P27" i="8"/>
  <c r="N27" i="8"/>
  <c r="P26" i="8"/>
  <c r="N26" i="8"/>
  <c r="P25" i="8"/>
  <c r="N25" i="8"/>
  <c r="P24" i="8"/>
  <c r="N24" i="8"/>
  <c r="P23" i="8"/>
  <c r="N23" i="8"/>
  <c r="P22" i="8"/>
  <c r="N22" i="8"/>
  <c r="P21" i="8"/>
  <c r="N21" i="8"/>
  <c r="P20" i="8"/>
  <c r="N20" i="8"/>
  <c r="P19" i="8"/>
  <c r="N19" i="8"/>
  <c r="O14" i="8"/>
  <c r="M14" i="8"/>
  <c r="P13" i="8"/>
  <c r="N13" i="8"/>
  <c r="P11" i="8"/>
  <c r="N11" i="8"/>
  <c r="P10" i="8"/>
  <c r="N10" i="8"/>
  <c r="P9" i="8"/>
  <c r="N9" i="8"/>
  <c r="P8" i="8"/>
  <c r="N8" i="8"/>
  <c r="O48" i="7"/>
  <c r="M48" i="7"/>
  <c r="P47" i="7"/>
  <c r="N47" i="7"/>
  <c r="P46" i="7"/>
  <c r="N46" i="7"/>
  <c r="P45" i="7"/>
  <c r="N45" i="7"/>
  <c r="P44" i="7"/>
  <c r="N44" i="7"/>
  <c r="P43" i="7"/>
  <c r="N43" i="7"/>
  <c r="P42" i="7"/>
  <c r="N42" i="7"/>
  <c r="P41" i="7"/>
  <c r="N41" i="7"/>
  <c r="P40" i="7"/>
  <c r="N40" i="7"/>
  <c r="P39" i="7"/>
  <c r="N39" i="7"/>
  <c r="P38" i="7"/>
  <c r="N38" i="7"/>
  <c r="P37" i="7"/>
  <c r="N37" i="7"/>
  <c r="P36" i="7"/>
  <c r="N36" i="7"/>
  <c r="P35" i="7"/>
  <c r="N35" i="7"/>
  <c r="P34" i="7"/>
  <c r="N34" i="7"/>
  <c r="P33" i="7"/>
  <c r="N33" i="7"/>
  <c r="P13" i="7"/>
  <c r="N13" i="7"/>
  <c r="P12" i="7"/>
  <c r="N12" i="7"/>
  <c r="P11" i="7"/>
  <c r="N11" i="7"/>
  <c r="P10" i="7"/>
  <c r="N10" i="7"/>
  <c r="P9" i="7"/>
  <c r="N9" i="7"/>
  <c r="P8" i="7"/>
  <c r="N8" i="7"/>
  <c r="O37" i="6"/>
  <c r="M37" i="6"/>
  <c r="P36" i="6"/>
  <c r="N36" i="6"/>
  <c r="P35" i="6"/>
  <c r="N35" i="6"/>
  <c r="P34" i="6"/>
  <c r="N34" i="6"/>
  <c r="P33" i="6"/>
  <c r="N33" i="6"/>
  <c r="P32" i="6"/>
  <c r="N32" i="6"/>
  <c r="P31" i="6"/>
  <c r="N31" i="6"/>
  <c r="P30" i="6"/>
  <c r="N30" i="6"/>
  <c r="P29" i="6"/>
  <c r="N29" i="6"/>
  <c r="P28" i="6"/>
  <c r="N28" i="6"/>
  <c r="P27" i="6"/>
  <c r="N27" i="6"/>
  <c r="P26" i="6"/>
  <c r="N26" i="6"/>
  <c r="P25" i="6"/>
  <c r="N25" i="6"/>
  <c r="P24" i="6"/>
  <c r="N24" i="6"/>
  <c r="P23" i="6"/>
  <c r="N23" i="6"/>
  <c r="P22" i="6"/>
  <c r="N22" i="6"/>
  <c r="P21" i="6"/>
  <c r="N21" i="6"/>
  <c r="O16" i="6"/>
  <c r="M16" i="6"/>
  <c r="P15" i="6"/>
  <c r="N15" i="6"/>
  <c r="P14" i="6"/>
  <c r="N14" i="6"/>
  <c r="P10" i="6"/>
  <c r="N10" i="6"/>
  <c r="P9" i="6"/>
  <c r="N9" i="6"/>
  <c r="P8" i="6"/>
  <c r="N8" i="6"/>
  <c r="O30" i="19"/>
  <c r="M30" i="19"/>
  <c r="P29" i="19"/>
  <c r="N29" i="19"/>
  <c r="P28" i="19"/>
  <c r="N28" i="19"/>
  <c r="P27" i="19"/>
  <c r="N27" i="19"/>
  <c r="P26" i="19"/>
  <c r="N26" i="19"/>
  <c r="P25" i="19"/>
  <c r="N25" i="19"/>
  <c r="P24" i="19"/>
  <c r="N24" i="19"/>
  <c r="P23" i="19"/>
  <c r="N23" i="19"/>
  <c r="P22" i="19"/>
  <c r="N22" i="19"/>
  <c r="P15" i="19"/>
  <c r="N15" i="19"/>
  <c r="P14" i="19"/>
  <c r="N14" i="19"/>
  <c r="P13" i="19"/>
  <c r="N13" i="19"/>
  <c r="P12" i="19"/>
  <c r="N12" i="19"/>
  <c r="P11" i="19"/>
  <c r="N11" i="19"/>
  <c r="P10" i="19"/>
  <c r="N10" i="19"/>
  <c r="P8" i="19"/>
  <c r="N8" i="19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15" i="5"/>
  <c r="P14" i="5"/>
  <c r="P10" i="5"/>
  <c r="P9" i="5"/>
  <c r="P8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15" i="5"/>
  <c r="N14" i="5"/>
  <c r="N12" i="5"/>
  <c r="N10" i="5"/>
  <c r="N9" i="5"/>
  <c r="N8" i="5"/>
  <c r="O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0" i="4"/>
  <c r="P19" i="4"/>
  <c r="P15" i="4"/>
  <c r="P14" i="4"/>
  <c r="P13" i="4"/>
  <c r="M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0" i="4"/>
  <c r="N19" i="4"/>
  <c r="N15" i="4"/>
  <c r="N14" i="4"/>
  <c r="N13" i="4"/>
  <c r="O48" i="3"/>
  <c r="P47" i="3"/>
  <c r="P46" i="3"/>
  <c r="P45" i="3"/>
  <c r="P44" i="3"/>
  <c r="P43" i="3"/>
  <c r="P42" i="3"/>
  <c r="P41" i="3"/>
  <c r="O36" i="3"/>
  <c r="P35" i="3"/>
  <c r="P34" i="3"/>
  <c r="P33" i="3"/>
  <c r="P32" i="3"/>
  <c r="P31" i="3"/>
  <c r="P30" i="3"/>
  <c r="P29" i="3"/>
  <c r="P28" i="3"/>
  <c r="P27" i="3"/>
  <c r="P26" i="3"/>
  <c r="P25" i="3"/>
  <c r="P24" i="3"/>
  <c r="O19" i="3"/>
  <c r="P18" i="3"/>
  <c r="P16" i="3"/>
  <c r="P15" i="3"/>
  <c r="P14" i="3"/>
  <c r="P13" i="3"/>
  <c r="P12" i="3"/>
  <c r="P11" i="3"/>
  <c r="P10" i="3"/>
  <c r="P9" i="3"/>
  <c r="P8" i="3"/>
  <c r="M48" i="3"/>
  <c r="N47" i="3"/>
  <c r="N46" i="3"/>
  <c r="N45" i="3"/>
  <c r="N44" i="3"/>
  <c r="N43" i="3"/>
  <c r="N42" i="3"/>
  <c r="N41" i="3"/>
  <c r="M36" i="3"/>
  <c r="N35" i="3"/>
  <c r="N34" i="3"/>
  <c r="N33" i="3"/>
  <c r="N32" i="3"/>
  <c r="N31" i="3"/>
  <c r="N30" i="3"/>
  <c r="N29" i="3"/>
  <c r="N28" i="3"/>
  <c r="N27" i="3"/>
  <c r="N26" i="3"/>
  <c r="N25" i="3"/>
  <c r="N24" i="3"/>
  <c r="M19" i="3"/>
  <c r="N18" i="3"/>
  <c r="N16" i="3"/>
  <c r="N15" i="3"/>
  <c r="N14" i="3"/>
  <c r="N13" i="3"/>
  <c r="N12" i="3"/>
  <c r="N11" i="3"/>
  <c r="N10" i="3"/>
  <c r="N9" i="3"/>
  <c r="N8" i="3"/>
  <c r="O40" i="2"/>
  <c r="P39" i="2"/>
  <c r="P37" i="2"/>
  <c r="P35" i="2"/>
  <c r="P34" i="2"/>
  <c r="P33" i="2"/>
  <c r="P32" i="2"/>
  <c r="P31" i="2"/>
  <c r="P30" i="2"/>
  <c r="P29" i="2"/>
  <c r="P28" i="2"/>
  <c r="P26" i="2"/>
  <c r="P25" i="2"/>
  <c r="P24" i="2"/>
  <c r="O19" i="2"/>
  <c r="P18" i="2"/>
  <c r="P17" i="2"/>
  <c r="P16" i="2"/>
  <c r="P15" i="2"/>
  <c r="P14" i="2"/>
  <c r="P13" i="2"/>
  <c r="P10" i="2"/>
  <c r="P9" i="2"/>
  <c r="P8" i="2"/>
  <c r="M40" i="2"/>
  <c r="N39" i="2"/>
  <c r="N37" i="2"/>
  <c r="N35" i="2"/>
  <c r="N34" i="2"/>
  <c r="N33" i="2"/>
  <c r="N32" i="2"/>
  <c r="N31" i="2"/>
  <c r="N30" i="2"/>
  <c r="N29" i="2"/>
  <c r="N28" i="2"/>
  <c r="N26" i="2"/>
  <c r="N25" i="2"/>
  <c r="N24" i="2"/>
  <c r="M19" i="2"/>
  <c r="N18" i="2"/>
  <c r="N17" i="2"/>
  <c r="N16" i="2"/>
  <c r="N15" i="2"/>
  <c r="N14" i="2"/>
  <c r="N13" i="2"/>
  <c r="N10" i="2"/>
  <c r="N9" i="2"/>
  <c r="N8" i="2"/>
  <c r="B16" i="5"/>
  <c r="M21" i="36" l="1"/>
  <c r="N21" i="36" s="1"/>
  <c r="M29" i="36"/>
  <c r="O29" i="36"/>
  <c r="P29" i="36" s="1"/>
  <c r="O21" i="36"/>
  <c r="P21" i="36" s="1"/>
  <c r="O27" i="36"/>
  <c r="P27" i="36" s="1"/>
  <c r="K32" i="33"/>
  <c r="M49" i="33"/>
  <c r="K49" i="33"/>
  <c r="AF16" i="5"/>
  <c r="AD16" i="5"/>
  <c r="AB16" i="5"/>
  <c r="X16" i="5"/>
  <c r="T16" i="5"/>
  <c r="V16" i="5"/>
  <c r="Z16" i="5"/>
  <c r="N214" i="33"/>
  <c r="P249" i="43"/>
  <c r="N222" i="33"/>
  <c r="P248" i="43"/>
  <c r="N221" i="33"/>
  <c r="P247" i="43"/>
  <c r="N219" i="33"/>
  <c r="P246" i="43"/>
  <c r="N218" i="33"/>
  <c r="P245" i="43"/>
  <c r="P243" i="43"/>
  <c r="N215" i="33"/>
  <c r="N211" i="33"/>
  <c r="P240" i="43"/>
  <c r="N210" i="33"/>
  <c r="P239" i="43"/>
  <c r="P252" i="43"/>
  <c r="N252" i="43"/>
  <c r="L222" i="33"/>
  <c r="N248" i="43"/>
  <c r="L221" i="33"/>
  <c r="N247" i="43"/>
  <c r="L219" i="33"/>
  <c r="N246" i="43"/>
  <c r="L218" i="33"/>
  <c r="N245" i="43"/>
  <c r="L215" i="33"/>
  <c r="N243" i="43"/>
  <c r="L214" i="33"/>
  <c r="N249" i="43"/>
  <c r="L211" i="33"/>
  <c r="N240" i="43"/>
  <c r="L210" i="33"/>
  <c r="N239" i="43"/>
  <c r="N216" i="33"/>
  <c r="P250" i="43"/>
  <c r="L216" i="33"/>
  <c r="N250" i="43"/>
  <c r="Q263" i="43"/>
  <c r="R253" i="43"/>
  <c r="R37" i="43" s="1"/>
  <c r="M17" i="33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M32" i="33"/>
  <c r="O19" i="36"/>
  <c r="P19" i="36" s="1"/>
  <c r="N27" i="36"/>
  <c r="N28" i="36"/>
  <c r="N29" i="36"/>
  <c r="K17" i="33"/>
  <c r="P16" i="5"/>
  <c r="N16" i="5"/>
  <c r="I41" i="33"/>
  <c r="I42" i="33"/>
  <c r="I43" i="33"/>
  <c r="I45" i="33"/>
  <c r="I47" i="33"/>
  <c r="I48" i="33"/>
  <c r="G41" i="33"/>
  <c r="G42" i="33"/>
  <c r="G43" i="33"/>
  <c r="G45" i="33"/>
  <c r="G47" i="33"/>
  <c r="G48" i="33"/>
  <c r="E41" i="33"/>
  <c r="E42" i="33"/>
  <c r="E43" i="33"/>
  <c r="E45" i="33"/>
  <c r="E47" i="33"/>
  <c r="E48" i="33"/>
  <c r="C41" i="33"/>
  <c r="C42" i="33"/>
  <c r="AA42" i="33" s="1"/>
  <c r="C43" i="33"/>
  <c r="C45" i="33"/>
  <c r="AA45" i="33" s="1"/>
  <c r="C47" i="33"/>
  <c r="C48" i="33"/>
  <c r="N41" i="33"/>
  <c r="I21" i="33"/>
  <c r="I22" i="33"/>
  <c r="I23" i="33"/>
  <c r="I24" i="33"/>
  <c r="I25" i="33"/>
  <c r="I26" i="33"/>
  <c r="I27" i="33"/>
  <c r="I28" i="33"/>
  <c r="I29" i="33"/>
  <c r="I31" i="33"/>
  <c r="G21" i="33"/>
  <c r="G22" i="33"/>
  <c r="G23" i="33"/>
  <c r="G24" i="33"/>
  <c r="G25" i="33"/>
  <c r="G26" i="33"/>
  <c r="G27" i="33"/>
  <c r="G28" i="33"/>
  <c r="G29" i="33"/>
  <c r="G31" i="33"/>
  <c r="E21" i="33"/>
  <c r="E22" i="33"/>
  <c r="E23" i="33"/>
  <c r="E24" i="33"/>
  <c r="E25" i="33"/>
  <c r="E26" i="33"/>
  <c r="E27" i="33"/>
  <c r="E28" i="33"/>
  <c r="E29" i="33"/>
  <c r="E31" i="33"/>
  <c r="C21" i="33"/>
  <c r="AA21" i="33" s="1"/>
  <c r="C22" i="33"/>
  <c r="C23" i="33"/>
  <c r="AA23" i="33" s="1"/>
  <c r="C24" i="33"/>
  <c r="C25" i="33"/>
  <c r="C26" i="33"/>
  <c r="AA26" i="33" s="1"/>
  <c r="C27" i="33"/>
  <c r="C28" i="33"/>
  <c r="AA28" i="33" s="1"/>
  <c r="C29" i="33"/>
  <c r="C31" i="33"/>
  <c r="AA31" i="33" s="1"/>
  <c r="L21" i="33"/>
  <c r="N22" i="33"/>
  <c r="N23" i="33"/>
  <c r="N24" i="33"/>
  <c r="N25" i="33"/>
  <c r="N26" i="33"/>
  <c r="N27" i="33"/>
  <c r="N28" i="33"/>
  <c r="N29" i="33"/>
  <c r="N31" i="33"/>
  <c r="I6" i="33"/>
  <c r="I7" i="33"/>
  <c r="I8" i="33"/>
  <c r="I11" i="33"/>
  <c r="I12" i="33"/>
  <c r="I13" i="33"/>
  <c r="I14" i="33"/>
  <c r="I15" i="33"/>
  <c r="I16" i="33"/>
  <c r="G6" i="33"/>
  <c r="G7" i="33"/>
  <c r="G8" i="33"/>
  <c r="G11" i="33"/>
  <c r="G12" i="33"/>
  <c r="G13" i="33"/>
  <c r="G14" i="33"/>
  <c r="G15" i="33"/>
  <c r="G28" i="36" s="1"/>
  <c r="H28" i="36" s="1"/>
  <c r="G16" i="33"/>
  <c r="G29" i="36" s="1"/>
  <c r="H29" i="36" s="1"/>
  <c r="E6" i="33"/>
  <c r="E7" i="33"/>
  <c r="E8" i="33"/>
  <c r="E21" i="36" s="1"/>
  <c r="F21" i="36" s="1"/>
  <c r="E11" i="33"/>
  <c r="E12" i="33"/>
  <c r="E13" i="33"/>
  <c r="E14" i="33"/>
  <c r="E15" i="33"/>
  <c r="E28" i="36" s="1"/>
  <c r="F28" i="36" s="1"/>
  <c r="E16" i="33"/>
  <c r="C6" i="33"/>
  <c r="AA6" i="33" s="1"/>
  <c r="C7" i="33"/>
  <c r="AA7" i="33" s="1"/>
  <c r="C8" i="33"/>
  <c r="C11" i="33"/>
  <c r="AA11" i="33" s="1"/>
  <c r="C12" i="33"/>
  <c r="C13" i="33"/>
  <c r="C14" i="33"/>
  <c r="C15" i="33"/>
  <c r="C16" i="33"/>
  <c r="L6" i="33"/>
  <c r="N7" i="33"/>
  <c r="N8" i="33"/>
  <c r="L15" i="33"/>
  <c r="L16" i="33"/>
  <c r="AA41" i="33" l="1"/>
  <c r="AA29" i="33"/>
  <c r="AA16" i="33"/>
  <c r="AA15" i="33"/>
  <c r="AA27" i="33"/>
  <c r="AA14" i="33"/>
  <c r="AA25" i="33"/>
  <c r="AA48" i="33"/>
  <c r="AA13" i="33"/>
  <c r="AA12" i="33"/>
  <c r="AA24" i="33"/>
  <c r="AA47" i="33"/>
  <c r="AA8" i="33"/>
  <c r="AA22" i="33"/>
  <c r="AA43" i="33"/>
  <c r="E27" i="36"/>
  <c r="F27" i="36" s="1"/>
  <c r="C49" i="33"/>
  <c r="E49" i="33"/>
  <c r="G49" i="33"/>
  <c r="I49" i="33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8" i="36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8" i="36"/>
  <c r="K26" i="36"/>
  <c r="K24" i="36"/>
  <c r="K20" i="36"/>
  <c r="O30" i="36"/>
  <c r="P30" i="36" s="1"/>
  <c r="L41" i="33"/>
  <c r="L48" i="33"/>
  <c r="L47" i="33"/>
  <c r="L45" i="33"/>
  <c r="L43" i="33"/>
  <c r="L42" i="33"/>
  <c r="N48" i="33"/>
  <c r="N47" i="33"/>
  <c r="N45" i="33"/>
  <c r="N43" i="33"/>
  <c r="N42" i="33"/>
  <c r="N21" i="33"/>
  <c r="L31" i="33"/>
  <c r="L29" i="33"/>
  <c r="L28" i="33"/>
  <c r="L27" i="33"/>
  <c r="L26" i="33"/>
  <c r="L25" i="33"/>
  <c r="L24" i="33"/>
  <c r="L23" i="33"/>
  <c r="L22" i="33"/>
  <c r="N6" i="33"/>
  <c r="N16" i="33"/>
  <c r="N15" i="33"/>
  <c r="L14" i="33"/>
  <c r="L13" i="33"/>
  <c r="N14" i="33"/>
  <c r="N13" i="33"/>
  <c r="L12" i="33"/>
  <c r="L11" i="33"/>
  <c r="N12" i="33"/>
  <c r="N11" i="33"/>
  <c r="L8" i="33"/>
  <c r="L7" i="33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I206" i="33"/>
  <c r="G206" i="33"/>
  <c r="E206" i="33"/>
  <c r="C206" i="33"/>
  <c r="AA206" i="33" s="1"/>
  <c r="B206" i="33"/>
  <c r="J205" i="33"/>
  <c r="H205" i="33"/>
  <c r="F205" i="33"/>
  <c r="D205" i="33"/>
  <c r="I201" i="33"/>
  <c r="G201" i="33"/>
  <c r="E201" i="33"/>
  <c r="C201" i="33"/>
  <c r="I193" i="33"/>
  <c r="G193" i="33"/>
  <c r="E193" i="33"/>
  <c r="C193" i="33"/>
  <c r="AA193" i="33" s="1"/>
  <c r="B193" i="33"/>
  <c r="J192" i="33"/>
  <c r="H192" i="33"/>
  <c r="F192" i="33"/>
  <c r="D192" i="33"/>
  <c r="J190" i="33"/>
  <c r="H190" i="33"/>
  <c r="F190" i="33"/>
  <c r="D190" i="33"/>
  <c r="J189" i="33"/>
  <c r="H189" i="33"/>
  <c r="F189" i="33"/>
  <c r="D189" i="33"/>
  <c r="J188" i="33"/>
  <c r="H188" i="33"/>
  <c r="F188" i="33"/>
  <c r="D188" i="33"/>
  <c r="J187" i="33"/>
  <c r="H187" i="33"/>
  <c r="F187" i="33"/>
  <c r="D187" i="33"/>
  <c r="I172" i="33"/>
  <c r="G172" i="33"/>
  <c r="E172" i="33"/>
  <c r="C172" i="33"/>
  <c r="B172" i="33"/>
  <c r="J171" i="33"/>
  <c r="H171" i="33"/>
  <c r="F171" i="33"/>
  <c r="D171" i="33"/>
  <c r="I167" i="33"/>
  <c r="G167" i="33"/>
  <c r="E167" i="33"/>
  <c r="AA167" i="33" s="1"/>
  <c r="B167" i="33"/>
  <c r="J166" i="33"/>
  <c r="H166" i="33"/>
  <c r="F166" i="33"/>
  <c r="D166" i="33"/>
  <c r="J165" i="33"/>
  <c r="H165" i="33"/>
  <c r="F165" i="33"/>
  <c r="D165" i="33"/>
  <c r="I161" i="33"/>
  <c r="G161" i="33"/>
  <c r="E161" i="33"/>
  <c r="C161" i="33"/>
  <c r="B161" i="33"/>
  <c r="J160" i="33"/>
  <c r="H160" i="33"/>
  <c r="F160" i="33"/>
  <c r="D160" i="33"/>
  <c r="J159" i="33"/>
  <c r="H159" i="33"/>
  <c r="F159" i="33"/>
  <c r="D159" i="33"/>
  <c r="J158" i="33"/>
  <c r="H158" i="33"/>
  <c r="F158" i="33"/>
  <c r="D158" i="33"/>
  <c r="J157" i="33"/>
  <c r="H157" i="33"/>
  <c r="F157" i="33"/>
  <c r="D157" i="33"/>
  <c r="J156" i="33"/>
  <c r="H156" i="33"/>
  <c r="F156" i="33"/>
  <c r="D156" i="33"/>
  <c r="J155" i="33"/>
  <c r="H155" i="33"/>
  <c r="F155" i="33"/>
  <c r="D155" i="33"/>
  <c r="J154" i="33"/>
  <c r="H154" i="33"/>
  <c r="F154" i="33"/>
  <c r="D154" i="33"/>
  <c r="I150" i="33"/>
  <c r="G150" i="33"/>
  <c r="E150" i="33"/>
  <c r="C150" i="33"/>
  <c r="B150" i="33"/>
  <c r="J149" i="33"/>
  <c r="H149" i="33"/>
  <c r="F149" i="33"/>
  <c r="D149" i="33"/>
  <c r="J148" i="33"/>
  <c r="H148" i="33"/>
  <c r="F148" i="33"/>
  <c r="D148" i="33"/>
  <c r="J147" i="33"/>
  <c r="H147" i="33"/>
  <c r="F147" i="33"/>
  <c r="D147" i="33"/>
  <c r="J146" i="33"/>
  <c r="H146" i="33"/>
  <c r="F146" i="33"/>
  <c r="D146" i="33"/>
  <c r="J145" i="33"/>
  <c r="H145" i="33"/>
  <c r="F145" i="33"/>
  <c r="D145" i="33"/>
  <c r="I141" i="33"/>
  <c r="G141" i="33"/>
  <c r="E141" i="33"/>
  <c r="C141" i="33"/>
  <c r="AA141" i="33" s="1"/>
  <c r="B141" i="33"/>
  <c r="J140" i="33"/>
  <c r="H140" i="33"/>
  <c r="F140" i="33"/>
  <c r="D140" i="33"/>
  <c r="J139" i="33"/>
  <c r="H139" i="33"/>
  <c r="F139" i="33"/>
  <c r="D139" i="33"/>
  <c r="J138" i="33"/>
  <c r="H138" i="33"/>
  <c r="F138" i="33"/>
  <c r="D138" i="33"/>
  <c r="J137" i="33"/>
  <c r="H137" i="33"/>
  <c r="F137" i="33"/>
  <c r="D137" i="33"/>
  <c r="J136" i="33"/>
  <c r="H136" i="33"/>
  <c r="F136" i="33"/>
  <c r="D136" i="33"/>
  <c r="I132" i="33"/>
  <c r="G132" i="33"/>
  <c r="E132" i="33"/>
  <c r="C132" i="33"/>
  <c r="AA132" i="33" s="1"/>
  <c r="B132" i="33"/>
  <c r="J131" i="33"/>
  <c r="H131" i="33"/>
  <c r="F131" i="33"/>
  <c r="D131" i="33"/>
  <c r="J130" i="33"/>
  <c r="H130" i="33"/>
  <c r="F130" i="33"/>
  <c r="D130" i="33"/>
  <c r="J129" i="33"/>
  <c r="H129" i="33"/>
  <c r="F129" i="33"/>
  <c r="D129" i="33"/>
  <c r="J128" i="33"/>
  <c r="H128" i="33"/>
  <c r="F128" i="33"/>
  <c r="D128" i="33"/>
  <c r="J127" i="33"/>
  <c r="H127" i="33"/>
  <c r="F127" i="33"/>
  <c r="D127" i="33"/>
  <c r="J126" i="33"/>
  <c r="H126" i="33"/>
  <c r="F126" i="33"/>
  <c r="D126" i="33"/>
  <c r="I122" i="33"/>
  <c r="G122" i="33"/>
  <c r="H122" i="33" s="1"/>
  <c r="E122" i="33"/>
  <c r="F122" i="33" s="1"/>
  <c r="C122" i="33"/>
  <c r="B122" i="33"/>
  <c r="J121" i="33"/>
  <c r="H121" i="33"/>
  <c r="F121" i="33"/>
  <c r="J120" i="33"/>
  <c r="H120" i="33"/>
  <c r="F120" i="33"/>
  <c r="J119" i="33"/>
  <c r="H119" i="33"/>
  <c r="F119" i="33"/>
  <c r="J118" i="33"/>
  <c r="H118" i="33"/>
  <c r="F118" i="33"/>
  <c r="D118" i="33"/>
  <c r="I114" i="33"/>
  <c r="G114" i="33"/>
  <c r="E114" i="33"/>
  <c r="C114" i="33"/>
  <c r="AA114" i="33" s="1"/>
  <c r="B114" i="33"/>
  <c r="J113" i="33"/>
  <c r="H113" i="33"/>
  <c r="F113" i="33"/>
  <c r="D113" i="33"/>
  <c r="J111" i="33"/>
  <c r="H111" i="33"/>
  <c r="F111" i="33"/>
  <c r="D111" i="33"/>
  <c r="J110" i="33"/>
  <c r="H110" i="33"/>
  <c r="F110" i="33"/>
  <c r="D110" i="33"/>
  <c r="J109" i="33"/>
  <c r="H109" i="33"/>
  <c r="F109" i="33"/>
  <c r="D109" i="33"/>
  <c r="J108" i="33"/>
  <c r="H108" i="33"/>
  <c r="F108" i="33"/>
  <c r="D108" i="33"/>
  <c r="J95" i="33"/>
  <c r="H95" i="33"/>
  <c r="F95" i="33"/>
  <c r="D95" i="33"/>
  <c r="J94" i="33"/>
  <c r="H94" i="33"/>
  <c r="F94" i="33"/>
  <c r="D94" i="33"/>
  <c r="J93" i="33"/>
  <c r="H93" i="33"/>
  <c r="F93" i="33"/>
  <c r="D93" i="33"/>
  <c r="J92" i="33"/>
  <c r="H92" i="33"/>
  <c r="F92" i="33"/>
  <c r="D92" i="33"/>
  <c r="J91" i="33"/>
  <c r="H91" i="33"/>
  <c r="F91" i="33"/>
  <c r="D91" i="33"/>
  <c r="J90" i="33"/>
  <c r="H90" i="33"/>
  <c r="D90" i="33"/>
  <c r="I86" i="33"/>
  <c r="G86" i="33"/>
  <c r="E86" i="33"/>
  <c r="C86" i="33"/>
  <c r="AA86" i="33" s="1"/>
  <c r="B86" i="33"/>
  <c r="J85" i="33"/>
  <c r="H85" i="33"/>
  <c r="F85" i="33"/>
  <c r="D85" i="33"/>
  <c r="J84" i="33"/>
  <c r="H84" i="33"/>
  <c r="F84" i="33"/>
  <c r="D84" i="33"/>
  <c r="J82" i="33"/>
  <c r="H82" i="33"/>
  <c r="F82" i="33"/>
  <c r="D82" i="33"/>
  <c r="J80" i="33"/>
  <c r="H80" i="33"/>
  <c r="F80" i="33"/>
  <c r="D80" i="33"/>
  <c r="J79" i="33"/>
  <c r="H79" i="33"/>
  <c r="F79" i="33"/>
  <c r="D79" i="33"/>
  <c r="J78" i="33"/>
  <c r="H78" i="33"/>
  <c r="F78" i="33"/>
  <c r="D78" i="33"/>
  <c r="I74" i="33"/>
  <c r="G74" i="33"/>
  <c r="E74" i="33"/>
  <c r="C74" i="33"/>
  <c r="J72" i="33"/>
  <c r="H72" i="33"/>
  <c r="F72" i="33"/>
  <c r="D72" i="33"/>
  <c r="J71" i="33"/>
  <c r="H71" i="33"/>
  <c r="F71" i="33"/>
  <c r="D71" i="33"/>
  <c r="J70" i="33"/>
  <c r="H70" i="33"/>
  <c r="F70" i="33"/>
  <c r="D70" i="33"/>
  <c r="J69" i="33"/>
  <c r="H69" i="33"/>
  <c r="F69" i="33"/>
  <c r="D69" i="33"/>
  <c r="J68" i="33"/>
  <c r="H68" i="33"/>
  <c r="F68" i="33"/>
  <c r="D68" i="33"/>
  <c r="J67" i="33"/>
  <c r="H67" i="33"/>
  <c r="F67" i="33"/>
  <c r="D67" i="33"/>
  <c r="J65" i="33"/>
  <c r="H65" i="33"/>
  <c r="F65" i="33"/>
  <c r="D65" i="33"/>
  <c r="I61" i="33"/>
  <c r="G61" i="33"/>
  <c r="E61" i="33"/>
  <c r="C61" i="33"/>
  <c r="AA61" i="33" s="1"/>
  <c r="J60" i="33"/>
  <c r="H60" i="33"/>
  <c r="F60" i="33"/>
  <c r="D60" i="33"/>
  <c r="J59" i="33"/>
  <c r="H59" i="33"/>
  <c r="F59" i="33"/>
  <c r="D59" i="33"/>
  <c r="J57" i="33"/>
  <c r="H57" i="33"/>
  <c r="F57" i="33"/>
  <c r="D57" i="33"/>
  <c r="J55" i="33"/>
  <c r="H55" i="33"/>
  <c r="F55" i="33"/>
  <c r="D55" i="33"/>
  <c r="J48" i="33"/>
  <c r="H48" i="33"/>
  <c r="F48" i="33"/>
  <c r="D48" i="33"/>
  <c r="J47" i="33"/>
  <c r="H47" i="33"/>
  <c r="F47" i="33"/>
  <c r="D47" i="33"/>
  <c r="J45" i="33"/>
  <c r="H45" i="33"/>
  <c r="F45" i="33"/>
  <c r="D45" i="33"/>
  <c r="J43" i="33"/>
  <c r="H43" i="33"/>
  <c r="F43" i="33"/>
  <c r="D43" i="33"/>
  <c r="J42" i="33"/>
  <c r="H42" i="33"/>
  <c r="F42" i="33"/>
  <c r="D42" i="33"/>
  <c r="J41" i="33"/>
  <c r="H41" i="33"/>
  <c r="F41" i="33"/>
  <c r="D41" i="33"/>
  <c r="I32" i="33"/>
  <c r="G32" i="33"/>
  <c r="E32" i="33"/>
  <c r="C32" i="33"/>
  <c r="B32" i="33"/>
  <c r="J31" i="33"/>
  <c r="H31" i="33"/>
  <c r="F31" i="33"/>
  <c r="D31" i="33"/>
  <c r="J29" i="33"/>
  <c r="H29" i="33"/>
  <c r="F29" i="33"/>
  <c r="D29" i="33"/>
  <c r="J28" i="33"/>
  <c r="H28" i="33"/>
  <c r="F28" i="33"/>
  <c r="D28" i="33"/>
  <c r="J27" i="33"/>
  <c r="H27" i="33"/>
  <c r="F27" i="33"/>
  <c r="D27" i="33"/>
  <c r="J26" i="33"/>
  <c r="H26" i="33"/>
  <c r="F26" i="33"/>
  <c r="D26" i="33"/>
  <c r="J25" i="33"/>
  <c r="H25" i="33"/>
  <c r="F25" i="33"/>
  <c r="D25" i="33"/>
  <c r="J24" i="33"/>
  <c r="H24" i="33"/>
  <c r="F24" i="33"/>
  <c r="D24" i="33"/>
  <c r="J23" i="33"/>
  <c r="H23" i="33"/>
  <c r="F23" i="33"/>
  <c r="D23" i="33"/>
  <c r="J22" i="33"/>
  <c r="H22" i="33"/>
  <c r="F22" i="33"/>
  <c r="D22" i="33"/>
  <c r="J21" i="33"/>
  <c r="H21" i="33"/>
  <c r="F21" i="33"/>
  <c r="D21" i="33"/>
  <c r="I17" i="33"/>
  <c r="G17" i="33"/>
  <c r="E17" i="33"/>
  <c r="C17" i="33"/>
  <c r="B17" i="33"/>
  <c r="J16" i="33"/>
  <c r="H16" i="33"/>
  <c r="F16" i="33"/>
  <c r="D16" i="33"/>
  <c r="J15" i="33"/>
  <c r="H15" i="33"/>
  <c r="F15" i="33"/>
  <c r="D15" i="33"/>
  <c r="J14" i="33"/>
  <c r="H14" i="33"/>
  <c r="F14" i="33"/>
  <c r="D14" i="33"/>
  <c r="J13" i="33"/>
  <c r="H13" i="33"/>
  <c r="F13" i="33"/>
  <c r="D13" i="33"/>
  <c r="J12" i="33"/>
  <c r="H12" i="33"/>
  <c r="F12" i="33"/>
  <c r="D12" i="33"/>
  <c r="J11" i="33"/>
  <c r="H11" i="33"/>
  <c r="F11" i="33"/>
  <c r="D11" i="33"/>
  <c r="J8" i="33"/>
  <c r="H8" i="33"/>
  <c r="F8" i="33"/>
  <c r="D8" i="33"/>
  <c r="J7" i="33"/>
  <c r="H7" i="33"/>
  <c r="F7" i="33"/>
  <c r="D7" i="33"/>
  <c r="J6" i="33"/>
  <c r="H6" i="33"/>
  <c r="F6" i="33"/>
  <c r="D6" i="33"/>
  <c r="AA161" i="33" l="1"/>
  <c r="AA201" i="33"/>
  <c r="AA150" i="33"/>
  <c r="AA49" i="33"/>
  <c r="AA17" i="33"/>
  <c r="AA122" i="33"/>
  <c r="AA74" i="33"/>
  <c r="AA172" i="33"/>
  <c r="AA32" i="33"/>
  <c r="Z17" i="33"/>
  <c r="V17" i="33"/>
  <c r="X17" i="33"/>
  <c r="V86" i="33"/>
  <c r="X86" i="33"/>
  <c r="Z86" i="33"/>
  <c r="Z114" i="33"/>
  <c r="X114" i="33"/>
  <c r="V114" i="33"/>
  <c r="V132" i="33"/>
  <c r="X132" i="33"/>
  <c r="Z132" i="33"/>
  <c r="X150" i="33"/>
  <c r="Z150" i="33"/>
  <c r="V150" i="33"/>
  <c r="X167" i="33"/>
  <c r="V167" i="33"/>
  <c r="Z167" i="33"/>
  <c r="V172" i="33"/>
  <c r="X172" i="33"/>
  <c r="Z172" i="33"/>
  <c r="X206" i="33"/>
  <c r="V206" i="33"/>
  <c r="Z206" i="33"/>
  <c r="Z32" i="33"/>
  <c r="X32" i="33"/>
  <c r="V32" i="33"/>
  <c r="Z141" i="33"/>
  <c r="V141" i="33"/>
  <c r="X141" i="33"/>
  <c r="Z161" i="33"/>
  <c r="V161" i="33"/>
  <c r="X161" i="33"/>
  <c r="V193" i="33"/>
  <c r="Z193" i="33"/>
  <c r="X193" i="33"/>
  <c r="R17" i="33"/>
  <c r="T17" i="33"/>
  <c r="P17" i="33"/>
  <c r="R141" i="33"/>
  <c r="P141" i="33"/>
  <c r="T141" i="33"/>
  <c r="T161" i="33"/>
  <c r="P161" i="33"/>
  <c r="R161" i="33"/>
  <c r="R193" i="33"/>
  <c r="T193" i="33"/>
  <c r="P193" i="33"/>
  <c r="R32" i="33"/>
  <c r="P32" i="33"/>
  <c r="T32" i="33"/>
  <c r="P86" i="33"/>
  <c r="T86" i="33"/>
  <c r="R86" i="33"/>
  <c r="R132" i="33"/>
  <c r="T132" i="33"/>
  <c r="P132" i="33"/>
  <c r="T150" i="33"/>
  <c r="P150" i="33"/>
  <c r="R150" i="33"/>
  <c r="R167" i="33"/>
  <c r="P167" i="33"/>
  <c r="T167" i="33"/>
  <c r="T172" i="33"/>
  <c r="R172" i="33"/>
  <c r="P172" i="33"/>
  <c r="T206" i="33"/>
  <c r="P206" i="33"/>
  <c r="R206" i="33"/>
  <c r="R114" i="33"/>
  <c r="T114" i="33"/>
  <c r="P114" i="33"/>
  <c r="S28" i="36"/>
  <c r="I22" i="36"/>
  <c r="J22" i="36" s="1"/>
  <c r="I23" i="36"/>
  <c r="J23" i="36" s="1"/>
  <c r="N17" i="33"/>
  <c r="S27" i="36"/>
  <c r="L17" i="33"/>
  <c r="J17" i="33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D28" i="36"/>
  <c r="I28" i="36"/>
  <c r="J28" i="36" s="1"/>
  <c r="D122" i="33"/>
  <c r="D206" i="33"/>
  <c r="H206" i="33"/>
  <c r="N206" i="33"/>
  <c r="L206" i="33"/>
  <c r="F206" i="33"/>
  <c r="D172" i="33"/>
  <c r="H172" i="33"/>
  <c r="N172" i="33"/>
  <c r="L172" i="33"/>
  <c r="F172" i="33"/>
  <c r="J172" i="33"/>
  <c r="F167" i="33"/>
  <c r="D167" i="33"/>
  <c r="L167" i="33"/>
  <c r="N167" i="33"/>
  <c r="H167" i="33"/>
  <c r="J206" i="33"/>
  <c r="J167" i="33"/>
  <c r="J122" i="33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L28" i="36"/>
  <c r="Q28" i="36"/>
  <c r="R28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L61" i="33"/>
  <c r="N61" i="33"/>
  <c r="L86" i="33"/>
  <c r="N86" i="33"/>
  <c r="N114" i="33"/>
  <c r="L114" i="33"/>
  <c r="J132" i="33"/>
  <c r="L132" i="33"/>
  <c r="N132" i="33"/>
  <c r="J150" i="33"/>
  <c r="L150" i="33"/>
  <c r="N150" i="33"/>
  <c r="F61" i="33"/>
  <c r="J61" i="33"/>
  <c r="D74" i="33"/>
  <c r="H74" i="33"/>
  <c r="F86" i="33"/>
  <c r="J86" i="33"/>
  <c r="F114" i="33"/>
  <c r="J114" i="33"/>
  <c r="D141" i="33"/>
  <c r="H141" i="33"/>
  <c r="N74" i="33"/>
  <c r="L74" i="33"/>
  <c r="J99" i="33"/>
  <c r="N99" i="33"/>
  <c r="L99" i="33"/>
  <c r="L141" i="33"/>
  <c r="N141" i="33"/>
  <c r="J161" i="33"/>
  <c r="N161" i="33"/>
  <c r="L161" i="33"/>
  <c r="J193" i="33"/>
  <c r="L193" i="33"/>
  <c r="N193" i="33"/>
  <c r="D61" i="33"/>
  <c r="H61" i="33"/>
  <c r="F74" i="33"/>
  <c r="J74" i="33"/>
  <c r="D86" i="33"/>
  <c r="H86" i="33"/>
  <c r="D114" i="33"/>
  <c r="H114" i="33"/>
  <c r="F141" i="33"/>
  <c r="J141" i="33"/>
  <c r="N49" i="33"/>
  <c r="L49" i="33"/>
  <c r="D32" i="33"/>
  <c r="N32" i="33"/>
  <c r="L32" i="33"/>
  <c r="D17" i="33"/>
  <c r="H17" i="33"/>
  <c r="D49" i="33"/>
  <c r="H49" i="33"/>
  <c r="F49" i="33"/>
  <c r="J49" i="33"/>
  <c r="F32" i="33"/>
  <c r="J32" i="33"/>
  <c r="H32" i="33"/>
  <c r="F17" i="33"/>
  <c r="D99" i="33"/>
  <c r="H99" i="33"/>
  <c r="D132" i="33"/>
  <c r="F132" i="33"/>
  <c r="H132" i="33"/>
  <c r="D150" i="33"/>
  <c r="F150" i="33"/>
  <c r="H150" i="33"/>
  <c r="D161" i="33"/>
  <c r="F161" i="33"/>
  <c r="H161" i="33"/>
  <c r="D193" i="33"/>
  <c r="F193" i="33"/>
  <c r="H193" i="33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29" i="8"/>
  <c r="Q17" i="7"/>
  <c r="B17" i="7"/>
  <c r="D17" i="7" s="1"/>
  <c r="B37" i="6"/>
  <c r="B36" i="5"/>
  <c r="G36" i="5"/>
  <c r="B48" i="3"/>
  <c r="J48" i="3" s="1"/>
  <c r="B41" i="4"/>
  <c r="L37" i="4"/>
  <c r="H37" i="4"/>
  <c r="F37" i="4"/>
  <c r="D37" i="4"/>
  <c r="L9" i="5"/>
  <c r="H9" i="5"/>
  <c r="F9" i="5"/>
  <c r="D9" i="5"/>
  <c r="L8" i="5"/>
  <c r="H8" i="5"/>
  <c r="F8" i="5"/>
  <c r="D8" i="5"/>
  <c r="L23" i="5"/>
  <c r="H23" i="5"/>
  <c r="F23" i="5"/>
  <c r="D23" i="5"/>
  <c r="L21" i="5"/>
  <c r="H21" i="5"/>
  <c r="F21" i="5"/>
  <c r="D21" i="5"/>
  <c r="L30" i="4"/>
  <c r="H30" i="4"/>
  <c r="F30" i="4"/>
  <c r="D30" i="4"/>
  <c r="L28" i="4"/>
  <c r="H28" i="4"/>
  <c r="F28" i="4"/>
  <c r="D28" i="4"/>
  <c r="L25" i="6"/>
  <c r="H25" i="6"/>
  <c r="F25" i="6"/>
  <c r="D25" i="6"/>
  <c r="L23" i="6"/>
  <c r="H23" i="6"/>
  <c r="F23" i="6"/>
  <c r="D23" i="6"/>
  <c r="F12" i="21"/>
  <c r="F11" i="21"/>
  <c r="F10" i="21"/>
  <c r="F9" i="21"/>
  <c r="F8" i="21"/>
  <c r="D12" i="21"/>
  <c r="D11" i="21"/>
  <c r="I17" i="7" l="1"/>
  <c r="J17" i="7" s="1"/>
  <c r="AF17" i="7"/>
  <c r="AD17" i="7"/>
  <c r="AB17" i="7"/>
  <c r="T17" i="7"/>
  <c r="V17" i="7"/>
  <c r="X17" i="7"/>
  <c r="Z17" i="7"/>
  <c r="B227" i="43"/>
  <c r="J8" i="14"/>
  <c r="B229" i="43"/>
  <c r="J10" i="14"/>
  <c r="B228" i="43"/>
  <c r="J9" i="14"/>
  <c r="I9" i="24"/>
  <c r="J9" i="24" s="1"/>
  <c r="I9" i="23"/>
  <c r="J9" i="23" s="1"/>
  <c r="I17" i="22"/>
  <c r="J17" i="22" s="1"/>
  <c r="I36" i="5"/>
  <c r="J36" i="5" s="1"/>
  <c r="R9" i="14"/>
  <c r="B192" i="42"/>
  <c r="Q192" i="42" s="1"/>
  <c r="J192" i="42" s="1"/>
  <c r="B9" i="36"/>
  <c r="J9" i="36" s="1"/>
  <c r="B198" i="33"/>
  <c r="R8" i="14"/>
  <c r="B191" i="42"/>
  <c r="Q191" i="42" s="1"/>
  <c r="J191" i="42" s="1"/>
  <c r="B8" i="36"/>
  <c r="J8" i="36" s="1"/>
  <c r="B197" i="33"/>
  <c r="R10" i="14"/>
  <c r="B193" i="42"/>
  <c r="Q193" i="42" s="1"/>
  <c r="J193" i="42" s="1"/>
  <c r="B11" i="36"/>
  <c r="J11" i="36" s="1"/>
  <c r="B199" i="33"/>
  <c r="R9" i="24"/>
  <c r="R9" i="23"/>
  <c r="R17" i="7"/>
  <c r="R17" i="22"/>
  <c r="N9" i="24"/>
  <c r="P9" i="24"/>
  <c r="L9" i="23"/>
  <c r="N9" i="23"/>
  <c r="P9" i="23"/>
  <c r="N17" i="22"/>
  <c r="P17" i="22"/>
  <c r="F17" i="22"/>
  <c r="L17" i="22"/>
  <c r="D17" i="22"/>
  <c r="H17" i="22"/>
  <c r="N9" i="14"/>
  <c r="P9" i="14"/>
  <c r="P8" i="14"/>
  <c r="N8" i="14"/>
  <c r="P10" i="14"/>
  <c r="N10" i="14"/>
  <c r="P29" i="8"/>
  <c r="N29" i="8"/>
  <c r="N17" i="7"/>
  <c r="P17" i="7"/>
  <c r="P37" i="6"/>
  <c r="N37" i="6"/>
  <c r="P36" i="5"/>
  <c r="N36" i="5"/>
  <c r="P41" i="4"/>
  <c r="N41" i="4"/>
  <c r="P48" i="3"/>
  <c r="N48" i="3"/>
  <c r="F9" i="24"/>
  <c r="L9" i="24"/>
  <c r="D9" i="24"/>
  <c r="H9" i="24"/>
  <c r="D9" i="23"/>
  <c r="F9" i="23"/>
  <c r="H9" i="23"/>
  <c r="H12" i="21"/>
  <c r="H11" i="21"/>
  <c r="H10" i="21"/>
  <c r="D10" i="21"/>
  <c r="H9" i="21"/>
  <c r="D9" i="21"/>
  <c r="L8" i="21"/>
  <c r="H8" i="21"/>
  <c r="D8" i="21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Z199" i="33"/>
  <c r="X199" i="33"/>
  <c r="V199" i="33"/>
  <c r="Z197" i="33"/>
  <c r="X197" i="33"/>
  <c r="V197" i="33"/>
  <c r="Z198" i="33"/>
  <c r="X198" i="33"/>
  <c r="V198" i="3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P199" i="33"/>
  <c r="R199" i="33"/>
  <c r="T199" i="33"/>
  <c r="T197" i="33"/>
  <c r="P197" i="33"/>
  <c r="R197" i="33"/>
  <c r="T198" i="33"/>
  <c r="R198" i="33"/>
  <c r="P198" i="3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N199" i="33"/>
  <c r="L199" i="33"/>
  <c r="J199" i="33"/>
  <c r="F199" i="33"/>
  <c r="H199" i="33"/>
  <c r="D199" i="3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N198" i="33"/>
  <c r="L198" i="33"/>
  <c r="J198" i="33"/>
  <c r="F198" i="33"/>
  <c r="H198" i="33"/>
  <c r="D198" i="3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N197" i="33"/>
  <c r="L197" i="33"/>
  <c r="J197" i="33"/>
  <c r="F197" i="33"/>
  <c r="B201" i="33"/>
  <c r="H197" i="33"/>
  <c r="D197" i="3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L23" i="31"/>
  <c r="L22" i="31"/>
  <c r="L21" i="31"/>
  <c r="L20" i="31"/>
  <c r="L19" i="31"/>
  <c r="L18" i="31"/>
  <c r="L17" i="31"/>
  <c r="L16" i="31"/>
  <c r="L15" i="31"/>
  <c r="L14" i="31"/>
  <c r="H23" i="31"/>
  <c r="H22" i="31"/>
  <c r="H21" i="31"/>
  <c r="H20" i="31"/>
  <c r="H19" i="31"/>
  <c r="H18" i="31"/>
  <c r="H17" i="31"/>
  <c r="H16" i="31"/>
  <c r="H15" i="31"/>
  <c r="H14" i="31"/>
  <c r="F23" i="31"/>
  <c r="F22" i="31"/>
  <c r="F21" i="31"/>
  <c r="F20" i="31"/>
  <c r="F19" i="31"/>
  <c r="F18" i="31"/>
  <c r="F17" i="31"/>
  <c r="F16" i="31"/>
  <c r="F15" i="31"/>
  <c r="F14" i="31"/>
  <c r="D23" i="31"/>
  <c r="D22" i="31"/>
  <c r="D21" i="31"/>
  <c r="D20" i="31"/>
  <c r="D19" i="31"/>
  <c r="D18" i="31"/>
  <c r="D17" i="31"/>
  <c r="D16" i="31"/>
  <c r="D15" i="31"/>
  <c r="D14" i="31"/>
  <c r="L8" i="31"/>
  <c r="F8" i="31"/>
  <c r="D8" i="31"/>
  <c r="L10" i="14"/>
  <c r="L9" i="14"/>
  <c r="L8" i="14"/>
  <c r="H10" i="14"/>
  <c r="H9" i="14"/>
  <c r="H8" i="14"/>
  <c r="F10" i="14"/>
  <c r="F9" i="14"/>
  <c r="F8" i="14"/>
  <c r="D10" i="14"/>
  <c r="D9" i="14"/>
  <c r="D8" i="14"/>
  <c r="L43" i="32"/>
  <c r="L42" i="32"/>
  <c r="L41" i="32"/>
  <c r="L40" i="32"/>
  <c r="L39" i="32"/>
  <c r="L38" i="32"/>
  <c r="L37" i="32"/>
  <c r="H43" i="32"/>
  <c r="H42" i="32"/>
  <c r="H41" i="32"/>
  <c r="H40" i="32"/>
  <c r="H39" i="32"/>
  <c r="H38" i="32"/>
  <c r="H37" i="32"/>
  <c r="F43" i="32"/>
  <c r="F42" i="32"/>
  <c r="F41" i="32"/>
  <c r="F40" i="32"/>
  <c r="F39" i="32"/>
  <c r="F38" i="32"/>
  <c r="F37" i="32"/>
  <c r="D43" i="32"/>
  <c r="D42" i="32"/>
  <c r="D41" i="32"/>
  <c r="D40" i="32"/>
  <c r="D39" i="32"/>
  <c r="D38" i="32"/>
  <c r="D37" i="32"/>
  <c r="L14" i="32"/>
  <c r="L12" i="32"/>
  <c r="L21" i="32"/>
  <c r="L20" i="32"/>
  <c r="L18" i="32"/>
  <c r="L17" i="32"/>
  <c r="L13" i="32"/>
  <c r="L9" i="32"/>
  <c r="L8" i="32"/>
  <c r="H14" i="32"/>
  <c r="H12" i="32"/>
  <c r="H21" i="32"/>
  <c r="H20" i="32"/>
  <c r="H18" i="32"/>
  <c r="H17" i="32"/>
  <c r="H13" i="32"/>
  <c r="H9" i="32"/>
  <c r="H8" i="32"/>
  <c r="F14" i="32"/>
  <c r="F12" i="32"/>
  <c r="F21" i="32"/>
  <c r="F20" i="32"/>
  <c r="F18" i="32"/>
  <c r="F17" i="32"/>
  <c r="F13" i="32"/>
  <c r="F9" i="32"/>
  <c r="F8" i="32"/>
  <c r="D14" i="32"/>
  <c r="D12" i="32"/>
  <c r="D21" i="32"/>
  <c r="D20" i="32"/>
  <c r="D18" i="32"/>
  <c r="D17" i="32"/>
  <c r="D13" i="32"/>
  <c r="D9" i="32"/>
  <c r="D8" i="32"/>
  <c r="L13" i="13"/>
  <c r="L11" i="13"/>
  <c r="L10" i="13"/>
  <c r="L9" i="13"/>
  <c r="L8" i="13"/>
  <c r="H13" i="13"/>
  <c r="H11" i="13"/>
  <c r="H10" i="13"/>
  <c r="H9" i="13"/>
  <c r="H8" i="13"/>
  <c r="F13" i="13"/>
  <c r="F11" i="13"/>
  <c r="F10" i="13"/>
  <c r="F9" i="13"/>
  <c r="F8" i="13"/>
  <c r="D13" i="13"/>
  <c r="D11" i="13"/>
  <c r="D10" i="13"/>
  <c r="D9" i="13"/>
  <c r="D8" i="13"/>
  <c r="L26" i="13"/>
  <c r="L25" i="13"/>
  <c r="L24" i="13"/>
  <c r="L23" i="13"/>
  <c r="L22" i="13"/>
  <c r="L21" i="13"/>
  <c r="L20" i="13"/>
  <c r="L19" i="13"/>
  <c r="H26" i="13"/>
  <c r="H25" i="13"/>
  <c r="H24" i="13"/>
  <c r="H23" i="13"/>
  <c r="H22" i="13"/>
  <c r="H21" i="13"/>
  <c r="H20" i="13"/>
  <c r="H19" i="13"/>
  <c r="F26" i="13"/>
  <c r="F25" i="13"/>
  <c r="F24" i="13"/>
  <c r="F23" i="13"/>
  <c r="F22" i="13"/>
  <c r="F21" i="13"/>
  <c r="F20" i="13"/>
  <c r="F19" i="13"/>
  <c r="D26" i="13"/>
  <c r="D25" i="13"/>
  <c r="D24" i="13"/>
  <c r="D23" i="13"/>
  <c r="D22" i="13"/>
  <c r="D21" i="13"/>
  <c r="D20" i="13"/>
  <c r="D19" i="13"/>
  <c r="L18" i="29"/>
  <c r="L17" i="29"/>
  <c r="L16" i="29"/>
  <c r="L15" i="29"/>
  <c r="L14" i="29"/>
  <c r="H18" i="29"/>
  <c r="H17" i="29"/>
  <c r="H16" i="29"/>
  <c r="H15" i="29"/>
  <c r="H14" i="29"/>
  <c r="F18" i="29"/>
  <c r="F17" i="29"/>
  <c r="F16" i="29"/>
  <c r="F15" i="29"/>
  <c r="F14" i="29"/>
  <c r="D18" i="29"/>
  <c r="D17" i="29"/>
  <c r="D16" i="29"/>
  <c r="D15" i="29"/>
  <c r="D14" i="29"/>
  <c r="L8" i="29"/>
  <c r="H8" i="29"/>
  <c r="F8" i="29"/>
  <c r="D8" i="29"/>
  <c r="L25" i="30"/>
  <c r="L24" i="30"/>
  <c r="L23" i="30"/>
  <c r="L22" i="30"/>
  <c r="L21" i="30"/>
  <c r="L20" i="30"/>
  <c r="L19" i="30"/>
  <c r="L18" i="30"/>
  <c r="L17" i="30"/>
  <c r="L16" i="30"/>
  <c r="H25" i="30"/>
  <c r="H24" i="30"/>
  <c r="H23" i="30"/>
  <c r="H22" i="30"/>
  <c r="H21" i="30"/>
  <c r="H20" i="30"/>
  <c r="H19" i="30"/>
  <c r="H18" i="30"/>
  <c r="H17" i="30"/>
  <c r="H16" i="30"/>
  <c r="F25" i="30"/>
  <c r="F24" i="30"/>
  <c r="F23" i="30"/>
  <c r="F22" i="30"/>
  <c r="F21" i="30"/>
  <c r="F20" i="30"/>
  <c r="F19" i="30"/>
  <c r="F18" i="30"/>
  <c r="F17" i="30"/>
  <c r="F16" i="30"/>
  <c r="D25" i="30"/>
  <c r="D24" i="30"/>
  <c r="D23" i="30"/>
  <c r="D22" i="30"/>
  <c r="D21" i="30"/>
  <c r="D20" i="30"/>
  <c r="D19" i="30"/>
  <c r="D18" i="30"/>
  <c r="D17" i="30"/>
  <c r="D16" i="30"/>
  <c r="L9" i="30"/>
  <c r="L8" i="30"/>
  <c r="H9" i="30"/>
  <c r="H8" i="30"/>
  <c r="F9" i="30"/>
  <c r="F8" i="30"/>
  <c r="D9" i="30"/>
  <c r="D8" i="30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L14" i="12"/>
  <c r="L13" i="12"/>
  <c r="L12" i="12"/>
  <c r="L11" i="12"/>
  <c r="L10" i="12"/>
  <c r="L9" i="12"/>
  <c r="L8" i="12"/>
  <c r="H14" i="12"/>
  <c r="H13" i="12"/>
  <c r="H12" i="12"/>
  <c r="H11" i="12"/>
  <c r="H10" i="12"/>
  <c r="H9" i="12"/>
  <c r="H8" i="12"/>
  <c r="F14" i="12"/>
  <c r="F13" i="12"/>
  <c r="F12" i="12"/>
  <c r="F11" i="12"/>
  <c r="F10" i="12"/>
  <c r="F9" i="12"/>
  <c r="F8" i="12"/>
  <c r="D14" i="12"/>
  <c r="D13" i="12"/>
  <c r="D12" i="12"/>
  <c r="D11" i="12"/>
  <c r="D10" i="12"/>
  <c r="D9" i="12"/>
  <c r="D8" i="12"/>
  <c r="L24" i="11"/>
  <c r="L23" i="11"/>
  <c r="L22" i="11"/>
  <c r="L21" i="11"/>
  <c r="L20" i="11"/>
  <c r="L19" i="11"/>
  <c r="L18" i="11"/>
  <c r="H24" i="11"/>
  <c r="H23" i="11"/>
  <c r="H22" i="11"/>
  <c r="H21" i="11"/>
  <c r="H20" i="11"/>
  <c r="H19" i="11"/>
  <c r="H18" i="11"/>
  <c r="F24" i="11"/>
  <c r="F23" i="11"/>
  <c r="F22" i="11"/>
  <c r="F21" i="11"/>
  <c r="F20" i="11"/>
  <c r="F19" i="11"/>
  <c r="F18" i="11"/>
  <c r="D24" i="11"/>
  <c r="D23" i="11"/>
  <c r="D22" i="11"/>
  <c r="D21" i="11"/>
  <c r="D20" i="11"/>
  <c r="D19" i="11"/>
  <c r="D18" i="11"/>
  <c r="L12" i="11"/>
  <c r="L11" i="11"/>
  <c r="L10" i="11"/>
  <c r="L9" i="11"/>
  <c r="L8" i="11"/>
  <c r="H12" i="11"/>
  <c r="H11" i="11"/>
  <c r="H10" i="11"/>
  <c r="H9" i="11"/>
  <c r="H8" i="11"/>
  <c r="F12" i="11"/>
  <c r="F11" i="11"/>
  <c r="F10" i="11"/>
  <c r="F9" i="11"/>
  <c r="F8" i="11"/>
  <c r="D12" i="11"/>
  <c r="D11" i="11"/>
  <c r="D10" i="11"/>
  <c r="D9" i="11"/>
  <c r="D8" i="11"/>
  <c r="L25" i="10"/>
  <c r="L24" i="10"/>
  <c r="L23" i="10"/>
  <c r="L22" i="10"/>
  <c r="L21" i="10"/>
  <c r="L20" i="10"/>
  <c r="L19" i="10"/>
  <c r="L18" i="10"/>
  <c r="H25" i="10"/>
  <c r="H24" i="10"/>
  <c r="H23" i="10"/>
  <c r="H22" i="10"/>
  <c r="H21" i="10"/>
  <c r="H20" i="10"/>
  <c r="H19" i="10"/>
  <c r="H18" i="10"/>
  <c r="F25" i="10"/>
  <c r="F24" i="10"/>
  <c r="F23" i="10"/>
  <c r="F22" i="10"/>
  <c r="F21" i="10"/>
  <c r="F20" i="10"/>
  <c r="F19" i="10"/>
  <c r="F18" i="10"/>
  <c r="D25" i="10"/>
  <c r="D24" i="10"/>
  <c r="D23" i="10"/>
  <c r="D22" i="10"/>
  <c r="D21" i="10"/>
  <c r="D20" i="10"/>
  <c r="D19" i="10"/>
  <c r="D18" i="10"/>
  <c r="L12" i="10"/>
  <c r="L11" i="10"/>
  <c r="L10" i="10"/>
  <c r="L9" i="10"/>
  <c r="L8" i="10"/>
  <c r="H12" i="10"/>
  <c r="H11" i="10"/>
  <c r="H10" i="10"/>
  <c r="H9" i="10"/>
  <c r="H8" i="10"/>
  <c r="F12" i="10"/>
  <c r="F11" i="10"/>
  <c r="F10" i="10"/>
  <c r="F9" i="10"/>
  <c r="F8" i="10"/>
  <c r="D12" i="10"/>
  <c r="D11" i="10"/>
  <c r="D10" i="10"/>
  <c r="D9" i="10"/>
  <c r="D8" i="10"/>
  <c r="D19" i="9"/>
  <c r="L28" i="9"/>
  <c r="L27" i="9"/>
  <c r="L26" i="9"/>
  <c r="L25" i="9"/>
  <c r="L24" i="9"/>
  <c r="L23" i="9"/>
  <c r="L22" i="9"/>
  <c r="L21" i="9"/>
  <c r="L20" i="9"/>
  <c r="L19" i="9"/>
  <c r="H28" i="9"/>
  <c r="H27" i="9"/>
  <c r="H26" i="9"/>
  <c r="H25" i="9"/>
  <c r="H24" i="9"/>
  <c r="H23" i="9"/>
  <c r="H22" i="9"/>
  <c r="H21" i="9"/>
  <c r="H20" i="9"/>
  <c r="H19" i="9"/>
  <c r="F28" i="9"/>
  <c r="F27" i="9"/>
  <c r="F26" i="9"/>
  <c r="F25" i="9"/>
  <c r="F24" i="9"/>
  <c r="F23" i="9"/>
  <c r="F22" i="9"/>
  <c r="F21" i="9"/>
  <c r="F20" i="9"/>
  <c r="F19" i="9"/>
  <c r="D28" i="9"/>
  <c r="D27" i="9"/>
  <c r="D26" i="9"/>
  <c r="D25" i="9"/>
  <c r="D24" i="9"/>
  <c r="D23" i="9"/>
  <c r="D22" i="9"/>
  <c r="D21" i="9"/>
  <c r="D20" i="9"/>
  <c r="L22" i="25"/>
  <c r="L20" i="25"/>
  <c r="L19" i="25"/>
  <c r="L18" i="25"/>
  <c r="L17" i="25"/>
  <c r="H22" i="25"/>
  <c r="H20" i="25"/>
  <c r="H19" i="25"/>
  <c r="H18" i="25"/>
  <c r="H17" i="25"/>
  <c r="F22" i="25"/>
  <c r="F20" i="25"/>
  <c r="F19" i="25"/>
  <c r="F18" i="25"/>
  <c r="F17" i="25"/>
  <c r="D22" i="25"/>
  <c r="D20" i="25"/>
  <c r="D19" i="25"/>
  <c r="D18" i="25"/>
  <c r="D17" i="25"/>
  <c r="L11" i="25"/>
  <c r="L10" i="25"/>
  <c r="L9" i="25"/>
  <c r="L8" i="25"/>
  <c r="H11" i="25"/>
  <c r="H10" i="25"/>
  <c r="H9" i="25"/>
  <c r="H8" i="25"/>
  <c r="F11" i="25"/>
  <c r="F10" i="25"/>
  <c r="F9" i="25"/>
  <c r="F8" i="25"/>
  <c r="D11" i="25"/>
  <c r="D10" i="25"/>
  <c r="D9" i="25"/>
  <c r="D8" i="25"/>
  <c r="L28" i="8"/>
  <c r="L27" i="8"/>
  <c r="L26" i="8"/>
  <c r="L25" i="8"/>
  <c r="L24" i="8"/>
  <c r="L23" i="8"/>
  <c r="L22" i="8"/>
  <c r="L21" i="8"/>
  <c r="L20" i="8"/>
  <c r="L19" i="8"/>
  <c r="H28" i="8"/>
  <c r="H27" i="8"/>
  <c r="H26" i="8"/>
  <c r="H25" i="8"/>
  <c r="H24" i="8"/>
  <c r="H23" i="8"/>
  <c r="H22" i="8"/>
  <c r="H21" i="8"/>
  <c r="H20" i="8"/>
  <c r="H19" i="8"/>
  <c r="F28" i="8"/>
  <c r="F27" i="8"/>
  <c r="F26" i="8"/>
  <c r="F25" i="8"/>
  <c r="F24" i="8"/>
  <c r="F23" i="8"/>
  <c r="F22" i="8"/>
  <c r="F21" i="8"/>
  <c r="F20" i="8"/>
  <c r="F19" i="8"/>
  <c r="D28" i="8"/>
  <c r="D27" i="8"/>
  <c r="D26" i="8"/>
  <c r="D25" i="8"/>
  <c r="D24" i="8"/>
  <c r="D23" i="8"/>
  <c r="D22" i="8"/>
  <c r="D21" i="8"/>
  <c r="D20" i="8"/>
  <c r="D19" i="8"/>
  <c r="L13" i="8"/>
  <c r="L11" i="8"/>
  <c r="L10" i="8"/>
  <c r="L9" i="8"/>
  <c r="L8" i="8"/>
  <c r="F35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F47" i="7"/>
  <c r="F46" i="7"/>
  <c r="F45" i="7"/>
  <c r="F44" i="7"/>
  <c r="F43" i="7"/>
  <c r="F42" i="7"/>
  <c r="F41" i="7"/>
  <c r="F40" i="7"/>
  <c r="F39" i="7"/>
  <c r="F38" i="7"/>
  <c r="F37" i="7"/>
  <c r="F36" i="7"/>
  <c r="F34" i="7"/>
  <c r="F33" i="7"/>
  <c r="L13" i="7"/>
  <c r="L12" i="7"/>
  <c r="L11" i="7"/>
  <c r="L10" i="7"/>
  <c r="L9" i="7"/>
  <c r="L8" i="7"/>
  <c r="H13" i="7"/>
  <c r="H12" i="7"/>
  <c r="H11" i="7"/>
  <c r="H10" i="7"/>
  <c r="H9" i="7"/>
  <c r="H8" i="7"/>
  <c r="F13" i="7"/>
  <c r="F12" i="7"/>
  <c r="F11" i="7"/>
  <c r="F10" i="7"/>
  <c r="F9" i="7"/>
  <c r="F8" i="7"/>
  <c r="L36" i="6"/>
  <c r="L35" i="6"/>
  <c r="L34" i="6"/>
  <c r="L33" i="6"/>
  <c r="L32" i="6"/>
  <c r="L31" i="6"/>
  <c r="L30" i="6"/>
  <c r="L29" i="6"/>
  <c r="L28" i="6"/>
  <c r="L27" i="6"/>
  <c r="L26" i="6"/>
  <c r="L24" i="6"/>
  <c r="L22" i="6"/>
  <c r="L21" i="6"/>
  <c r="H36" i="6"/>
  <c r="H35" i="6"/>
  <c r="H34" i="6"/>
  <c r="H33" i="6"/>
  <c r="H32" i="6"/>
  <c r="H31" i="6"/>
  <c r="H30" i="6"/>
  <c r="H29" i="6"/>
  <c r="H28" i="6"/>
  <c r="H27" i="6"/>
  <c r="H26" i="6"/>
  <c r="H24" i="6"/>
  <c r="H22" i="6"/>
  <c r="H21" i="6"/>
  <c r="F36" i="6"/>
  <c r="F35" i="6"/>
  <c r="F34" i="6"/>
  <c r="F33" i="6"/>
  <c r="F32" i="6"/>
  <c r="F31" i="6"/>
  <c r="F30" i="6"/>
  <c r="F29" i="6"/>
  <c r="F28" i="6"/>
  <c r="F27" i="6"/>
  <c r="F26" i="6"/>
  <c r="F24" i="6"/>
  <c r="F22" i="6"/>
  <c r="F21" i="6"/>
  <c r="D36" i="6"/>
  <c r="D35" i="6"/>
  <c r="D34" i="6"/>
  <c r="D33" i="6"/>
  <c r="D32" i="6"/>
  <c r="D31" i="6"/>
  <c r="D30" i="6"/>
  <c r="D29" i="6"/>
  <c r="D28" i="6"/>
  <c r="D27" i="6"/>
  <c r="D26" i="6"/>
  <c r="D24" i="6"/>
  <c r="D22" i="6"/>
  <c r="D21" i="6"/>
  <c r="L14" i="6"/>
  <c r="L9" i="6"/>
  <c r="L8" i="6"/>
  <c r="H14" i="6"/>
  <c r="H9" i="6"/>
  <c r="H8" i="6"/>
  <c r="F14" i="6"/>
  <c r="F9" i="6"/>
  <c r="F8" i="6"/>
  <c r="D14" i="6"/>
  <c r="D9" i="6"/>
  <c r="D8" i="6"/>
  <c r="H8" i="19"/>
  <c r="F8" i="19"/>
  <c r="F22" i="19"/>
  <c r="D22" i="19"/>
  <c r="L29" i="19"/>
  <c r="L28" i="19"/>
  <c r="L27" i="19"/>
  <c r="L26" i="19"/>
  <c r="L25" i="19"/>
  <c r="L24" i="19"/>
  <c r="L23" i="19"/>
  <c r="L22" i="19"/>
  <c r="H29" i="19"/>
  <c r="H28" i="19"/>
  <c r="H27" i="19"/>
  <c r="H26" i="19"/>
  <c r="H25" i="19"/>
  <c r="H24" i="19"/>
  <c r="H23" i="19"/>
  <c r="H22" i="19"/>
  <c r="F29" i="19"/>
  <c r="F28" i="19"/>
  <c r="F27" i="19"/>
  <c r="F26" i="19"/>
  <c r="F25" i="19"/>
  <c r="F24" i="19"/>
  <c r="F23" i="19"/>
  <c r="D29" i="19"/>
  <c r="D28" i="19"/>
  <c r="D27" i="19"/>
  <c r="D26" i="19"/>
  <c r="D25" i="19"/>
  <c r="D24" i="19"/>
  <c r="D23" i="19"/>
  <c r="L15" i="19"/>
  <c r="L14" i="19"/>
  <c r="L13" i="19"/>
  <c r="L12" i="19"/>
  <c r="L11" i="19"/>
  <c r="L10" i="19"/>
  <c r="L8" i="19"/>
  <c r="H15" i="19"/>
  <c r="H14" i="19"/>
  <c r="H13" i="19"/>
  <c r="H12" i="19"/>
  <c r="H11" i="19"/>
  <c r="H10" i="19"/>
  <c r="F15" i="19"/>
  <c r="F14" i="19"/>
  <c r="F13" i="19"/>
  <c r="F12" i="19"/>
  <c r="F11" i="19"/>
  <c r="F10" i="19"/>
  <c r="D15" i="19"/>
  <c r="D14" i="19"/>
  <c r="D13" i="19"/>
  <c r="D12" i="19"/>
  <c r="D11" i="19"/>
  <c r="D10" i="19"/>
  <c r="D8" i="19"/>
  <c r="F12" i="5"/>
  <c r="D12" i="5"/>
  <c r="L35" i="5"/>
  <c r="L34" i="5"/>
  <c r="L33" i="5"/>
  <c r="L32" i="5"/>
  <c r="L31" i="5"/>
  <c r="L30" i="5"/>
  <c r="L29" i="5"/>
  <c r="L28" i="5"/>
  <c r="L27" i="5"/>
  <c r="L26" i="5"/>
  <c r="L25" i="5"/>
  <c r="L24" i="5"/>
  <c r="L22" i="5"/>
  <c r="H35" i="5"/>
  <c r="H34" i="5"/>
  <c r="H33" i="5"/>
  <c r="H32" i="5"/>
  <c r="H31" i="5"/>
  <c r="H30" i="5"/>
  <c r="H29" i="5"/>
  <c r="H28" i="5"/>
  <c r="H27" i="5"/>
  <c r="H26" i="5"/>
  <c r="H25" i="5"/>
  <c r="H24" i="5"/>
  <c r="H22" i="5"/>
  <c r="F35" i="5"/>
  <c r="F34" i="5"/>
  <c r="F33" i="5"/>
  <c r="F32" i="5"/>
  <c r="F31" i="5"/>
  <c r="F30" i="5"/>
  <c r="F29" i="5"/>
  <c r="F28" i="5"/>
  <c r="F27" i="5"/>
  <c r="F26" i="5"/>
  <c r="F25" i="5"/>
  <c r="F24" i="5"/>
  <c r="F22" i="5"/>
  <c r="D35" i="5"/>
  <c r="D34" i="5"/>
  <c r="D33" i="5"/>
  <c r="D32" i="5"/>
  <c r="D31" i="5"/>
  <c r="D30" i="5"/>
  <c r="D29" i="5"/>
  <c r="D28" i="5"/>
  <c r="D27" i="5"/>
  <c r="D26" i="5"/>
  <c r="D25" i="5"/>
  <c r="D24" i="5"/>
  <c r="D22" i="5"/>
  <c r="L12" i="5"/>
  <c r="L40" i="4"/>
  <c r="L39" i="4"/>
  <c r="L38" i="4"/>
  <c r="L36" i="4"/>
  <c r="L35" i="4"/>
  <c r="L34" i="4"/>
  <c r="L33" i="4"/>
  <c r="L32" i="4"/>
  <c r="L31" i="4"/>
  <c r="L29" i="4"/>
  <c r="L27" i="4"/>
  <c r="L26" i="4"/>
  <c r="H40" i="4"/>
  <c r="H39" i="4"/>
  <c r="H38" i="4"/>
  <c r="H36" i="4"/>
  <c r="H35" i="4"/>
  <c r="H34" i="4"/>
  <c r="H33" i="4"/>
  <c r="H32" i="4"/>
  <c r="H31" i="4"/>
  <c r="H29" i="4"/>
  <c r="H27" i="4"/>
  <c r="H26" i="4"/>
  <c r="F40" i="4"/>
  <c r="F39" i="4"/>
  <c r="F38" i="4"/>
  <c r="F36" i="4"/>
  <c r="F35" i="4"/>
  <c r="F34" i="4"/>
  <c r="F33" i="4"/>
  <c r="F32" i="4"/>
  <c r="F31" i="4"/>
  <c r="F29" i="4"/>
  <c r="F27" i="4"/>
  <c r="F26" i="4"/>
  <c r="D40" i="4"/>
  <c r="D39" i="4"/>
  <c r="D38" i="4"/>
  <c r="D36" i="4"/>
  <c r="D35" i="4"/>
  <c r="D34" i="4"/>
  <c r="D33" i="4"/>
  <c r="D32" i="4"/>
  <c r="D31" i="4"/>
  <c r="D29" i="4"/>
  <c r="D27" i="4"/>
  <c r="D26" i="4"/>
  <c r="L14" i="4"/>
  <c r="L13" i="4"/>
  <c r="H14" i="4"/>
  <c r="H13" i="4"/>
  <c r="F14" i="4"/>
  <c r="F13" i="4"/>
  <c r="D14" i="4"/>
  <c r="D13" i="4"/>
  <c r="H45" i="3"/>
  <c r="L47" i="3"/>
  <c r="L46" i="3"/>
  <c r="L45" i="3"/>
  <c r="L44" i="3"/>
  <c r="L43" i="3"/>
  <c r="L42" i="3"/>
  <c r="L41" i="3"/>
  <c r="H47" i="3"/>
  <c r="H46" i="3"/>
  <c r="H44" i="3"/>
  <c r="H43" i="3"/>
  <c r="H42" i="3"/>
  <c r="H41" i="3"/>
  <c r="F47" i="3"/>
  <c r="F46" i="3"/>
  <c r="F45" i="3"/>
  <c r="F44" i="3"/>
  <c r="F43" i="3"/>
  <c r="F42" i="3"/>
  <c r="F41" i="3"/>
  <c r="D47" i="3"/>
  <c r="D46" i="3"/>
  <c r="D45" i="3"/>
  <c r="D44" i="3"/>
  <c r="D43" i="3"/>
  <c r="D42" i="3"/>
  <c r="D41" i="3"/>
  <c r="L35" i="3"/>
  <c r="L34" i="3"/>
  <c r="L33" i="3"/>
  <c r="L32" i="3"/>
  <c r="L31" i="3"/>
  <c r="L30" i="3"/>
  <c r="L29" i="3"/>
  <c r="L28" i="3"/>
  <c r="L27" i="3"/>
  <c r="L26" i="3"/>
  <c r="L25" i="3"/>
  <c r="L24" i="3"/>
  <c r="H35" i="3"/>
  <c r="H34" i="3"/>
  <c r="H33" i="3"/>
  <c r="H32" i="3"/>
  <c r="H31" i="3"/>
  <c r="H30" i="3"/>
  <c r="H29" i="3"/>
  <c r="H28" i="3"/>
  <c r="H27" i="3"/>
  <c r="H26" i="3"/>
  <c r="H25" i="3"/>
  <c r="H24" i="3"/>
  <c r="F35" i="3"/>
  <c r="F34" i="3"/>
  <c r="F33" i="3"/>
  <c r="F32" i="3"/>
  <c r="F31" i="3"/>
  <c r="F30" i="3"/>
  <c r="F29" i="3"/>
  <c r="F28" i="3"/>
  <c r="F27" i="3"/>
  <c r="F26" i="3"/>
  <c r="F25" i="3"/>
  <c r="F24" i="3"/>
  <c r="D35" i="3"/>
  <c r="D34" i="3"/>
  <c r="D33" i="3"/>
  <c r="D32" i="3"/>
  <c r="D31" i="3"/>
  <c r="D30" i="3"/>
  <c r="D29" i="3"/>
  <c r="D28" i="3"/>
  <c r="D27" i="3"/>
  <c r="D26" i="3"/>
  <c r="D25" i="3"/>
  <c r="D24" i="3"/>
  <c r="F8" i="3"/>
  <c r="D8" i="3"/>
  <c r="L18" i="3"/>
  <c r="L16" i="3"/>
  <c r="L15" i="3"/>
  <c r="L14" i="3"/>
  <c r="L13" i="3"/>
  <c r="L12" i="3"/>
  <c r="L11" i="3"/>
  <c r="L10" i="3"/>
  <c r="L9" i="3"/>
  <c r="L8" i="3"/>
  <c r="H18" i="3"/>
  <c r="H16" i="3"/>
  <c r="H15" i="3"/>
  <c r="H14" i="3"/>
  <c r="H13" i="3"/>
  <c r="H12" i="3"/>
  <c r="H11" i="3"/>
  <c r="H10" i="3"/>
  <c r="H9" i="3"/>
  <c r="H8" i="3"/>
  <c r="F18" i="3"/>
  <c r="F16" i="3"/>
  <c r="F15" i="3"/>
  <c r="F14" i="3"/>
  <c r="F13" i="3"/>
  <c r="F12" i="3"/>
  <c r="F11" i="3"/>
  <c r="F10" i="3"/>
  <c r="F9" i="3"/>
  <c r="D18" i="3"/>
  <c r="D16" i="3"/>
  <c r="D15" i="3"/>
  <c r="D14" i="3"/>
  <c r="D13" i="3"/>
  <c r="D12" i="3"/>
  <c r="D11" i="3"/>
  <c r="D10" i="3"/>
  <c r="D9" i="3"/>
  <c r="D32" i="2"/>
  <c r="D29" i="2"/>
  <c r="D25" i="2"/>
  <c r="L39" i="2"/>
  <c r="L37" i="2"/>
  <c r="L35" i="2"/>
  <c r="L34" i="2"/>
  <c r="L33" i="2"/>
  <c r="L32" i="2"/>
  <c r="L31" i="2"/>
  <c r="L30" i="2"/>
  <c r="L29" i="2"/>
  <c r="L28" i="2"/>
  <c r="L26" i="2"/>
  <c r="L25" i="2"/>
  <c r="L24" i="2"/>
  <c r="H39" i="2"/>
  <c r="H37" i="2"/>
  <c r="H35" i="2"/>
  <c r="H34" i="2"/>
  <c r="H33" i="2"/>
  <c r="H32" i="2"/>
  <c r="H31" i="2"/>
  <c r="H30" i="2"/>
  <c r="H29" i="2"/>
  <c r="H28" i="2"/>
  <c r="H26" i="2"/>
  <c r="H25" i="2"/>
  <c r="H24" i="2"/>
  <c r="F39" i="2"/>
  <c r="F37" i="2"/>
  <c r="F35" i="2"/>
  <c r="F34" i="2"/>
  <c r="F33" i="2"/>
  <c r="F32" i="2"/>
  <c r="F31" i="2"/>
  <c r="F30" i="2"/>
  <c r="F29" i="2"/>
  <c r="F28" i="2"/>
  <c r="F26" i="2"/>
  <c r="F25" i="2"/>
  <c r="F24" i="2"/>
  <c r="D39" i="2"/>
  <c r="D37" i="2"/>
  <c r="D35" i="2"/>
  <c r="D34" i="2"/>
  <c r="D33" i="2"/>
  <c r="D31" i="2"/>
  <c r="D30" i="2"/>
  <c r="D28" i="2"/>
  <c r="D24" i="2"/>
  <c r="L18" i="2"/>
  <c r="L17" i="2"/>
  <c r="L16" i="2"/>
  <c r="L15" i="2"/>
  <c r="L14" i="2"/>
  <c r="L13" i="2"/>
  <c r="L10" i="2"/>
  <c r="L9" i="2"/>
  <c r="L8" i="2"/>
  <c r="H18" i="2"/>
  <c r="H17" i="2"/>
  <c r="H16" i="2"/>
  <c r="H15" i="2"/>
  <c r="H14" i="2"/>
  <c r="H13" i="2"/>
  <c r="H10" i="2"/>
  <c r="H9" i="2"/>
  <c r="H8" i="2"/>
  <c r="F18" i="2"/>
  <c r="F17" i="2"/>
  <c r="F16" i="2"/>
  <c r="F15" i="2"/>
  <c r="F14" i="2"/>
  <c r="F13" i="2"/>
  <c r="F10" i="2"/>
  <c r="F9" i="2"/>
  <c r="F8" i="2"/>
  <c r="D18" i="2"/>
  <c r="D17" i="2"/>
  <c r="D16" i="2"/>
  <c r="D15" i="2"/>
  <c r="D14" i="2"/>
  <c r="D10" i="2"/>
  <c r="D9" i="2"/>
  <c r="D8" i="2"/>
  <c r="AB230" i="43" l="1"/>
  <c r="AB21" i="43" s="1"/>
  <c r="AF230" i="43"/>
  <c r="AF21" i="43" s="1"/>
  <c r="AH230" i="43"/>
  <c r="AH21" i="43" s="1"/>
  <c r="AD230" i="43"/>
  <c r="AD21" i="43" s="1"/>
  <c r="X201" i="33"/>
  <c r="V201" i="33"/>
  <c r="Z201" i="33"/>
  <c r="V230" i="43"/>
  <c r="V21" i="43" s="1"/>
  <c r="T230" i="43"/>
  <c r="T21" i="43" s="1"/>
  <c r="X230" i="43"/>
  <c r="X21" i="43" s="1"/>
  <c r="Z230" i="43"/>
  <c r="Z21" i="43" s="1"/>
  <c r="T201" i="33"/>
  <c r="P201" i="33"/>
  <c r="R201" i="33"/>
  <c r="D214" i="33"/>
  <c r="D249" i="43"/>
  <c r="F214" i="33"/>
  <c r="F249" i="43"/>
  <c r="H214" i="33"/>
  <c r="H249" i="43"/>
  <c r="D222" i="33"/>
  <c r="D248" i="43"/>
  <c r="F222" i="33"/>
  <c r="F248" i="43"/>
  <c r="H222" i="33"/>
  <c r="H248" i="43"/>
  <c r="D221" i="33"/>
  <c r="D247" i="43"/>
  <c r="F221" i="33"/>
  <c r="F247" i="43"/>
  <c r="H221" i="33"/>
  <c r="H247" i="43"/>
  <c r="D219" i="33"/>
  <c r="D246" i="43"/>
  <c r="F219" i="33"/>
  <c r="F246" i="43"/>
  <c r="H219" i="33"/>
  <c r="H246" i="43"/>
  <c r="D218" i="33"/>
  <c r="D245" i="43"/>
  <c r="F218" i="33"/>
  <c r="F245" i="43"/>
  <c r="H218" i="33"/>
  <c r="H245" i="43"/>
  <c r="D243" i="43"/>
  <c r="D215" i="33"/>
  <c r="F243" i="43"/>
  <c r="F215" i="33"/>
  <c r="H243" i="43"/>
  <c r="H215" i="33"/>
  <c r="D211" i="33"/>
  <c r="D240" i="43"/>
  <c r="F211" i="33"/>
  <c r="F240" i="43"/>
  <c r="H211" i="33"/>
  <c r="H240" i="43"/>
  <c r="D210" i="33"/>
  <c r="D239" i="43"/>
  <c r="F210" i="33"/>
  <c r="F239" i="43"/>
  <c r="H210" i="33"/>
  <c r="H239" i="43"/>
  <c r="D252" i="43"/>
  <c r="F252" i="43"/>
  <c r="H252" i="43"/>
  <c r="L252" i="43"/>
  <c r="D216" i="33"/>
  <c r="D250" i="43"/>
  <c r="F216" i="33"/>
  <c r="F250" i="43"/>
  <c r="H216" i="33"/>
  <c r="H250" i="43"/>
  <c r="J216" i="33"/>
  <c r="L250" i="43"/>
  <c r="J214" i="33"/>
  <c r="L249" i="43"/>
  <c r="J222" i="33"/>
  <c r="L248" i="43"/>
  <c r="J221" i="33"/>
  <c r="L247" i="43"/>
  <c r="J219" i="33"/>
  <c r="L246" i="43"/>
  <c r="J218" i="33"/>
  <c r="L245" i="43"/>
  <c r="J215" i="33"/>
  <c r="L243" i="43"/>
  <c r="J211" i="33"/>
  <c r="L240" i="43"/>
  <c r="J210" i="3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N201" i="33"/>
  <c r="J201" i="33"/>
  <c r="H201" i="33"/>
  <c r="D201" i="33"/>
  <c r="L201" i="33"/>
  <c r="F201" i="33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H20" i="4"/>
  <c r="D20" i="4"/>
  <c r="L20" i="4"/>
  <c r="F20" i="4"/>
  <c r="L15" i="4"/>
  <c r="F15" i="4"/>
  <c r="H15" i="4"/>
  <c r="D15" i="4"/>
  <c r="L19" i="4"/>
  <c r="F19" i="4"/>
  <c r="H19" i="4"/>
  <c r="D19" i="4"/>
  <c r="L10" i="5"/>
  <c r="F10" i="5"/>
  <c r="H10" i="5"/>
  <c r="D10" i="5"/>
  <c r="L15" i="5"/>
  <c r="H15" i="5"/>
  <c r="D15" i="5"/>
  <c r="F15" i="5"/>
  <c r="D17" i="4"/>
  <c r="F17" i="4"/>
  <c r="L14" i="5"/>
  <c r="H14" i="5"/>
  <c r="D14" i="5"/>
  <c r="F14" i="5"/>
  <c r="L10" i="6"/>
  <c r="F10" i="6"/>
  <c r="H10" i="6"/>
  <c r="D10" i="6"/>
  <c r="H15" i="6"/>
  <c r="D15" i="6"/>
  <c r="L15" i="6"/>
  <c r="F15" i="6"/>
  <c r="B40" i="2" l="1"/>
  <c r="N40" i="2" l="1"/>
  <c r="P40" i="2"/>
  <c r="F47" i="32"/>
  <c r="G26" i="30"/>
  <c r="E26" i="30"/>
  <c r="B26" i="30"/>
  <c r="C26" i="30"/>
  <c r="E24" i="31"/>
  <c r="C24" i="31"/>
  <c r="B24" i="31"/>
  <c r="K24" i="31"/>
  <c r="G24" i="31"/>
  <c r="Q9" i="31"/>
  <c r="B9" i="31"/>
  <c r="F9" i="31" s="1"/>
  <c r="K26" i="30"/>
  <c r="K10" i="30"/>
  <c r="Q10" i="30" s="1"/>
  <c r="B10" i="30"/>
  <c r="H10" i="30" s="1"/>
  <c r="C10" i="30"/>
  <c r="K19" i="29"/>
  <c r="B19" i="29"/>
  <c r="G19" i="29"/>
  <c r="E19" i="29"/>
  <c r="C19" i="29"/>
  <c r="K9" i="29"/>
  <c r="Q9" i="29" s="1"/>
  <c r="G9" i="29"/>
  <c r="B9" i="29"/>
  <c r="E9" i="29"/>
  <c r="C9" i="29"/>
  <c r="C10" i="22"/>
  <c r="G23" i="25"/>
  <c r="K23" i="25"/>
  <c r="B23" i="25"/>
  <c r="E23" i="25"/>
  <c r="C23" i="25"/>
  <c r="K12" i="25"/>
  <c r="Q12" i="25" s="1"/>
  <c r="B12" i="25"/>
  <c r="E12" i="25"/>
  <c r="C12" i="25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K30" i="19"/>
  <c r="G30" i="19"/>
  <c r="E30" i="19"/>
  <c r="C30" i="19"/>
  <c r="B30" i="19"/>
  <c r="I17" i="19"/>
  <c r="J17" i="19" s="1"/>
  <c r="D10" i="22"/>
  <c r="Q12" i="14"/>
  <c r="B27" i="13"/>
  <c r="K27" i="13"/>
  <c r="G27" i="13"/>
  <c r="E27" i="13"/>
  <c r="C27" i="13"/>
  <c r="B14" i="13"/>
  <c r="K14" i="13"/>
  <c r="Q14" i="13" s="1"/>
  <c r="G14" i="13"/>
  <c r="E14" i="13"/>
  <c r="C14" i="13"/>
  <c r="G33" i="12"/>
  <c r="B33" i="12"/>
  <c r="E33" i="12"/>
  <c r="C33" i="12"/>
  <c r="C15" i="12"/>
  <c r="B15" i="12"/>
  <c r="K33" i="12"/>
  <c r="K15" i="12"/>
  <c r="G15" i="12"/>
  <c r="E15" i="12"/>
  <c r="F15" i="12" s="1"/>
  <c r="B25" i="11"/>
  <c r="K25" i="11"/>
  <c r="G25" i="11"/>
  <c r="E25" i="11"/>
  <c r="C25" i="11"/>
  <c r="K13" i="11"/>
  <c r="Q13" i="11" s="1"/>
  <c r="G13" i="11"/>
  <c r="E13" i="11"/>
  <c r="C13" i="11"/>
  <c r="B13" i="11"/>
  <c r="K26" i="10"/>
  <c r="G26" i="10"/>
  <c r="E26" i="10"/>
  <c r="C26" i="10"/>
  <c r="B26" i="10"/>
  <c r="K13" i="10"/>
  <c r="Q13" i="10" s="1"/>
  <c r="G13" i="10"/>
  <c r="E13" i="10"/>
  <c r="B13" i="10"/>
  <c r="B14" i="9"/>
  <c r="G29" i="8"/>
  <c r="K29" i="8"/>
  <c r="E29" i="8"/>
  <c r="F29" i="8" s="1"/>
  <c r="C14" i="8"/>
  <c r="B48" i="7"/>
  <c r="D48" i="7" s="1"/>
  <c r="K29" i="9"/>
  <c r="B29" i="9"/>
  <c r="G29" i="9"/>
  <c r="E29" i="9"/>
  <c r="C29" i="9"/>
  <c r="K14" i="9"/>
  <c r="G14" i="9"/>
  <c r="H14" i="9" s="1"/>
  <c r="E14" i="9"/>
  <c r="C14" i="9"/>
  <c r="C29" i="8"/>
  <c r="K14" i="8"/>
  <c r="Q14" i="8" s="1"/>
  <c r="G14" i="8"/>
  <c r="E14" i="8"/>
  <c r="B14" i="8"/>
  <c r="C48" i="3"/>
  <c r="B36" i="3"/>
  <c r="K36" i="3"/>
  <c r="G36" i="3"/>
  <c r="E36" i="3"/>
  <c r="C36" i="3"/>
  <c r="K48" i="3"/>
  <c r="L48" i="3" s="1"/>
  <c r="G48" i="3"/>
  <c r="E48" i="3"/>
  <c r="F48" i="3" s="1"/>
  <c r="G48" i="7"/>
  <c r="H48" i="7" s="1"/>
  <c r="K48" i="7"/>
  <c r="E48" i="7"/>
  <c r="B16" i="6"/>
  <c r="E37" i="6"/>
  <c r="C37" i="6"/>
  <c r="K37" i="6"/>
  <c r="G37" i="6"/>
  <c r="H37" i="6" s="1"/>
  <c r="K16" i="6"/>
  <c r="Q16" i="6" s="1"/>
  <c r="G16" i="6"/>
  <c r="E16" i="6"/>
  <c r="C16" i="6"/>
  <c r="Q16" i="5"/>
  <c r="R16" i="5" s="1"/>
  <c r="C41" i="4"/>
  <c r="K41" i="4"/>
  <c r="G41" i="4"/>
  <c r="H41" i="4" s="1"/>
  <c r="E41" i="4"/>
  <c r="F41" i="4" s="1"/>
  <c r="Q21" i="4"/>
  <c r="B19" i="3"/>
  <c r="K19" i="3"/>
  <c r="Q19" i="3" s="1"/>
  <c r="G19" i="3"/>
  <c r="E19" i="3"/>
  <c r="C19" i="3"/>
  <c r="K40" i="2"/>
  <c r="G40" i="2"/>
  <c r="H40" i="2" s="1"/>
  <c r="E40" i="2"/>
  <c r="F40" i="2" s="1"/>
  <c r="C40" i="2"/>
  <c r="K19" i="2"/>
  <c r="Q19" i="2" s="1"/>
  <c r="G19" i="2"/>
  <c r="E19" i="2"/>
  <c r="C19" i="2"/>
  <c r="B19" i="2"/>
  <c r="F48" i="7" l="1"/>
  <c r="H24" i="31"/>
  <c r="F29" i="9"/>
  <c r="H36" i="3"/>
  <c r="H25" i="11"/>
  <c r="R12" i="14"/>
  <c r="F19" i="29"/>
  <c r="AB19" i="2"/>
  <c r="AD19" i="2"/>
  <c r="AF19" i="2"/>
  <c r="AB19" i="3"/>
  <c r="AD19" i="3"/>
  <c r="AF19" i="3"/>
  <c r="AF16" i="6"/>
  <c r="AD16" i="6"/>
  <c r="AB16" i="6"/>
  <c r="AF14" i="9"/>
  <c r="AB14" i="9"/>
  <c r="AD14" i="9"/>
  <c r="AD12" i="14"/>
  <c r="AF12" i="14"/>
  <c r="AB12" i="14"/>
  <c r="AF9" i="29"/>
  <c r="AD9" i="29"/>
  <c r="AB9" i="29"/>
  <c r="AD10" i="30"/>
  <c r="AF10" i="30"/>
  <c r="AB10" i="30"/>
  <c r="AF9" i="31"/>
  <c r="AB9" i="31"/>
  <c r="AD9" i="31"/>
  <c r="AF14" i="8"/>
  <c r="AD14" i="8"/>
  <c r="AB14" i="8"/>
  <c r="AF13" i="10"/>
  <c r="AD13" i="10"/>
  <c r="AB13" i="10"/>
  <c r="AD13" i="11"/>
  <c r="AB13" i="11"/>
  <c r="AF13" i="11"/>
  <c r="AB15" i="12"/>
  <c r="AF15" i="12"/>
  <c r="AD15" i="12"/>
  <c r="AF14" i="13"/>
  <c r="AB14" i="13"/>
  <c r="AD14" i="13"/>
  <c r="L10" i="22"/>
  <c r="AD12" i="25"/>
  <c r="AF12" i="25"/>
  <c r="AB12" i="25"/>
  <c r="T19" i="3"/>
  <c r="X19" i="3"/>
  <c r="V19" i="3"/>
  <c r="Z19" i="3"/>
  <c r="X14" i="9"/>
  <c r="T14" i="9"/>
  <c r="V14" i="9"/>
  <c r="Z14" i="9"/>
  <c r="V12" i="14"/>
  <c r="T12" i="14"/>
  <c r="X12" i="14"/>
  <c r="Z12" i="14"/>
  <c r="L9" i="29"/>
  <c r="T9" i="29"/>
  <c r="V9" i="29"/>
  <c r="X9" i="29"/>
  <c r="Z9" i="29"/>
  <c r="X10" i="30"/>
  <c r="V10" i="30"/>
  <c r="T10" i="30"/>
  <c r="Z10" i="30"/>
  <c r="X9" i="31"/>
  <c r="V9" i="31"/>
  <c r="Z9" i="31"/>
  <c r="T9" i="31"/>
  <c r="X13" i="10"/>
  <c r="T13" i="10"/>
  <c r="V13" i="10"/>
  <c r="Z13" i="10"/>
  <c r="X13" i="11"/>
  <c r="V13" i="11"/>
  <c r="T13" i="11"/>
  <c r="Z13" i="11"/>
  <c r="X15" i="12"/>
  <c r="T15" i="12"/>
  <c r="V15" i="12"/>
  <c r="Z15" i="12"/>
  <c r="X14" i="13"/>
  <c r="V14" i="13"/>
  <c r="T14" i="13"/>
  <c r="Z14" i="13"/>
  <c r="X12" i="25"/>
  <c r="Z12" i="25"/>
  <c r="V12" i="25"/>
  <c r="T12" i="25"/>
  <c r="X16" i="6"/>
  <c r="T16" i="6"/>
  <c r="V16" i="6"/>
  <c r="Z16" i="6"/>
  <c r="X19" i="2"/>
  <c r="V19" i="2"/>
  <c r="T19" i="2"/>
  <c r="Z19" i="2"/>
  <c r="X14" i="8"/>
  <c r="V14" i="8"/>
  <c r="T14" i="8"/>
  <c r="Z14" i="8"/>
  <c r="H14" i="13"/>
  <c r="R19" i="3"/>
  <c r="I19" i="2"/>
  <c r="J19" i="2" s="1"/>
  <c r="R21" i="4"/>
  <c r="R19" i="2"/>
  <c r="F12" i="25"/>
  <c r="F263" i="43"/>
  <c r="H19" i="3"/>
  <c r="I9" i="31"/>
  <c r="J9" i="31" s="1"/>
  <c r="R12" i="25"/>
  <c r="I10" i="22"/>
  <c r="J10" i="22" s="1"/>
  <c r="I10" i="30"/>
  <c r="J10" i="30" s="1"/>
  <c r="I26" i="30"/>
  <c r="J26" i="30" s="1"/>
  <c r="I29" i="8"/>
  <c r="J29" i="8" s="1"/>
  <c r="I24" i="31"/>
  <c r="J24" i="31" s="1"/>
  <c r="I27" i="13"/>
  <c r="J27" i="13" s="1"/>
  <c r="I19" i="29"/>
  <c r="J19" i="29" s="1"/>
  <c r="I33" i="12"/>
  <c r="J33" i="12" s="1"/>
  <c r="I25" i="11"/>
  <c r="J25" i="11" s="1"/>
  <c r="I26" i="10"/>
  <c r="J26" i="10" s="1"/>
  <c r="I29" i="9"/>
  <c r="J29" i="9" s="1"/>
  <c r="I12" i="25"/>
  <c r="J12" i="25" s="1"/>
  <c r="I23" i="25"/>
  <c r="J23" i="25" s="1"/>
  <c r="I48" i="7"/>
  <c r="J48" i="7" s="1"/>
  <c r="I37" i="6"/>
  <c r="J37" i="6" s="1"/>
  <c r="I30" i="19"/>
  <c r="J30" i="19" s="1"/>
  <c r="I41" i="4"/>
  <c r="J41" i="4" s="1"/>
  <c r="I36" i="3"/>
  <c r="J36" i="3" s="1"/>
  <c r="I47" i="32"/>
  <c r="J47" i="32" s="1"/>
  <c r="I12" i="14"/>
  <c r="J12" i="14" s="1"/>
  <c r="I14" i="13"/>
  <c r="J14" i="13" s="1"/>
  <c r="I15" i="12"/>
  <c r="J15" i="12" s="1"/>
  <c r="I13" i="11"/>
  <c r="J13" i="11" s="1"/>
  <c r="I13" i="10"/>
  <c r="J13" i="10" s="1"/>
  <c r="I14" i="8"/>
  <c r="J14" i="8" s="1"/>
  <c r="I16" i="6"/>
  <c r="J16" i="6" s="1"/>
  <c r="I16" i="5"/>
  <c r="J16" i="5" s="1"/>
  <c r="I21" i="4"/>
  <c r="J21" i="4" s="1"/>
  <c r="I19" i="3"/>
  <c r="J19" i="3" s="1"/>
  <c r="D9" i="29"/>
  <c r="I9" i="29"/>
  <c r="J9" i="29" s="1"/>
  <c r="I40" i="2"/>
  <c r="J40" i="2" s="1"/>
  <c r="I14" i="9"/>
  <c r="J14" i="9" s="1"/>
  <c r="R10" i="22"/>
  <c r="R16" i="6"/>
  <c r="R14" i="8"/>
  <c r="F17" i="19"/>
  <c r="R10" i="30"/>
  <c r="R9" i="31"/>
  <c r="H47" i="32"/>
  <c r="D40" i="2"/>
  <c r="D19" i="3"/>
  <c r="L41" i="4"/>
  <c r="D16" i="6"/>
  <c r="D36" i="3"/>
  <c r="D29" i="8"/>
  <c r="L14" i="9"/>
  <c r="Q14" i="9"/>
  <c r="R14" i="9" s="1"/>
  <c r="L15" i="12"/>
  <c r="Q15" i="12"/>
  <c r="R15" i="12" s="1"/>
  <c r="D14" i="13"/>
  <c r="D12" i="14"/>
  <c r="D17" i="19"/>
  <c r="D23" i="25"/>
  <c r="L17" i="19"/>
  <c r="Q17" i="19"/>
  <c r="R17" i="19" s="1"/>
  <c r="D10" i="30"/>
  <c r="D9" i="31"/>
  <c r="L24" i="31"/>
  <c r="D47" i="32"/>
  <c r="L47" i="32"/>
  <c r="Q47" i="32"/>
  <c r="R47" i="32" s="1"/>
  <c r="R13" i="10"/>
  <c r="R13" i="11"/>
  <c r="R9" i="29"/>
  <c r="L40" i="2"/>
  <c r="D41" i="4"/>
  <c r="L48" i="7"/>
  <c r="L29" i="8"/>
  <c r="D25" i="11"/>
  <c r="D27" i="13"/>
  <c r="D19" i="29"/>
  <c r="L26" i="30"/>
  <c r="R14" i="13"/>
  <c r="F23" i="25"/>
  <c r="H17" i="19"/>
  <c r="H19" i="29"/>
  <c r="P10" i="22"/>
  <c r="N10" i="22"/>
  <c r="N47" i="32"/>
  <c r="P47" i="32"/>
  <c r="N9" i="31"/>
  <c r="P9" i="31"/>
  <c r="P24" i="31"/>
  <c r="N24" i="31"/>
  <c r="N12" i="14"/>
  <c r="P12" i="14"/>
  <c r="P27" i="13"/>
  <c r="N27" i="13"/>
  <c r="N14" i="13"/>
  <c r="P14" i="13"/>
  <c r="N9" i="29"/>
  <c r="P9" i="29"/>
  <c r="N19" i="29"/>
  <c r="P19" i="29"/>
  <c r="P10" i="30"/>
  <c r="N10" i="30"/>
  <c r="N26" i="30"/>
  <c r="P26" i="30"/>
  <c r="N15" i="12"/>
  <c r="P15" i="12"/>
  <c r="N33" i="12"/>
  <c r="P33" i="12"/>
  <c r="P25" i="11"/>
  <c r="N25" i="11"/>
  <c r="P13" i="11"/>
  <c r="N13" i="11"/>
  <c r="P26" i="10"/>
  <c r="N26" i="10"/>
  <c r="N13" i="10"/>
  <c r="P13" i="10"/>
  <c r="N14" i="9"/>
  <c r="P14" i="9"/>
  <c r="P29" i="9"/>
  <c r="N29" i="9"/>
  <c r="N12" i="25"/>
  <c r="P12" i="25"/>
  <c r="N23" i="25"/>
  <c r="P23" i="25"/>
  <c r="N14" i="8"/>
  <c r="P14" i="8"/>
  <c r="P48" i="7"/>
  <c r="N48" i="7"/>
  <c r="P16" i="6"/>
  <c r="N16" i="6"/>
  <c r="P30" i="19"/>
  <c r="N30" i="19"/>
  <c r="N17" i="19"/>
  <c r="P17" i="19"/>
  <c r="N21" i="4"/>
  <c r="P21" i="4"/>
  <c r="P19" i="3"/>
  <c r="N19" i="3"/>
  <c r="N36" i="3"/>
  <c r="P36" i="3"/>
  <c r="N19" i="2"/>
  <c r="P19" i="2"/>
  <c r="H9" i="31"/>
  <c r="F9" i="29"/>
  <c r="L19" i="29"/>
  <c r="D26" i="30"/>
  <c r="D29" i="9"/>
  <c r="L23" i="25"/>
  <c r="F36" i="3"/>
  <c r="F16" i="6"/>
  <c r="L16" i="6"/>
  <c r="F16" i="5"/>
  <c r="F27" i="13"/>
  <c r="L27" i="13"/>
  <c r="L16" i="5"/>
  <c r="L12" i="14"/>
  <c r="L36" i="3"/>
  <c r="F30" i="19"/>
  <c r="L30" i="19"/>
  <c r="H29" i="9"/>
  <c r="L29" i="9"/>
  <c r="F26" i="30"/>
  <c r="F21" i="4"/>
  <c r="L21" i="4"/>
  <c r="H16" i="6"/>
  <c r="D24" i="31"/>
  <c r="H19" i="2"/>
  <c r="F19" i="2"/>
  <c r="F19" i="3"/>
  <c r="L19" i="3"/>
  <c r="D21" i="4"/>
  <c r="H21" i="4"/>
  <c r="D16" i="5"/>
  <c r="H16" i="5"/>
  <c r="F36" i="5"/>
  <c r="L36" i="5"/>
  <c r="L37" i="6"/>
  <c r="D37" i="6"/>
  <c r="F17" i="7"/>
  <c r="L17" i="7"/>
  <c r="H48" i="3"/>
  <c r="D48" i="3"/>
  <c r="L14" i="8"/>
  <c r="H29" i="8"/>
  <c r="F13" i="10"/>
  <c r="L13" i="10"/>
  <c r="F26" i="10"/>
  <c r="L26" i="10"/>
  <c r="F13" i="11"/>
  <c r="L13" i="11"/>
  <c r="F25" i="11"/>
  <c r="L25" i="11"/>
  <c r="H15" i="12"/>
  <c r="L33" i="12"/>
  <c r="D33" i="12"/>
  <c r="F33" i="12"/>
  <c r="H33" i="12"/>
  <c r="F14" i="13"/>
  <c r="L14" i="13"/>
  <c r="H27" i="13"/>
  <c r="D30" i="19"/>
  <c r="H30" i="19"/>
  <c r="H10" i="22"/>
  <c r="H23" i="25"/>
  <c r="H9" i="29"/>
  <c r="L10" i="30"/>
  <c r="L9" i="31"/>
  <c r="F24" i="31"/>
  <c r="H26" i="30"/>
  <c r="D19" i="2"/>
  <c r="L19" i="2"/>
  <c r="D36" i="5"/>
  <c r="H36" i="5"/>
  <c r="F37" i="6"/>
  <c r="H17" i="7"/>
  <c r="H14" i="8"/>
  <c r="D13" i="10"/>
  <c r="H13" i="10"/>
  <c r="D26" i="10"/>
  <c r="H26" i="10"/>
  <c r="D13" i="11"/>
  <c r="H13" i="11"/>
  <c r="D15" i="12"/>
  <c r="L12" i="25"/>
  <c r="F10" i="22"/>
  <c r="D12" i="25"/>
  <c r="H12" i="25"/>
  <c r="F10" i="30"/>
  <c r="D263" i="43" l="1"/>
  <c r="N263" i="43"/>
  <c r="P263" i="43"/>
  <c r="H263" i="43"/>
  <c r="J263" i="43"/>
  <c r="L263" i="43"/>
  <c r="R26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6200391</author>
  </authors>
  <commentList>
    <comment ref="A29" authorId="0" shapeId="0" xr:uid="{00000000-0006-0000-0100-000001000000}">
      <text>
        <r>
          <rPr>
            <sz val="9"/>
            <color indexed="81"/>
            <rFont val="Tahoma"/>
            <family val="2"/>
          </rPr>
          <t>Para odonto das UBS o quadro minimo é para profissionais de 20 horas. Desta forma, os profissionais de 40 estão somados na linha de 20 horas.</t>
        </r>
      </text>
    </comment>
    <comment ref="C30" authorId="1" shapeId="0" xr:uid="{E661A1F0-F7CF-4D39-A03B-D5B554AFD0D8}">
      <text>
        <r>
          <rPr>
            <sz val="9"/>
            <color indexed="81"/>
            <rFont val="Segoe UI"/>
            <family val="2"/>
          </rPr>
          <t xml:space="preserve">1 Prof. - 30hs
1 Prof. - 10hs
</t>
        </r>
      </text>
    </comment>
    <comment ref="C33" authorId="1" shapeId="0" xr:uid="{173DD6D4-F70B-4BCF-B6B1-D967A39FCC1E}">
      <text>
        <r>
          <rPr>
            <sz val="9"/>
            <color indexed="81"/>
            <rFont val="Segoe UI"/>
            <family val="2"/>
          </rPr>
          <t xml:space="preserve">1 Prof. - 10hs
1 Prof. - 20hs
</t>
        </r>
      </text>
    </comment>
    <comment ref="E35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3 de 30 horas 
1 de 36 horas
</t>
        </r>
      </text>
    </comment>
    <comment ref="G35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K3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M35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K21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M21" authorId="0" shapeId="0" xr:uid="{00000000-0006-0000-0C00-000002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3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3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8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tc={4E08CA19-ECA4-4A99-8FDF-8CBA0860140D}</author>
    <author>Luis Alberto</author>
  </authors>
  <commentList>
    <comment ref="U7" authorId="0" shapeId="0" xr:uid="{4E08CA19-ECA4-4A99-8FDF-8CBA0860140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Mudança do período de analise para caso novo, sendo 6 meses</t>
      </text>
    </comment>
    <comment ref="C22" authorId="1" shapeId="0" xr:uid="{00000000-0006-0000-0E00-000001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1" shapeId="0" xr:uid="{00000000-0006-0000-0E00-000003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2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2" authorId="1" shapeId="0" xr:uid="{00000000-0006-0000-0E00-000005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tc={F980A5DA-4376-475D-A5D2-F8D7A1037997}</author>
    <author>Luis Alberto</author>
  </authors>
  <commentList>
    <comment ref="O7" authorId="0" shapeId="0" xr:uid="{F980A5DA-4376-475D-A5D2-F8D7A103799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Procedimentos de Telemonitoramento</t>
      </text>
    </comment>
    <comment ref="K21" authorId="1" shapeId="0" xr:uid="{CAD7A046-4906-4648-9517-A991083C039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M21" authorId="1" shapeId="0" xr:uid="{A72DF35C-728A-4B6A-B3AD-EBE0B493D2B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3" authorId="1" shapeId="0" xr:uid="{BACCFE59-95C8-4995-B264-13F9BCF7E728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1" shapeId="0" xr:uid="{F2F754F9-56FC-4483-968A-F0B4831246E1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42DE0E50-E770-4E07-929A-7533AFBA5039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3" authorId="1" shapeId="0" xr:uid="{4F82ED4A-635D-47A8-BAF2-8AFC202DB57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3" authorId="1" shapeId="0" xr:uid="{C65D6417-AD26-40A1-8D05-59A25AE82D9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1" shapeId="0" xr:uid="{4B9C28BA-6C30-462F-8377-9BC8C1065B3A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1" shapeId="0" xr:uid="{AAF7A386-3640-4C05-9D9E-129F7EB2B142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671AD337-5801-4116-8E3F-8A316E392184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1" shapeId="0" xr:uid="{C830A7F7-419D-48A5-809A-EA95463C6188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8" authorId="1" shapeId="0" xr:uid="{856AADDD-2FAC-4F31-A9C0-70AA6D4903B7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4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E24" authorId="0" shapeId="0" xr:uid="{00000000-0006-0000-1000-000002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G24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K24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M24" authorId="0" shapeId="0" xr:uid="{00000000-0006-0000-1000-000005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14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1 de 10h
3 de 20h
1 de 30h</t>
        </r>
      </text>
    </comment>
    <comment ref="K15" authorId="0" shapeId="0" xr:uid="{00000000-0006-0000-1200-000002000000}">
      <text>
        <r>
          <rPr>
            <sz val="9"/>
            <color indexed="81"/>
            <rFont val="Tahoma"/>
            <family val="2"/>
          </rPr>
          <t xml:space="preserve">5 prof de 30hrs
</t>
        </r>
      </text>
    </comment>
    <comment ref="M15" authorId="0" shapeId="0" xr:uid="{00000000-0006-0000-1200-000003000000}">
      <text>
        <r>
          <rPr>
            <sz val="9"/>
            <color indexed="81"/>
            <rFont val="Tahoma"/>
            <family val="2"/>
          </rPr>
          <t>3 de 30hrs</t>
        </r>
      </text>
    </comment>
    <comment ref="C20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E20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G20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K20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M20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C22" authorId="0" shapeId="0" xr:uid="{00000000-0006-0000-1200-000009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E22" authorId="0" shapeId="0" xr:uid="{00000000-0006-0000-1200-00000A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G22" authorId="0" shapeId="0" xr:uid="{00000000-0006-0000-1200-00000B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K22" authorId="0" shapeId="0" xr:uid="{00000000-0006-0000-1200-00000C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M22" authorId="0" shapeId="0" xr:uid="{00000000-0006-0000-1200-00000D000000}">
      <text>
        <r>
          <rPr>
            <sz val="9"/>
            <color indexed="81"/>
            <rFont val="Tahoma"/>
            <family val="2"/>
          </rPr>
          <t>1 de 30hrs
1 de 40hrs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27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Trabalhar aos sábados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E2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G2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2 de 20 hrs
2 de 12 hrs</t>
        </r>
      </text>
    </comment>
    <comment ref="C2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E2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G25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K25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M25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C26" authorId="0" shapeId="0" xr:uid="{00000000-0006-0000-0400-000009000000}">
      <text>
        <r>
          <rPr>
            <sz val="9"/>
            <color indexed="81"/>
            <rFont val="Tahoma"/>
            <family val="2"/>
          </rPr>
          <t>1 prof de 20hrs
1 prof de 10hrs
2 prof de 12hrs (PMSP + SPDM)</t>
        </r>
      </text>
    </comment>
    <comment ref="E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1 de 12
1 de 20
1 de 32</t>
        </r>
      </text>
    </comment>
    <comment ref="G26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K26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M26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9" authorId="0" shapeId="0" xr:uid="{00000000-0006-0000-0500-000001000000}">
      <text>
        <r>
          <rPr>
            <sz val="9"/>
            <color indexed="81"/>
            <rFont val="Tahoma"/>
            <family val="2"/>
          </rPr>
          <t>Atendimento</t>
        </r>
      </text>
    </comment>
    <comment ref="A1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  <comment ref="E2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E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G23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C24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3 de 10
2 de 20</t>
        </r>
      </text>
    </comment>
    <comment ref="E24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1 de 12 hrs
</t>
        </r>
      </text>
    </comment>
    <comment ref="G24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2 de 12 hrs
</t>
        </r>
      </text>
    </comment>
    <comment ref="C27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E27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G27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K27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M27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G45" authorId="0" shapeId="0" xr:uid="{00000000-0006-0000-1400-000025000000}">
      <text>
        <r>
          <rPr>
            <sz val="9"/>
            <color indexed="81"/>
            <rFont val="Tahoma"/>
            <family val="2"/>
          </rPr>
          <t>Profissinal inciou na unidade no inicio do mês, porém não foi atualizado o Cnes da Unidade. Desta forma, somente consta no WEBSAASS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K20" authorId="0" shapeId="0" xr:uid="{00000000-0006-0000-0800-000001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  <comment ref="M20" authorId="0" shapeId="0" xr:uid="{00000000-0006-0000-0800-000002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0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<sst xmlns="http://schemas.openxmlformats.org/spreadsheetml/2006/main" count="6070" uniqueCount="640">
  <si>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</si>
  <si>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</si>
  <si>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</si>
  <si>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</si>
  <si>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</si>
  <si>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</si>
  <si>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</si>
  <si>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</si>
  <si>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</si>
  <si>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</si>
  <si>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</si>
  <si>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</si>
  <si>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</si>
  <si>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</si>
  <si>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</si>
  <si>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</si>
  <si>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</si>
  <si>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</si>
  <si>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</si>
  <si>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</si>
  <si>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</si>
  <si>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</si>
  <si>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</si>
  <si>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</si>
  <si>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</si>
  <si>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</si>
  <si>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</si>
  <si>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</si>
  <si>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</si>
  <si>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</si>
  <si>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</si>
  <si>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</si>
  <si>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</si>
  <si>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</si>
  <si>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</si>
  <si>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</si>
  <si>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</si>
  <si>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</si>
  <si>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</si>
  <si>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</si>
  <si>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</si>
  <si>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</si>
  <si>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</si>
  <si>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</si>
  <si>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</si>
  <si>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</si>
  <si>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</si>
  <si>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</si>
  <si>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</si>
  <si>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</si>
  <si>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</si>
  <si>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</si>
  <si>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</si>
  <si>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</si>
  <si>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</si>
  <si>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</si>
  <si>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</si>
  <si>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</si>
  <si>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</si>
  <si>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</si>
  <si>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</si>
  <si>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</si>
  <si>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</si>
  <si>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</si>
  <si>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</si>
  <si>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</si>
  <si>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</si>
  <si>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</si>
  <si>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</si>
  <si>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</si>
  <si>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</si>
  <si>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</si>
  <si>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</si>
  <si>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</si>
  <si>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</si>
  <si>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</si>
  <si>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</si>
  <si>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</si>
  <si>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</si>
  <si>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</si>
  <si>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</si>
  <si>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</si>
  <si>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</si>
  <si>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</si>
  <si>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</si>
  <si>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</si>
  <si>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</si>
  <si>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</si>
  <si>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</si>
  <si>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</si>
  <si>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</si>
  <si>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</si>
  <si>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</si>
  <si>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</si>
  <si>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</si>
  <si>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</si>
  <si>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</si>
  <si>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</si>
  <si>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</si>
  <si>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</si>
  <si>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</si>
  <si>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</si>
  <si>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</si>
  <si>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</si>
  <si>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</si>
  <si>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</si>
  <si>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</si>
  <si>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</si>
  <si>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</si>
  <si>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</si>
  <si>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</si>
  <si>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</si>
  <si>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</si>
  <si>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</si>
  <si>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</si>
  <si>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</si>
  <si>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</si>
  <si>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</si>
  <si>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</si>
  <si>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</si>
  <si>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</si>
  <si>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</si>
  <si>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</si>
  <si>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</si>
  <si>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</si>
  <si>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</si>
  <si>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</si>
  <si>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</si>
  <si>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</si>
  <si>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</si>
  <si>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</si>
  <si>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</si>
  <si>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</si>
  <si>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</si>
  <si>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</si>
  <si>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</si>
  <si>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</si>
  <si>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</si>
  <si>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</si>
  <si>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</si>
  <si>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</si>
  <si>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</si>
  <si>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</si>
  <si>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</si>
  <si>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</si>
  <si>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</si>
  <si>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</si>
  <si>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</si>
  <si>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</si>
  <si>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</si>
  <si>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</si>
  <si>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</si>
  <si>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</si>
  <si>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</si>
  <si>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</si>
  <si>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</si>
  <si>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</si>
  <si>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</si>
  <si>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</si>
  <si>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</si>
  <si>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</si>
  <si>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</si>
  <si>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</si>
  <si>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</si>
  <si>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</si>
  <si>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</si>
  <si>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</si>
  <si>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</si>
  <si>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Nutricionista (40 hs)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</si>
  <si>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</si>
  <si>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</si>
  <si>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</si>
  <si>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</si>
  <si>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</si>
  <si>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Psiquiatra (20hs) UBS</t>
  </si>
  <si>
    <t>Fisioterapeuta (30h) UBS (Emad)</t>
  </si>
  <si>
    <t>Clínica Médica - Diarista (30 hs)</t>
  </si>
  <si>
    <t>Clinico (12hs) AMA</t>
  </si>
  <si>
    <t>Pediadra (12h) AMA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</si>
  <si>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</si>
  <si>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</si>
  <si>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</si>
  <si>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</si>
  <si>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</si>
  <si>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</si>
  <si>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</si>
  <si>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</si>
  <si>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</si>
  <si>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</si>
  <si>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</si>
  <si>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</si>
  <si>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</si>
  <si>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</si>
  <si>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</si>
  <si>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</si>
  <si>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</si>
  <si>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</si>
  <si>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</si>
  <si>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</si>
  <si>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Fisioterapeuta (30h) UBS (Emad) - TA</t>
  </si>
  <si>
    <t>Enfermeiro (30h) EMAD - TA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</si>
  <si>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</si>
  <si>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</si>
  <si>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</si>
  <si>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</si>
  <si>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</si>
  <si>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</si>
  <si>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</si>
  <si>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</si>
  <si>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</si>
  <si>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</si>
  <si>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</si>
  <si>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</si>
  <si>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</si>
  <si>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</si>
  <si>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</si>
  <si>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</si>
  <si>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</si>
  <si>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</si>
  <si>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</si>
  <si>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</si>
  <si>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</si>
  <si>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</si>
  <si>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</si>
  <si>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</si>
  <si>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</si>
  <si>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</si>
  <si>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</si>
  <si>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</si>
  <si>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</si>
  <si>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</si>
  <si>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</si>
  <si>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</si>
  <si>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</si>
  <si>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</si>
  <si>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</si>
  <si>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</si>
  <si>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</si>
  <si>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</si>
  <si>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</si>
  <si>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</si>
  <si>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</si>
  <si>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</si>
  <si>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</si>
  <si>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</si>
  <si>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</si>
  <si>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</si>
  <si>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</si>
  <si>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</si>
  <si>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</si>
  <si>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</si>
  <si>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</si>
  <si>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</si>
  <si>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</si>
  <si>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</si>
  <si>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</si>
  <si>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</si>
  <si>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</si>
  <si>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</si>
  <si>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</si>
  <si>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</si>
  <si>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</si>
  <si>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</si>
  <si>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</si>
  <si>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</si>
  <si>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</si>
  <si>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</si>
  <si>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</si>
  <si>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</si>
  <si>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</si>
  <si>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</si>
  <si>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</si>
  <si>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</si>
  <si>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</si>
  <si>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</si>
  <si>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</si>
  <si>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</si>
  <si>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</si>
  <si>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</si>
  <si>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</si>
  <si>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</si>
  <si>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</si>
  <si>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</si>
  <si>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</si>
  <si>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</si>
  <si>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</si>
  <si>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</si>
  <si>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</si>
  <si>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</si>
  <si>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</si>
  <si>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</si>
  <si>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</si>
  <si>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</si>
  <si>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</si>
  <si>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</si>
  <si>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</si>
  <si>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</si>
  <si>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</si>
  <si>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</si>
  <si>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</si>
  <si>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</si>
  <si>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</si>
  <si>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</si>
  <si>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</si>
  <si>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</si>
  <si>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</si>
  <si>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</si>
  <si>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</si>
  <si>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</si>
  <si>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</si>
  <si>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</si>
  <si>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</si>
  <si>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</si>
  <si>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</si>
  <si>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</si>
  <si>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</si>
  <si>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</si>
  <si>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</si>
  <si>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</si>
  <si>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</si>
  <si>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</si>
  <si>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</si>
  <si>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</si>
  <si>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</si>
  <si>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</si>
  <si>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</si>
  <si>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</si>
  <si>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</si>
  <si>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</si>
  <si>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</si>
  <si>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</si>
  <si>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</si>
  <si>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</si>
  <si>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</si>
  <si>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</si>
  <si>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</si>
  <si>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</si>
  <si>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</si>
  <si>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</si>
  <si>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</si>
  <si>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</si>
  <si>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</si>
  <si>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</si>
  <si>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</si>
  <si>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</si>
  <si>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</si>
  <si>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</si>
  <si>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</si>
  <si>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</si>
  <si>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</si>
  <si>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</si>
  <si>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</si>
  <si>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</si>
  <si>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</si>
  <si>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</si>
  <si>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</si>
  <si>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</si>
  <si>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</si>
  <si>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</si>
  <si>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</si>
  <si>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</si>
  <si>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</si>
  <si>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</si>
  <si>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</si>
  <si>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</si>
  <si>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</si>
  <si>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</si>
  <si>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</si>
  <si>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</si>
  <si>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</si>
  <si>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</si>
  <si>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</si>
  <si>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</si>
  <si>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</si>
  <si>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</si>
  <si>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</si>
  <si>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</si>
  <si>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</si>
  <si>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</si>
  <si>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</si>
  <si>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</si>
  <si>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EQUIPE MINÍMA -  ATENÇÃO BÁSICA - UBS PARQUE NOVO MUNDO II - MISTA  - 5 ESF + 2 ESB MODALIDADE 1–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</si>
  <si>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</si>
  <si>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</si>
  <si>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</si>
  <si>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</si>
  <si>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</si>
  <si>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</si>
  <si>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</si>
  <si>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</si>
  <si>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</si>
  <si>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</si>
  <si>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</si>
  <si>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</si>
  <si>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</si>
  <si>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</si>
  <si>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</si>
  <si>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</si>
  <si>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</si>
  <si>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</si>
  <si>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</si>
  <si>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</si>
  <si>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</si>
  <si>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 ATENÇÃO BÁSICA - UBS PARQUE NOVO MUNDO II - NASF  – 2016</t>
  </si>
  <si>
    <t>EQUIPE MINIMA - AMA/UBS JARDIM BRASIL - TRADICIONAL – 2016</t>
  </si>
  <si>
    <t>EQUIPE MINÍMA - AMA/UBS VILA GUILHERME - TRADICIONAL – 2016</t>
  </si>
  <si>
    <t>EQUIPE MINÍMA -  AMBULATORIAL ESPECIALIZADA - CEO II VILA GUILHERME  – 2016</t>
  </si>
  <si>
    <t>EQUIPE MINÍMA - AMA/UBS VILA MEDEIROS - TRADICIONAL – 2016</t>
  </si>
  <si>
    <t>EQUIPE MINÍMA - UBS IZOLINA MAZZEI - TRADICIONAL – 2016</t>
  </si>
  <si>
    <t>EQUIPE MINÍMA - UBS JARDIM JAPÃO - TRADICIONAL – 2016</t>
  </si>
  <si>
    <t>EQUIPE MINÍMA -  EMAD JD JAPÃO – 2016</t>
  </si>
  <si>
    <t>EQUIPE MINÍMA - UBS VILA EDE - TRADICIONAL – 2016</t>
  </si>
  <si>
    <t>EQUIPE MINÍMA - UBS VILA LEONOR - TRADICIONAL – 2016</t>
  </si>
  <si>
    <t>EQUIPE MINÍMA - UBS VILA SABRINA - TRADICIONAL – 2016</t>
  </si>
  <si>
    <t>EQUIPE MINÍMA - UBS CARANDIRU - TRADICIONAL – 2016</t>
  </si>
  <si>
    <t>EQUIPE MINÍMA -   CER - III Carandiru – 2016</t>
  </si>
  <si>
    <t>EQUIPE MINÍMA -   APD sediado no CER - III Carandiru – 2016</t>
  </si>
  <si>
    <t>EQUIPE MINÍMA - UBS VILA MARIA - DR. PAULO GNECCO - TRADICIONAL – 2016</t>
  </si>
  <si>
    <t>EQUIPE MINÍMA -  CAPS INFANTIL II VILA MARIA/VILA GUILERME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</si>
  <si>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</si>
  <si>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</si>
  <si>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</si>
  <si>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</si>
  <si>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</si>
  <si>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</si>
  <si>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Assistente Social (30h) EMAD</t>
  </si>
  <si>
    <t>Trimestre</t>
  </si>
  <si>
    <t>Próteses (entregue no mês)</t>
  </si>
  <si>
    <t>Aparelhos (entregue no mês)</t>
  </si>
  <si>
    <t>Aparelhos Ortodônticos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</si>
  <si>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</si>
  <si>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</si>
  <si>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</si>
  <si>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</si>
  <si>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</si>
  <si>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</si>
  <si>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</si>
  <si>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Cirurgia Vascular (procedimentos)</t>
  </si>
  <si>
    <t>Cirurgia Geral (procedimentos)</t>
  </si>
  <si>
    <t>Cirurgia Geral Infantil (procedimentos)</t>
  </si>
  <si>
    <t>Cirurgia Ortopedica (procedimentos)</t>
  </si>
  <si>
    <t>Cirurgia Proctologia (procedimentos)</t>
  </si>
  <si>
    <t>Cirurgia Urologia (procedimentos)</t>
  </si>
  <si>
    <t>SOMA CONSULTAS</t>
  </si>
  <si>
    <t>SOMA CIRURGIAS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</si>
  <si>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</si>
  <si>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</si>
  <si>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</si>
  <si>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</si>
  <si>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</si>
  <si>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</si>
  <si>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</si>
  <si>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</si>
  <si>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</si>
  <si>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</si>
  <si>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ÍTEM</t>
  </si>
  <si>
    <t>Atendimento de Urgencia</t>
  </si>
  <si>
    <t>Cirurgião Dentista (procedimento) ESF</t>
  </si>
  <si>
    <t>Cirurgião Dentista (atend. individual) ESF</t>
  </si>
  <si>
    <t>Ultrassonografia Obstétrico com Doppler e Morfológico</t>
  </si>
  <si>
    <t>Clinico (consulta) AMA</t>
  </si>
  <si>
    <t>Pediatra (consulta) AMA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</si>
  <si>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</si>
  <si>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</si>
  <si>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</si>
  <si>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</si>
  <si>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</si>
  <si>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</si>
  <si>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</si>
  <si>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</si>
  <si>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</si>
  <si>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</si>
  <si>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</si>
  <si>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</si>
  <si>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</si>
  <si>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</si>
  <si>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</si>
  <si>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</si>
  <si>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</si>
  <si>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</si>
  <si>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</si>
  <si>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</si>
  <si>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</si>
  <si>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</si>
  <si>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</si>
  <si>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</si>
  <si>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</si>
  <si>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</si>
  <si>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</si>
  <si>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</si>
  <si>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</si>
  <si>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</si>
  <si>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</si>
  <si>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</si>
  <si>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</si>
  <si>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</si>
  <si>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EQUIPE MINÍMA -  ATENÇÃO BÁSICA - UBS PARQUE NOVO MUNDO I - MISTA  - 5 ESF - 2019</t>
  </si>
  <si>
    <t>Farmacêutico Jr. (40h) UBS</t>
  </si>
  <si>
    <t>Cirurgião Dentista (40h) ESF</t>
  </si>
  <si>
    <t>s/ meta</t>
  </si>
  <si>
    <t>Ultrassonografia Obstétrico (com ou sem Doppler  + Morfológico)</t>
  </si>
  <si>
    <t>COLONOSCOPIA</t>
  </si>
  <si>
    <t>ENDOSCOPIA</t>
  </si>
  <si>
    <t xml:space="preserve">Ultrassonografia Obstétrico </t>
  </si>
  <si>
    <t>REDE ASSISTENCIAL DA STS  VILA MARIA / VILA GUILHERME  - ANO 2020</t>
  </si>
  <si>
    <t>SERVIÇO DE APOIO DIAGNÓSTICO E TERAPÊUTICO -  UBS INTEGRAL IZOLINA MAZZEI – 2020</t>
  </si>
  <si>
    <t>SERVIÇO DE APOIO DIAGNÓSTICO E TERAPÊUTICO -  HORA CERTA VILA GUILHERME - 2020</t>
  </si>
  <si>
    <t>JAN_20</t>
  </si>
  <si>
    <t>FEV_20</t>
  </si>
  <si>
    <t>MAR_20</t>
  </si>
  <si>
    <t>ABR_20</t>
  </si>
  <si>
    <t>MAIO_20</t>
  </si>
  <si>
    <t>JUN_20</t>
  </si>
  <si>
    <t>JUL_20</t>
  </si>
  <si>
    <t>AGO_20</t>
  </si>
  <si>
    <t>SET_20</t>
  </si>
  <si>
    <t>OUT_20</t>
  </si>
  <si>
    <t>NOV_20</t>
  </si>
  <si>
    <t>DEZ_20</t>
  </si>
  <si>
    <t>Cirurgia Ginecologica (Histeroscopia)</t>
  </si>
  <si>
    <t>SERVIÇO DE APOIO DIAGNÓSTICO E TERAPÊUTICO -  HORA CERTA – 2020</t>
  </si>
  <si>
    <t>ACS (Visita Domiciliar) - ESF - 20hrs</t>
  </si>
  <si>
    <t>Médico Generelista (consulta) - ESF - 40hrs</t>
  </si>
  <si>
    <t>Enfermeiro (consulta) - ESF  - 40hrs</t>
  </si>
  <si>
    <t>Cirurgião Dentista (atend individual) ESF - 40hrs</t>
  </si>
  <si>
    <t>Cirurgião Dentista (procedimento) ESF - 40hrs</t>
  </si>
  <si>
    <t>Cirurgião Dentista (atendimento individual) - 20hrs</t>
  </si>
  <si>
    <t>Cirurgião Dentista (procedimento) - 20hrs</t>
  </si>
  <si>
    <t>Clinico (consulta) - 20hrs</t>
  </si>
  <si>
    <t>ACS (Visita Domiciliar) - ESF - 40hrs</t>
  </si>
  <si>
    <t>Enfermeiro (consulta) - ESF - 40hrs</t>
  </si>
  <si>
    <t>Cirurgião Dentista (atend individual) - 20hrs</t>
  </si>
  <si>
    <t>Cirurgião Dentista (atendimento individual) ESF - 40hrs</t>
  </si>
  <si>
    <t>Cirurgião Dentista (procedimento) ESF - 4hrs</t>
  </si>
  <si>
    <t>Cir. Dentista Semiologia (disponível/procura - nº atendimentos) - 20hrs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</si>
  <si>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</si>
  <si>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</si>
  <si>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</si>
  <si>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Protesista (Atendimentos) - 20hrs</t>
  </si>
  <si>
    <t>Cir. Dentista Ortodontia (nº atendimentos) - 20hrs</t>
  </si>
  <si>
    <t>Cir. Dentista Periodontia (nº procedimentos) - 20hrs</t>
  </si>
  <si>
    <t>Cirurgião Dentista (atend. individual) - 20hrs</t>
  </si>
  <si>
    <t>Cirurgião Dentista (atend. individual)  - 20hrs</t>
  </si>
  <si>
    <t>Assistente Social (consulta) - 30hrs</t>
  </si>
  <si>
    <t>Enfermeiro (consulta) 30hrs</t>
  </si>
  <si>
    <t>Nutricionista (consulta) - 40hrs</t>
  </si>
  <si>
    <t>Fisioterapeuta (consulta) - 30hrs</t>
  </si>
  <si>
    <t>Terapeuta Ocupacional (consulta) - 30hrs</t>
  </si>
  <si>
    <t>Psicólogo (consulta) - 40hrs</t>
  </si>
  <si>
    <t>Angiologista (consulta) - 12hrs</t>
  </si>
  <si>
    <t>Cardiologista (consulta) - 12hrs</t>
  </si>
  <si>
    <t>Cirurgia Geral (consulta) - 12hrs</t>
  </si>
  <si>
    <t>Cirurgia Pediatrica (consulta) - 12hrs</t>
  </si>
  <si>
    <t>Dermatologista (consulta) - 12hrs</t>
  </si>
  <si>
    <t>Endocrinologista (consulta) - 12hrs</t>
  </si>
  <si>
    <t>Gastroenterologista (consulta) - 12hrs</t>
  </si>
  <si>
    <t>Ginecologia (consulta) - 12hrs</t>
  </si>
  <si>
    <t>Ginecologica (Colposcopia) - 12hrs</t>
  </si>
  <si>
    <t>Neurologista (consulta) - 12hrs</t>
  </si>
  <si>
    <t>Ortopedista (consulta) - 12hrs</t>
  </si>
  <si>
    <t>Proctologia (consulta) - 12hrs</t>
  </si>
  <si>
    <t>Reumatologuista (consulta) - 12hrs</t>
  </si>
  <si>
    <t>Urologista (consulta) - 12hrs</t>
  </si>
  <si>
    <t>Mastologia (consulta) - 10hrs</t>
  </si>
  <si>
    <t>Médico Clinico (consulta) - 20hrs</t>
  </si>
  <si>
    <t>Médico Pediatra (consulta) - 20hrs</t>
  </si>
  <si>
    <t>Médico Psiquiatra (consulta) - 20hrs</t>
  </si>
  <si>
    <t>Médico Ginecologista (consulta) - 20hrs</t>
  </si>
  <si>
    <t>Médico Clinico (consulta) AMA - 12hrs</t>
  </si>
  <si>
    <t>Médico Pediatra (consulta) AMA - 12hrs</t>
  </si>
  <si>
    <t>Médico Clinico (consulta) AMA - 20hrs</t>
  </si>
  <si>
    <t>Médico Pediatra (consulta) AMA - 20hrs</t>
  </si>
  <si>
    <t>Médico siquiatra (consulta) - 20hrs</t>
  </si>
  <si>
    <t>Médico Tocoginecologista (consulta) - 20hrs</t>
  </si>
  <si>
    <t>Médico Clinico (consulta) AMA  - 20hrs</t>
  </si>
  <si>
    <t>Médico Pediadra (consulta)  - 20hrs</t>
  </si>
  <si>
    <t>Médico Psiquiatra (consulta)  - 20hrs</t>
  </si>
  <si>
    <t>Médico Homeopata (consulta) - 20hrs</t>
  </si>
  <si>
    <t>Médico Pneumologista - 18hrs</t>
  </si>
  <si>
    <t>Médico Pneumologista - 20hrs</t>
  </si>
  <si>
    <t>Médico Clinico (consulta)  - 20hrs</t>
  </si>
  <si>
    <t>Médico Ginecologista (consulta)  - 20hrs</t>
  </si>
  <si>
    <t>Médico Cardiologista (consulta) - 20hrs</t>
  </si>
  <si>
    <t>Médico Geriatra (consulta)  - 20hrs</t>
  </si>
  <si>
    <t xml:space="preserve">Categoria </t>
  </si>
  <si>
    <t xml:space="preserve">RELATÓRIO DE PRODUÇÃO ASSISTENCIAL </t>
  </si>
  <si>
    <t>UBS PARQUE NOVO MUNDO I - ESF - 2020</t>
  </si>
  <si>
    <t>UBS PARQUE NOVO MUNDO II - ESF - 2020</t>
  </si>
  <si>
    <t>AMA/UBS JARDIM BRASIL - ESF - 2020</t>
  </si>
  <si>
    <t>AMA/UBS VILA GUILHERME - 2020</t>
  </si>
  <si>
    <t>CEO - ESPECIALIDADES ODONTOLOGIAS VILA MARIA/ VILA GUILHERME  - 2020</t>
  </si>
  <si>
    <t>UBS VILA EDE - 2020</t>
  </si>
  <si>
    <t>AMA/UBS VILA MEDEIROS - 2020</t>
  </si>
  <si>
    <t>UBS VILA IZOLINA MAZZEI - 2020</t>
  </si>
  <si>
    <t>PAI (PROGRAMA DE ACOMPANHANTE IDOSOS) - 2020</t>
  </si>
  <si>
    <t>Categoria</t>
  </si>
  <si>
    <t>UBS JARDIM JAPÃO - 2020</t>
  </si>
  <si>
    <t>EMAD (EQUIPE MULTIPROFISSIONAL ATENÇÃO DOMICILIAR) JD JAPÃO - 2020</t>
  </si>
  <si>
    <t>UBS VILA LEONOR  - 2020</t>
  </si>
  <si>
    <t>UBS VILA SABRINA - 2020</t>
  </si>
  <si>
    <t>UBS CARANDIRU - 2020</t>
  </si>
  <si>
    <t>CER (CENTRO ESPECIALIZADO DE REABILITAÇÃO) CARANDIRU - 2020</t>
  </si>
  <si>
    <t>URSI (UNIDADE REFERENCIA SAÚDE DO IDOSO) CARANDIRU - 2020</t>
  </si>
  <si>
    <t>APD (ACOMPANHANTE DE PESSOA COM DEFICIÊNCIA) CER CARANDIRU - 2020</t>
  </si>
  <si>
    <t>UBS VILA MARIA - DR. LUIZ PAULO GNECCO - 2020</t>
  </si>
  <si>
    <t>UBS JARDIM JULIETA - 2020</t>
  </si>
  <si>
    <t>CAPS INFANTOJUVENIL VILA MARIA - 2020</t>
  </si>
  <si>
    <t>HOSPITAL DIA HORA CERTA VILA GUILHERME - 2020</t>
  </si>
  <si>
    <t>PRONTO SOCORRO MUNICIPAL VILA MARIA BAIXA - 2020</t>
  </si>
  <si>
    <t>AMA/UBS JARDIM BRASIL - TRADICIONAL – 2020</t>
  </si>
  <si>
    <t>AMA/UBS VILA GUILHERME - TRADICIONAL –2020 (PROPOSTA TA)</t>
  </si>
  <si>
    <t>URSI CARANDIRU – 2020</t>
  </si>
  <si>
    <t>CAPS INFANTIL II VILA MARIA/VILA GUILERME – 2020</t>
  </si>
  <si>
    <t>HORA CERTA VL GUILHERME – 2020</t>
  </si>
  <si>
    <t>CEO II VILA MARIA VILA GUILHERME – 2020</t>
  </si>
  <si>
    <t>AMA/UBS VILA MEDEIROS – 2020</t>
  </si>
  <si>
    <t>UBS INTEGRAL IZOLINA MAZZEI – 2020</t>
  </si>
  <si>
    <t>PAI (PROGRAMA ACOMPANHANTE DE IDOSOS) - 2020</t>
  </si>
  <si>
    <t>UBS JARDIM JAPÃO – 2020</t>
  </si>
  <si>
    <t>EMAD -  UBS JARDIM JAPÃO – 2020</t>
  </si>
  <si>
    <t>UBS VILA EDE – 2020</t>
  </si>
  <si>
    <t>UBS VILA LEONOR – 2020</t>
  </si>
  <si>
    <t>UBS VILA SABRINA – 2020</t>
  </si>
  <si>
    <t>UBS CARANDIRU – 2020</t>
  </si>
  <si>
    <t>CER III Carandiru – 2020</t>
  </si>
  <si>
    <t>APD CER Carandiru – 2020</t>
  </si>
  <si>
    <t>UBS V MARIA - DR. PAULO GNECCO – 2020</t>
  </si>
  <si>
    <t>UBS JARDIM JULIETA – 2020</t>
  </si>
  <si>
    <t>SERVIÇO DE APOIO DIAGNÓSTICO E TERAPÊUTICO -  UBS  IZOLINA MAZZEI – 2020</t>
  </si>
  <si>
    <t xml:space="preserve"> PSM VILA MARIA BAIXA - 2020</t>
  </si>
  <si>
    <t>UBS PARQUE NOVO MUNDO II  – 2020</t>
  </si>
  <si>
    <t>UBS PARQUE NOVO MUNDO I – 2020</t>
  </si>
  <si>
    <t xml:space="preserve">Procedimentos de  Dermatologica </t>
  </si>
  <si>
    <t>Livre Demanda</t>
  </si>
  <si>
    <t>TOTAL GERAL HD</t>
  </si>
  <si>
    <t>livre demanda</t>
  </si>
  <si>
    <t>Fonte: Sistema WEBSAASS / SMS (http://websaass.saude.prefeitura.sp.gov.br)</t>
  </si>
  <si>
    <t>Médico Psiquiatria *  (consulta) - 20hrs</t>
  </si>
  <si>
    <t>* Especialidade Psiquiatria iniciou no contrato a partir de Abril/2020</t>
  </si>
  <si>
    <t>S/ meta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</si>
</sst>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u/>
      <sz val="10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theme="9" tint="0.39997558519241921"/>
        <bgColor indexed="9"/>
      </patternFill>
    </fill>
  </fills>
  <borders count="201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58"/>
      </left>
      <right/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/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/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thin">
        <color indexed="5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58"/>
      </left>
      <right/>
      <top style="medium">
        <color auto="1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397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3" fontId="3" fillId="2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0" fontId="4" fillId="0" borderId="4" xfId="1" applyFont="1" applyBorder="1" applyAlignment="1">
      <alignment vertical="center"/>
    </xf>
    <xf numFmtId="3" fontId="3" fillId="2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10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11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6" xfId="1" applyFont="1" applyBorder="1" applyAlignment="1">
      <alignment horizontal="left" vertical="center"/>
    </xf>
    <xf numFmtId="3" fontId="3" fillId="4" borderId="9" xfId="1" applyNumberFormat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vertical="center" wrapText="1"/>
    </xf>
    <xf numFmtId="0" fontId="4" fillId="8" borderId="15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vertical="center"/>
    </xf>
    <xf numFmtId="164" fontId="5" fillId="3" borderId="13" xfId="1" applyNumberFormat="1" applyFont="1" applyFill="1" applyBorder="1" applyAlignment="1">
      <alignment horizontal="center" vertical="center" wrapText="1"/>
    </xf>
    <xf numFmtId="0" fontId="3" fillId="0" borderId="18" xfId="1" applyFont="1" applyBorder="1"/>
    <xf numFmtId="3" fontId="3" fillId="2" borderId="18" xfId="1" applyNumberFormat="1" applyFont="1" applyFill="1" applyBorder="1" applyAlignment="1">
      <alignment horizontal="center" vertical="center" wrapText="1"/>
    </xf>
    <xf numFmtId="3" fontId="3" fillId="0" borderId="18" xfId="1" applyNumberFormat="1" applyFont="1" applyBorder="1" applyAlignment="1">
      <alignment horizontal="center" wrapText="1"/>
    </xf>
    <xf numFmtId="164" fontId="5" fillId="3" borderId="18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3" fontId="3" fillId="2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5" xfId="1" applyFont="1" applyBorder="1" applyAlignment="1">
      <alignment vertical="center"/>
    </xf>
    <xf numFmtId="0" fontId="4" fillId="8" borderId="15" xfId="1" applyFont="1" applyFill="1" applyBorder="1" applyAlignment="1">
      <alignment horizontal="left" vertical="center"/>
    </xf>
    <xf numFmtId="0" fontId="4" fillId="0" borderId="7" xfId="1" applyFont="1" applyBorder="1" applyAlignment="1">
      <alignment vertical="center"/>
    </xf>
    <xf numFmtId="0" fontId="4" fillId="8" borderId="15" xfId="1" applyFont="1" applyFill="1" applyBorder="1" applyAlignment="1">
      <alignment horizontal="center" vertical="center"/>
    </xf>
    <xf numFmtId="3" fontId="4" fillId="2" borderId="9" xfId="1" applyNumberFormat="1" applyFont="1" applyFill="1" applyBorder="1" applyAlignment="1">
      <alignment horizontal="center" vertical="center" wrapText="1"/>
    </xf>
    <xf numFmtId="164" fontId="7" fillId="3" borderId="15" xfId="1" applyNumberFormat="1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4" fillId="2" borderId="11" xfId="1" applyNumberFormat="1" applyFont="1" applyFill="1" applyBorder="1" applyAlignment="1">
      <alignment horizontal="center" vertical="center" wrapText="1"/>
    </xf>
    <xf numFmtId="164" fontId="7" fillId="3" borderId="17" xfId="1" applyNumberFormat="1" applyFont="1" applyFill="1" applyBorder="1" applyAlignment="1">
      <alignment horizontal="center" vertical="center" wrapText="1"/>
    </xf>
    <xf numFmtId="164" fontId="7" fillId="7" borderId="17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3" fontId="4" fillId="2" borderId="22" xfId="1" applyNumberFormat="1" applyFont="1" applyFill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 applyProtection="1">
      <alignment horizontal="center" vertical="center" wrapText="1"/>
      <protection locked="0"/>
    </xf>
    <xf numFmtId="0" fontId="4" fillId="0" borderId="24" xfId="1" applyFont="1" applyBorder="1" applyAlignment="1">
      <alignment vertical="center"/>
    </xf>
    <xf numFmtId="3" fontId="3" fillId="2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 applyProtection="1">
      <alignment horizontal="center" vertical="center" wrapText="1"/>
      <protection locked="0"/>
    </xf>
    <xf numFmtId="164" fontId="5" fillId="3" borderId="24" xfId="1" applyNumberFormat="1" applyFont="1" applyFill="1" applyBorder="1" applyAlignment="1">
      <alignment horizontal="center" vertical="center" wrapText="1"/>
    </xf>
    <xf numFmtId="0" fontId="3" fillId="0" borderId="23" xfId="1" applyFont="1" applyBorder="1"/>
    <xf numFmtId="3" fontId="3" fillId="0" borderId="23" xfId="1" applyNumberFormat="1" applyFont="1" applyBorder="1" applyAlignment="1">
      <alignment horizont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10" xfId="1" applyFont="1" applyFill="1" applyBorder="1" applyAlignment="1">
      <alignment horizontal="center" vertical="center" wrapText="1"/>
    </xf>
    <xf numFmtId="3" fontId="20" fillId="2" borderId="4" xfId="1" applyNumberFormat="1" applyFont="1" applyFill="1" applyBorder="1" applyAlignment="1">
      <alignment horizontal="center" vertical="center" wrapText="1"/>
    </xf>
    <xf numFmtId="3" fontId="20" fillId="2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0" fontId="4" fillId="14" borderId="25" xfId="1" applyFont="1" applyFill="1" applyBorder="1" applyAlignment="1">
      <alignment vertical="center"/>
    </xf>
    <xf numFmtId="0" fontId="4" fillId="14" borderId="4" xfId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center" vertical="center" wrapText="1"/>
    </xf>
    <xf numFmtId="164" fontId="7" fillId="7" borderId="4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11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 applyProtection="1">
      <alignment horizontal="center" vertical="center" wrapText="1"/>
      <protection locked="0"/>
    </xf>
    <xf numFmtId="0" fontId="3" fillId="8" borderId="30" xfId="1" applyFont="1" applyFill="1" applyBorder="1" applyAlignment="1">
      <alignment horizontal="center" vertical="center"/>
    </xf>
    <xf numFmtId="0" fontId="3" fillId="10" borderId="30" xfId="1" applyFont="1" applyFill="1" applyBorder="1" applyAlignment="1">
      <alignment horizontal="center" vertical="center"/>
    </xf>
    <xf numFmtId="3" fontId="23" fillId="2" borderId="4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4" fillId="2" borderId="25" xfId="1" applyNumberFormat="1" applyFont="1" applyFill="1" applyBorder="1" applyAlignment="1">
      <alignment horizontal="center" vertical="center" wrapText="1"/>
    </xf>
    <xf numFmtId="3" fontId="3" fillId="2" borderId="27" xfId="1" applyNumberFormat="1" applyFont="1" applyFill="1" applyBorder="1" applyAlignment="1">
      <alignment horizontal="center" vertical="center" wrapText="1"/>
    </xf>
    <xf numFmtId="0" fontId="4" fillId="14" borderId="27" xfId="1" applyFont="1" applyFill="1" applyBorder="1" applyAlignment="1">
      <alignment vertical="center"/>
    </xf>
    <xf numFmtId="3" fontId="4" fillId="2" borderId="24" xfId="1" applyNumberFormat="1" applyFont="1" applyFill="1" applyBorder="1" applyAlignment="1">
      <alignment horizontal="center" vertical="center" wrapText="1"/>
    </xf>
    <xf numFmtId="3" fontId="3" fillId="2" borderId="28" xfId="1" applyNumberFormat="1" applyFont="1" applyFill="1" applyBorder="1" applyAlignment="1">
      <alignment horizontal="center" vertical="center" wrapText="1"/>
    </xf>
    <xf numFmtId="0" fontId="26" fillId="0" borderId="25" xfId="1" applyFont="1" applyBorder="1" applyAlignment="1">
      <alignment vertical="center"/>
    </xf>
    <xf numFmtId="3" fontId="23" fillId="2" borderId="28" xfId="1" applyNumberFormat="1" applyFont="1" applyFill="1" applyBorder="1" applyAlignment="1">
      <alignment horizontal="center" vertical="center" wrapText="1"/>
    </xf>
    <xf numFmtId="3" fontId="23" fillId="2" borderId="15" xfId="1" applyNumberFormat="1" applyFont="1" applyFill="1" applyBorder="1" applyAlignment="1">
      <alignment horizontal="center" vertical="center" wrapText="1"/>
    </xf>
    <xf numFmtId="3" fontId="23" fillId="2" borderId="29" xfId="1" applyNumberFormat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1" fillId="4" borderId="16" xfId="1" applyFill="1" applyBorder="1" applyAlignment="1">
      <alignment horizontal="center" vertical="center"/>
    </xf>
    <xf numFmtId="164" fontId="5" fillId="3" borderId="37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30" xfId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4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>
      <alignment horizontal="center" vertical="center" wrapText="1"/>
    </xf>
    <xf numFmtId="0" fontId="4" fillId="0" borderId="27" xfId="1" applyFont="1" applyBorder="1" applyAlignment="1">
      <alignment vertical="center"/>
    </xf>
    <xf numFmtId="3" fontId="4" fillId="0" borderId="27" xfId="1" applyNumberFormat="1" applyFont="1" applyBorder="1" applyAlignment="1">
      <alignment horizontal="center" vertical="center" wrapText="1"/>
    </xf>
    <xf numFmtId="164" fontId="7" fillId="3" borderId="27" xfId="1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3" fontId="4" fillId="4" borderId="22" xfId="1" applyNumberFormat="1" applyFont="1" applyFill="1" applyBorder="1" applyAlignment="1">
      <alignment horizontal="center" vertical="center" wrapText="1"/>
    </xf>
    <xf numFmtId="164" fontId="7" fillId="7" borderId="22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 wrapText="1"/>
    </xf>
    <xf numFmtId="0" fontId="4" fillId="0" borderId="27" xfId="1" applyFont="1" applyBorder="1" applyAlignment="1">
      <alignment vertical="center" wrapText="1"/>
    </xf>
    <xf numFmtId="164" fontId="5" fillId="3" borderId="27" xfId="1" applyNumberFormat="1" applyFont="1" applyFill="1" applyBorder="1" applyAlignment="1">
      <alignment horizontal="center" vertical="center" wrapText="1"/>
    </xf>
    <xf numFmtId="164" fontId="5" fillId="7" borderId="27" xfId="1" applyNumberFormat="1" applyFont="1" applyFill="1" applyBorder="1" applyAlignment="1">
      <alignment horizontal="center" vertical="center" wrapText="1"/>
    </xf>
    <xf numFmtId="166" fontId="20" fillId="2" borderId="25" xfId="1" applyNumberFormat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/>
    </xf>
    <xf numFmtId="0" fontId="4" fillId="8" borderId="28" xfId="1" applyFont="1" applyFill="1" applyBorder="1" applyAlignment="1">
      <alignment horizontal="left" vertical="center"/>
    </xf>
    <xf numFmtId="0" fontId="4" fillId="8" borderId="28" xfId="1" applyFont="1" applyFill="1" applyBorder="1" applyAlignment="1">
      <alignment horizontal="center" vertical="center"/>
    </xf>
    <xf numFmtId="164" fontId="7" fillId="3" borderId="28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0" borderId="28" xfId="1" applyFont="1" applyBorder="1" applyAlignment="1">
      <alignment vertical="center"/>
    </xf>
    <xf numFmtId="164" fontId="5" fillId="3" borderId="28" xfId="1" applyNumberFormat="1" applyFont="1" applyFill="1" applyBorder="1" applyAlignment="1">
      <alignment horizontal="center" vertical="center" wrapText="1"/>
    </xf>
    <xf numFmtId="164" fontId="5" fillId="7" borderId="28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29" xfId="1" applyNumberFormat="1" applyFont="1" applyBorder="1" applyAlignment="1">
      <alignment horizontal="center" vertical="center" wrapText="1"/>
    </xf>
    <xf numFmtId="164" fontId="5" fillId="3" borderId="29" xfId="1" applyNumberFormat="1" applyFont="1" applyFill="1" applyBorder="1" applyAlignment="1">
      <alignment horizontal="center" vertical="center" wrapText="1"/>
    </xf>
    <xf numFmtId="164" fontId="5" fillId="7" borderId="29" xfId="1" applyNumberFormat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/>
    </xf>
    <xf numFmtId="3" fontId="4" fillId="0" borderId="33" xfId="1" applyNumberFormat="1" applyFont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4" fontId="5" fillId="7" borderId="33" xfId="1" applyNumberFormat="1" applyFont="1" applyFill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wrapText="1"/>
    </xf>
    <xf numFmtId="3" fontId="3" fillId="4" borderId="33" xfId="1" applyNumberFormat="1" applyFont="1" applyFill="1" applyBorder="1" applyAlignment="1">
      <alignment horizontal="center" wrapText="1"/>
    </xf>
    <xf numFmtId="0" fontId="4" fillId="0" borderId="34" xfId="1" applyFont="1" applyBorder="1" applyAlignment="1">
      <alignment vertical="center"/>
    </xf>
    <xf numFmtId="3" fontId="3" fillId="0" borderId="29" xfId="1" applyNumberFormat="1" applyFont="1" applyBorder="1" applyAlignment="1">
      <alignment horizontal="center" wrapText="1"/>
    </xf>
    <xf numFmtId="3" fontId="3" fillId="4" borderId="29" xfId="1" applyNumberFormat="1" applyFont="1" applyFill="1" applyBorder="1" applyAlignment="1">
      <alignment horizontal="center" wrapText="1"/>
    </xf>
    <xf numFmtId="3" fontId="3" fillId="4" borderId="18" xfId="1" applyNumberFormat="1" applyFont="1" applyFill="1" applyBorder="1" applyAlignment="1">
      <alignment horizontal="center" wrapText="1"/>
    </xf>
    <xf numFmtId="164" fontId="5" fillId="7" borderId="18" xfId="1" applyNumberFormat="1" applyFont="1" applyFill="1" applyBorder="1" applyAlignment="1">
      <alignment horizontal="center" vertical="center" wrapText="1"/>
    </xf>
    <xf numFmtId="0" fontId="4" fillId="15" borderId="25" xfId="1" applyFont="1" applyFill="1" applyBorder="1" applyAlignment="1">
      <alignment vertical="center"/>
    </xf>
    <xf numFmtId="0" fontId="3" fillId="2" borderId="30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30" xfId="1" applyFont="1" applyFill="1" applyBorder="1" applyAlignment="1">
      <alignment horizontal="center" vertical="center" wrapText="1"/>
    </xf>
    <xf numFmtId="0" fontId="24" fillId="10" borderId="30" xfId="1" applyFont="1" applyFill="1" applyBorder="1" applyAlignment="1">
      <alignment horizontal="center" vertical="center"/>
    </xf>
    <xf numFmtId="164" fontId="5" fillId="9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3" fontId="23" fillId="2" borderId="27" xfId="1" applyNumberFormat="1" applyFont="1" applyFill="1" applyBorder="1" applyAlignment="1">
      <alignment horizontal="center" vertical="center" wrapText="1"/>
    </xf>
    <xf numFmtId="3" fontId="25" fillId="2" borderId="25" xfId="1" applyNumberFormat="1" applyFont="1" applyFill="1" applyBorder="1" applyAlignment="1">
      <alignment horizontal="center" vertical="center" wrapText="1"/>
    </xf>
    <xf numFmtId="0" fontId="4" fillId="9" borderId="25" xfId="1" applyFont="1" applyFill="1" applyBorder="1" applyAlignment="1">
      <alignment vertical="center" wrapText="1"/>
    </xf>
    <xf numFmtId="0" fontId="3" fillId="8" borderId="31" xfId="1" applyFont="1" applyFill="1" applyBorder="1" applyAlignment="1">
      <alignment horizontal="center" vertical="center"/>
    </xf>
    <xf numFmtId="0" fontId="3" fillId="10" borderId="31" xfId="1" applyFont="1" applyFill="1" applyBorder="1" applyAlignment="1">
      <alignment horizontal="center" vertical="center"/>
    </xf>
    <xf numFmtId="0" fontId="23" fillId="2" borderId="15" xfId="1" applyFont="1" applyFill="1" applyBorder="1" applyAlignment="1">
      <alignment horizontal="center" vertical="center" wrapText="1"/>
    </xf>
    <xf numFmtId="164" fontId="3" fillId="3" borderId="21" xfId="1" applyNumberFormat="1" applyFont="1" applyFill="1" applyBorder="1" applyAlignment="1">
      <alignment horizontal="center" vertical="center" wrapText="1"/>
    </xf>
    <xf numFmtId="164" fontId="3" fillId="7" borderId="21" xfId="1" applyNumberFormat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left" vertical="center"/>
    </xf>
    <xf numFmtId="0" fontId="23" fillId="2" borderId="20" xfId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center" vertical="center"/>
    </xf>
    <xf numFmtId="164" fontId="3" fillId="3" borderId="9" xfId="1" applyNumberFormat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/>
    </xf>
    <xf numFmtId="164" fontId="3" fillId="7" borderId="9" xfId="1" applyNumberFormat="1" applyFont="1" applyFill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3" fillId="4" borderId="23" xfId="1" applyNumberFormat="1" applyFont="1" applyFill="1" applyBorder="1" applyAlignment="1">
      <alignment horizontal="center" wrapText="1"/>
    </xf>
    <xf numFmtId="164" fontId="5" fillId="7" borderId="23" xfId="1" applyNumberFormat="1" applyFont="1" applyFill="1" applyBorder="1" applyAlignment="1">
      <alignment horizontal="center" vertical="center" wrapText="1"/>
    </xf>
    <xf numFmtId="0" fontId="4" fillId="0" borderId="17" xfId="1" applyFont="1" applyBorder="1" applyAlignment="1">
      <alignment vertical="center"/>
    </xf>
    <xf numFmtId="3" fontId="23" fillId="2" borderId="17" xfId="1" applyNumberFormat="1" applyFont="1" applyFill="1" applyBorder="1" applyAlignment="1">
      <alignment horizontal="center" vertical="center" wrapText="1"/>
    </xf>
    <xf numFmtId="3" fontId="4" fillId="0" borderId="17" xfId="1" applyNumberFormat="1" applyFont="1" applyBorder="1" applyAlignment="1">
      <alignment horizontal="center" vertical="center" wrapText="1"/>
    </xf>
    <xf numFmtId="3" fontId="4" fillId="4" borderId="17" xfId="1" applyNumberFormat="1" applyFont="1" applyFill="1" applyBorder="1" applyAlignment="1">
      <alignment horizontal="center" vertical="center" wrapText="1"/>
    </xf>
    <xf numFmtId="164" fontId="7" fillId="7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11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0" fontId="4" fillId="0" borderId="38" xfId="1" applyFont="1" applyBorder="1" applyAlignment="1">
      <alignment vertical="center"/>
    </xf>
    <xf numFmtId="3" fontId="23" fillId="2" borderId="38" xfId="1" applyNumberFormat="1" applyFont="1" applyFill="1" applyBorder="1" applyAlignment="1">
      <alignment horizontal="center" vertical="center" wrapText="1"/>
    </xf>
    <xf numFmtId="3" fontId="4" fillId="0" borderId="38" xfId="1" applyNumberFormat="1" applyFont="1" applyBorder="1" applyAlignment="1">
      <alignment horizontal="center" vertical="center" wrapText="1"/>
    </xf>
    <xf numFmtId="164" fontId="5" fillId="3" borderId="38" xfId="1" applyNumberFormat="1" applyFont="1" applyFill="1" applyBorder="1" applyAlignment="1">
      <alignment horizontal="center" vertical="center" wrapText="1"/>
    </xf>
    <xf numFmtId="3" fontId="4" fillId="4" borderId="38" xfId="1" applyNumberFormat="1" applyFont="1" applyFill="1" applyBorder="1" applyAlignment="1">
      <alignment horizontal="center" vertical="center" wrapText="1"/>
    </xf>
    <xf numFmtId="164" fontId="5" fillId="7" borderId="38" xfId="1" applyNumberFormat="1" applyFont="1" applyFill="1" applyBorder="1" applyAlignment="1">
      <alignment horizontal="center" vertical="center" wrapText="1"/>
    </xf>
    <xf numFmtId="3" fontId="12" fillId="0" borderId="16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3" xfId="1" applyNumberFormat="1" applyFont="1" applyFill="1" applyBorder="1" applyAlignment="1">
      <alignment horizontal="center" vertical="center" wrapText="1"/>
    </xf>
    <xf numFmtId="3" fontId="23" fillId="2" borderId="7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7" borderId="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vertical="center"/>
    </xf>
    <xf numFmtId="3" fontId="23" fillId="2" borderId="40" xfId="1" applyNumberFormat="1" applyFont="1" applyFill="1" applyBorder="1" applyAlignment="1">
      <alignment horizontal="center" vertical="center" wrapText="1"/>
    </xf>
    <xf numFmtId="3" fontId="4" fillId="0" borderId="40" xfId="1" applyNumberFormat="1" applyFont="1" applyBorder="1" applyAlignment="1">
      <alignment horizontal="center" vertical="center" wrapText="1"/>
    </xf>
    <xf numFmtId="164" fontId="5" fillId="3" borderId="40" xfId="1" applyNumberFormat="1" applyFont="1" applyFill="1" applyBorder="1" applyAlignment="1">
      <alignment horizontal="center" vertical="center" wrapText="1"/>
    </xf>
    <xf numFmtId="3" fontId="4" fillId="4" borderId="40" xfId="1" applyNumberFormat="1" applyFont="1" applyFill="1" applyBorder="1" applyAlignment="1">
      <alignment horizontal="center" vertical="center" wrapText="1"/>
    </xf>
    <xf numFmtId="164" fontId="5" fillId="7" borderId="40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0" fontId="2" fillId="5" borderId="36" xfId="1" applyFont="1" applyFill="1" applyBorder="1" applyAlignment="1">
      <alignment horizontal="center" vertical="center"/>
    </xf>
    <xf numFmtId="0" fontId="4" fillId="0" borderId="42" xfId="1" applyFont="1" applyBorder="1" applyAlignment="1">
      <alignment vertical="center"/>
    </xf>
    <xf numFmtId="0" fontId="4" fillId="0" borderId="43" xfId="1" applyFont="1" applyBorder="1" applyAlignment="1">
      <alignment vertical="center"/>
    </xf>
    <xf numFmtId="0" fontId="23" fillId="8" borderId="30" xfId="1" applyFont="1" applyFill="1" applyBorder="1" applyAlignment="1">
      <alignment horizontal="center" vertical="center"/>
    </xf>
    <xf numFmtId="0" fontId="23" fillId="10" borderId="30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10" borderId="10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5" xfId="1" applyFont="1" applyFill="1" applyBorder="1" applyAlignment="1">
      <alignment horizontal="left" vertical="center"/>
    </xf>
    <xf numFmtId="0" fontId="3" fillId="8" borderId="30" xfId="1" applyFont="1" applyFill="1" applyBorder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4" fillId="9" borderId="25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" fillId="8" borderId="46" xfId="1" applyFont="1" applyFill="1" applyBorder="1" applyAlignment="1">
      <alignment horizontal="left" vertical="center"/>
    </xf>
    <xf numFmtId="0" fontId="0" fillId="0" borderId="44" xfId="0" applyBorder="1" applyAlignment="1">
      <alignment horizontal="left"/>
    </xf>
    <xf numFmtId="3" fontId="23" fillId="2" borderId="41" xfId="1" applyNumberFormat="1" applyFont="1" applyFill="1" applyBorder="1" applyAlignment="1">
      <alignment horizontal="center" vertical="center" wrapText="1"/>
    </xf>
    <xf numFmtId="164" fontId="5" fillId="3" borderId="48" xfId="1" applyNumberFormat="1" applyFont="1" applyFill="1" applyBorder="1" applyAlignment="1">
      <alignment horizontal="center" vertical="center" wrapText="1"/>
    </xf>
    <xf numFmtId="164" fontId="5" fillId="7" borderId="48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vertical="center" wrapText="1"/>
    </xf>
    <xf numFmtId="3" fontId="3" fillId="4" borderId="48" xfId="1" applyNumberFormat="1" applyFont="1" applyFill="1" applyBorder="1" applyAlignment="1">
      <alignment horizontal="center" vertical="center" wrapText="1"/>
    </xf>
    <xf numFmtId="3" fontId="3" fillId="4" borderId="4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3" fontId="3" fillId="0" borderId="27" xfId="1" applyNumberFormat="1" applyFont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7" xfId="1" applyNumberFormat="1" applyFont="1" applyFill="1" applyBorder="1" applyAlignment="1">
      <alignment horizontal="center" vertical="center" wrapText="1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/>
    </xf>
    <xf numFmtId="0" fontId="3" fillId="6" borderId="28" xfId="1" applyFont="1" applyFill="1" applyBorder="1" applyAlignment="1">
      <alignment horizontal="center" vertical="center"/>
    </xf>
    <xf numFmtId="3" fontId="3" fillId="4" borderId="28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5" xfId="1" applyNumberFormat="1" applyFont="1" applyFill="1" applyBorder="1" applyAlignment="1">
      <alignment horizontal="center" vertical="center" wrapText="1"/>
    </xf>
    <xf numFmtId="3" fontId="3" fillId="4" borderId="29" xfId="1" applyNumberFormat="1" applyFont="1" applyFill="1" applyBorder="1" applyAlignment="1">
      <alignment horizontal="center" vertical="center" wrapText="1"/>
    </xf>
    <xf numFmtId="3" fontId="3" fillId="4" borderId="33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5" xfId="1" applyFont="1" applyFill="1" applyBorder="1" applyAlignment="1">
      <alignment horizontal="center" vertical="center"/>
    </xf>
    <xf numFmtId="0" fontId="3" fillId="8" borderId="28" xfId="1" applyFont="1" applyFill="1" applyBorder="1" applyAlignment="1">
      <alignment horizontal="center" vertical="center"/>
    </xf>
    <xf numFmtId="3" fontId="3" fillId="0" borderId="28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vertical="center" wrapText="1"/>
    </xf>
    <xf numFmtId="3" fontId="3" fillId="0" borderId="29" xfId="1" applyNumberFormat="1" applyFont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14" borderId="25" xfId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25" xfId="1" applyFont="1" applyBorder="1" applyAlignment="1">
      <alignment horizontal="center" vertical="center" wrapText="1"/>
    </xf>
    <xf numFmtId="0" fontId="4" fillId="14" borderId="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15" borderId="25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4" xfId="1" applyNumberFormat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20" fillId="17" borderId="25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3" fontId="3" fillId="17" borderId="9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0" fontId="3" fillId="17" borderId="30" xfId="1" applyFont="1" applyFill="1" applyBorder="1" applyAlignment="1">
      <alignment horizontal="center" vertical="center" wrapText="1"/>
    </xf>
    <xf numFmtId="3" fontId="23" fillId="17" borderId="4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0" fillId="17" borderId="4" xfId="1" applyNumberFormat="1" applyFont="1" applyFill="1" applyBorder="1" applyAlignment="1">
      <alignment horizontal="center" vertical="center" wrapText="1"/>
    </xf>
    <xf numFmtId="3" fontId="23" fillId="17" borderId="11" xfId="1" applyNumberFormat="1" applyFont="1" applyFill="1" applyBorder="1" applyAlignment="1">
      <alignment horizontal="center" vertical="center" wrapText="1"/>
    </xf>
    <xf numFmtId="0" fontId="3" fillId="17" borderId="15" xfId="1" applyFont="1" applyFill="1" applyBorder="1" applyAlignment="1">
      <alignment horizontal="center" vertical="center" wrapText="1"/>
    </xf>
    <xf numFmtId="0" fontId="3" fillId="17" borderId="28" xfId="1" applyFont="1" applyFill="1" applyBorder="1" applyAlignment="1">
      <alignment horizontal="center" vertical="center" wrapText="1"/>
    </xf>
    <xf numFmtId="3" fontId="3" fillId="17" borderId="28" xfId="1" applyNumberFormat="1" applyFont="1" applyFill="1" applyBorder="1" applyAlignment="1">
      <alignment horizontal="center" vertical="center" wrapText="1"/>
    </xf>
    <xf numFmtId="3" fontId="3" fillId="17" borderId="24" xfId="1" applyNumberFormat="1" applyFont="1" applyFill="1" applyBorder="1" applyAlignment="1">
      <alignment horizontal="center" vertical="center" wrapText="1"/>
    </xf>
    <xf numFmtId="3" fontId="23" fillId="17" borderId="15" xfId="1" applyNumberFormat="1" applyFont="1" applyFill="1" applyBorder="1" applyAlignment="1">
      <alignment horizontal="center" vertical="center" wrapText="1"/>
    </xf>
    <xf numFmtId="3" fontId="23" fillId="17" borderId="28" xfId="1" applyNumberFormat="1" applyFont="1" applyFill="1" applyBorder="1" applyAlignment="1">
      <alignment horizontal="center" vertical="center" wrapText="1"/>
    </xf>
    <xf numFmtId="3" fontId="23" fillId="17" borderId="29" xfId="1" applyNumberFormat="1" applyFont="1" applyFill="1" applyBorder="1" applyAlignment="1">
      <alignment horizontal="center" vertical="center" wrapText="1"/>
    </xf>
    <xf numFmtId="3" fontId="3" fillId="17" borderId="48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4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7" xfId="1" applyNumberFormat="1" applyFont="1" applyFill="1" applyBorder="1" applyAlignment="1">
      <alignment horizontal="center" vertical="center" wrapText="1"/>
    </xf>
    <xf numFmtId="167" fontId="5" fillId="3" borderId="9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167" fontId="7" fillId="3" borderId="15" xfId="1" applyNumberFormat="1" applyFont="1" applyFill="1" applyBorder="1" applyAlignment="1">
      <alignment horizontal="center" vertical="center" wrapText="1"/>
    </xf>
    <xf numFmtId="167" fontId="7" fillId="3" borderId="28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18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4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7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5" fillId="7" borderId="28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29" xfId="1" applyNumberFormat="1" applyFont="1" applyFill="1" applyBorder="1" applyAlignment="1">
      <alignment horizontal="center" vertical="center" wrapText="1"/>
    </xf>
    <xf numFmtId="167" fontId="5" fillId="7" borderId="33" xfId="1" applyNumberFormat="1" applyFont="1" applyFill="1" applyBorder="1" applyAlignment="1">
      <alignment horizontal="center" vertical="center" wrapText="1"/>
    </xf>
    <xf numFmtId="167" fontId="5" fillId="7" borderId="18" xfId="1" applyNumberFormat="1" applyFont="1" applyFill="1" applyBorder="1" applyAlignment="1">
      <alignment horizontal="center" vertical="center" wrapText="1"/>
    </xf>
    <xf numFmtId="167" fontId="23" fillId="6" borderId="10" xfId="1" applyNumberFormat="1" applyFont="1" applyFill="1" applyBorder="1" applyAlignment="1">
      <alignment horizontal="center" vertical="center" wrapText="1"/>
    </xf>
    <xf numFmtId="0" fontId="23" fillId="8" borderId="30" xfId="1" applyFont="1" applyFill="1" applyBorder="1" applyAlignment="1">
      <alignment horizontal="center" vertical="center" wrapText="1"/>
    </xf>
    <xf numFmtId="167" fontId="23" fillId="10" borderId="30" xfId="1" applyNumberFormat="1" applyFont="1" applyFill="1" applyBorder="1" applyAlignment="1">
      <alignment horizontal="center" vertical="center" wrapText="1"/>
    </xf>
    <xf numFmtId="0" fontId="23" fillId="8" borderId="10" xfId="1" applyFont="1" applyFill="1" applyBorder="1" applyAlignment="1">
      <alignment horizontal="center" vertical="center" wrapText="1"/>
    </xf>
    <xf numFmtId="3" fontId="20" fillId="2" borderId="24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3" fontId="23" fillId="17" borderId="24" xfId="1" applyNumberFormat="1" applyFont="1" applyFill="1" applyBorder="1" applyAlignment="1">
      <alignment horizontal="center" vertical="center" wrapText="1"/>
    </xf>
    <xf numFmtId="0" fontId="3" fillId="0" borderId="50" xfId="1" applyFont="1" applyBorder="1"/>
    <xf numFmtId="0" fontId="3" fillId="0" borderId="50" xfId="1" applyFont="1" applyBorder="1" applyAlignment="1">
      <alignment horizontal="center" vertical="center"/>
    </xf>
    <xf numFmtId="3" fontId="3" fillId="0" borderId="50" xfId="1" applyNumberFormat="1" applyFont="1" applyBorder="1" applyAlignment="1">
      <alignment horizontal="center" wrapText="1"/>
    </xf>
    <xf numFmtId="167" fontId="5" fillId="3" borderId="50" xfId="1" applyNumberFormat="1" applyFont="1" applyFill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wrapText="1"/>
    </xf>
    <xf numFmtId="167" fontId="5" fillId="7" borderId="50" xfId="1" applyNumberFormat="1" applyFont="1" applyFill="1" applyBorder="1" applyAlignment="1">
      <alignment horizontal="center" vertical="center" wrapText="1"/>
    </xf>
    <xf numFmtId="0" fontId="3" fillId="0" borderId="51" xfId="1" applyFont="1" applyBorder="1"/>
    <xf numFmtId="0" fontId="3" fillId="0" borderId="52" xfId="1" applyFont="1" applyBorder="1" applyAlignment="1">
      <alignment horizontal="center" vertical="center"/>
    </xf>
    <xf numFmtId="3" fontId="3" fillId="2" borderId="52" xfId="1" applyNumberFormat="1" applyFont="1" applyFill="1" applyBorder="1" applyAlignment="1">
      <alignment horizontal="center" vertical="center" wrapText="1"/>
    </xf>
    <xf numFmtId="3" fontId="3" fillId="17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Border="1" applyAlignment="1">
      <alignment horizontal="center" wrapText="1"/>
    </xf>
    <xf numFmtId="167" fontId="5" fillId="3" borderId="52" xfId="1" applyNumberFormat="1" applyFont="1" applyFill="1" applyBorder="1" applyAlignment="1">
      <alignment horizontal="center" vertical="center" wrapText="1"/>
    </xf>
    <xf numFmtId="3" fontId="3" fillId="4" borderId="52" xfId="1" applyNumberFormat="1" applyFont="1" applyFill="1" applyBorder="1" applyAlignment="1">
      <alignment horizontal="center" wrapText="1"/>
    </xf>
    <xf numFmtId="167" fontId="5" fillId="7" borderId="52" xfId="1" applyNumberFormat="1" applyFont="1" applyFill="1" applyBorder="1" applyAlignment="1">
      <alignment horizontal="center" vertical="center" wrapText="1"/>
    </xf>
    <xf numFmtId="0" fontId="3" fillId="0" borderId="52" xfId="1" applyFont="1" applyBorder="1"/>
    <xf numFmtId="167" fontId="7" fillId="3" borderId="29" xfId="1" applyNumberFormat="1" applyFont="1" applyFill="1" applyBorder="1" applyAlignment="1">
      <alignment horizontal="center" vertical="center" wrapText="1"/>
    </xf>
    <xf numFmtId="167" fontId="7" fillId="3" borderId="33" xfId="1" applyNumberFormat="1" applyFont="1" applyFill="1" applyBorder="1" applyAlignment="1">
      <alignment horizontal="center" vertical="center" wrapText="1"/>
    </xf>
    <xf numFmtId="3" fontId="4" fillId="0" borderId="33" xfId="1" applyNumberFormat="1" applyFont="1" applyBorder="1" applyAlignment="1">
      <alignment horizontal="center" wrapText="1"/>
    </xf>
    <xf numFmtId="3" fontId="4" fillId="0" borderId="29" xfId="1" applyNumberFormat="1" applyFont="1" applyBorder="1" applyAlignment="1">
      <alignment horizontal="center" wrapText="1"/>
    </xf>
    <xf numFmtId="164" fontId="7" fillId="7" borderId="24" xfId="1" applyNumberFormat="1" applyFont="1" applyFill="1" applyBorder="1" applyAlignment="1">
      <alignment horizontal="center" vertical="center" wrapText="1"/>
    </xf>
    <xf numFmtId="164" fontId="5" fillId="3" borderId="52" xfId="1" applyNumberFormat="1" applyFont="1" applyFill="1" applyBorder="1" applyAlignment="1">
      <alignment horizontal="center" vertical="center" wrapText="1"/>
    </xf>
    <xf numFmtId="164" fontId="5" fillId="7" borderId="52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wrapText="1"/>
    </xf>
    <xf numFmtId="164" fontId="5" fillId="3" borderId="49" xfId="1" applyNumberFormat="1" applyFont="1" applyFill="1" applyBorder="1" applyAlignment="1">
      <alignment horizontal="center" vertical="center" wrapText="1"/>
    </xf>
    <xf numFmtId="164" fontId="5" fillId="7" borderId="49" xfId="1" applyNumberFormat="1" applyFont="1" applyFill="1" applyBorder="1" applyAlignment="1">
      <alignment horizontal="center" vertical="center" wrapText="1"/>
    </xf>
    <xf numFmtId="3" fontId="23" fillId="2" borderId="50" xfId="1" applyNumberFormat="1" applyFont="1" applyFill="1" applyBorder="1" applyAlignment="1">
      <alignment horizontal="center" vertical="center" wrapText="1"/>
    </xf>
    <xf numFmtId="3" fontId="23" fillId="17" borderId="50" xfId="1" applyNumberFormat="1" applyFont="1" applyFill="1" applyBorder="1" applyAlignment="1">
      <alignment horizontal="center" vertical="center" wrapText="1"/>
    </xf>
    <xf numFmtId="0" fontId="26" fillId="0" borderId="24" xfId="1" applyFont="1" applyBorder="1" applyAlignment="1">
      <alignment vertical="center"/>
    </xf>
    <xf numFmtId="3" fontId="23" fillId="2" borderId="53" xfId="1" applyNumberFormat="1" applyFont="1" applyFill="1" applyBorder="1" applyAlignment="1">
      <alignment horizontal="center" vertical="center" wrapText="1"/>
    </xf>
    <xf numFmtId="3" fontId="3" fillId="2" borderId="50" xfId="1" applyNumberFormat="1" applyFont="1" applyFill="1" applyBorder="1" applyAlignment="1">
      <alignment horizontal="center" vertical="center" wrapText="1"/>
    </xf>
    <xf numFmtId="3" fontId="3" fillId="17" borderId="50" xfId="1" applyNumberFormat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left" vertical="center"/>
    </xf>
    <xf numFmtId="0" fontId="4" fillId="0" borderId="14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17" borderId="14" xfId="1" applyNumberFormat="1" applyFont="1" applyFill="1" applyBorder="1" applyAlignment="1">
      <alignment horizontal="center" vertical="center" wrapText="1"/>
    </xf>
    <xf numFmtId="167" fontId="7" fillId="3" borderId="14" xfId="1" applyNumberFormat="1" applyFont="1" applyFill="1" applyBorder="1" applyAlignment="1">
      <alignment horizontal="center" vertical="center" wrapText="1"/>
    </xf>
    <xf numFmtId="3" fontId="3" fillId="4" borderId="14" xfId="1" applyNumberFormat="1" applyFont="1" applyFill="1" applyBorder="1" applyAlignment="1">
      <alignment horizontal="center" vertical="center" wrapText="1"/>
    </xf>
    <xf numFmtId="167" fontId="5" fillId="7" borderId="14" xfId="1" applyNumberFormat="1" applyFont="1" applyFill="1" applyBorder="1" applyAlignment="1">
      <alignment horizontal="center" vertical="center" wrapText="1"/>
    </xf>
    <xf numFmtId="3" fontId="3" fillId="2" borderId="37" xfId="1" applyNumberFormat="1" applyFont="1" applyFill="1" applyBorder="1" applyAlignment="1">
      <alignment horizontal="center" vertical="center" wrapText="1"/>
    </xf>
    <xf numFmtId="3" fontId="3" fillId="17" borderId="37" xfId="1" applyNumberFormat="1" applyFont="1" applyFill="1" applyBorder="1" applyAlignment="1">
      <alignment horizontal="center" vertical="center" wrapText="1"/>
    </xf>
    <xf numFmtId="167" fontId="7" fillId="3" borderId="37" xfId="1" applyNumberFormat="1" applyFont="1" applyFill="1" applyBorder="1" applyAlignment="1">
      <alignment horizontal="center" vertical="center" wrapText="1"/>
    </xf>
    <xf numFmtId="3" fontId="3" fillId="4" borderId="37" xfId="1" applyNumberFormat="1" applyFont="1" applyFill="1" applyBorder="1" applyAlignment="1">
      <alignment horizontal="center" vertical="center" wrapText="1"/>
    </xf>
    <xf numFmtId="167" fontId="5" fillId="7" borderId="37" xfId="1" applyNumberFormat="1" applyFont="1" applyFill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30" xfId="1" applyNumberFormat="1" applyFont="1" applyFill="1" applyBorder="1" applyAlignment="1">
      <alignment horizontal="center" vertical="center" wrapText="1"/>
    </xf>
    <xf numFmtId="168" fontId="4" fillId="0" borderId="25" xfId="1" applyNumberFormat="1" applyFont="1" applyBorder="1" applyAlignment="1">
      <alignment horizontal="center" vertic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4" fillId="0" borderId="14" xfId="1" applyNumberFormat="1" applyFont="1" applyBorder="1" applyAlignment="1">
      <alignment horizontal="center" vertical="center" wrapText="1"/>
    </xf>
    <xf numFmtId="168" fontId="3" fillId="0" borderId="37" xfId="1" applyNumberFormat="1" applyFont="1" applyBorder="1" applyAlignment="1">
      <alignment horizontal="center" vertical="center" wrapText="1"/>
    </xf>
    <xf numFmtId="168" fontId="3" fillId="0" borderId="50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9" xfId="1" applyNumberFormat="1" applyFont="1" applyBorder="1" applyAlignment="1">
      <alignment horizontal="center" wrapText="1"/>
    </xf>
    <xf numFmtId="168" fontId="3" fillId="0" borderId="52" xfId="1" applyNumberFormat="1" applyFont="1" applyBorder="1" applyAlignment="1">
      <alignment horizontal="center" wrapText="1"/>
    </xf>
    <xf numFmtId="168" fontId="4" fillId="8" borderId="15" xfId="1" applyNumberFormat="1" applyFont="1" applyFill="1" applyBorder="1" applyAlignment="1">
      <alignment horizontal="center" vertical="center"/>
    </xf>
    <xf numFmtId="168" fontId="4" fillId="8" borderId="28" xfId="1" applyNumberFormat="1" applyFont="1" applyFill="1" applyBorder="1" applyAlignment="1">
      <alignment horizontal="center" vertical="center"/>
    </xf>
    <xf numFmtId="168" fontId="4" fillId="0" borderId="4" xfId="1" applyNumberFormat="1" applyFont="1" applyBorder="1" applyAlignment="1">
      <alignment horizontal="center" vertical="center" wrapText="1"/>
    </xf>
    <xf numFmtId="168" fontId="4" fillId="0" borderId="15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wrapText="1"/>
    </xf>
    <xf numFmtId="168" fontId="4" fillId="0" borderId="29" xfId="1" applyNumberFormat="1" applyFont="1" applyBorder="1" applyAlignment="1">
      <alignment horizontal="center" wrapText="1"/>
    </xf>
    <xf numFmtId="168" fontId="3" fillId="0" borderId="18" xfId="1" applyNumberFormat="1" applyFont="1" applyBorder="1" applyAlignment="1">
      <alignment horizontal="center" wrapText="1"/>
    </xf>
    <xf numFmtId="168" fontId="4" fillId="0" borderId="27" xfId="1" applyNumberFormat="1" applyFont="1" applyBorder="1" applyAlignment="1">
      <alignment horizontal="center" vertical="center" wrapText="1"/>
    </xf>
    <xf numFmtId="168" fontId="23" fillId="8" borderId="10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9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vertical="center" wrapText="1"/>
    </xf>
    <xf numFmtId="0" fontId="4" fillId="0" borderId="24" xfId="1" applyFont="1" applyBorder="1" applyAlignment="1">
      <alignment horizontal="center" vertical="center" wrapText="1"/>
    </xf>
    <xf numFmtId="0" fontId="3" fillId="0" borderId="49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4" xfId="1" applyFont="1" applyBorder="1" applyAlignment="1">
      <alignment vertical="center"/>
    </xf>
    <xf numFmtId="0" fontId="3" fillId="8" borderId="56" xfId="1" applyFont="1" applyFill="1" applyBorder="1" applyAlignment="1">
      <alignment horizontal="center" vertical="center"/>
    </xf>
    <xf numFmtId="0" fontId="21" fillId="8" borderId="57" xfId="1" applyFont="1" applyFill="1" applyBorder="1" applyAlignment="1">
      <alignment horizontal="center" vertical="center" wrapText="1"/>
    </xf>
    <xf numFmtId="0" fontId="21" fillId="2" borderId="57" xfId="1" applyFont="1" applyFill="1" applyBorder="1" applyAlignment="1">
      <alignment horizontal="center" vertical="center" wrapText="1"/>
    </xf>
    <xf numFmtId="0" fontId="3" fillId="17" borderId="57" xfId="1" applyFont="1" applyFill="1" applyBorder="1" applyAlignment="1">
      <alignment horizontal="center" vertical="center" wrapText="1"/>
    </xf>
    <xf numFmtId="0" fontId="23" fillId="8" borderId="57" xfId="1" applyFont="1" applyFill="1" applyBorder="1" applyAlignment="1">
      <alignment horizontal="center" vertical="center" wrapText="1"/>
    </xf>
    <xf numFmtId="167" fontId="23" fillId="10" borderId="57" xfId="1" applyNumberFormat="1" applyFont="1" applyFill="1" applyBorder="1" applyAlignment="1">
      <alignment horizontal="center" vertical="center" wrapText="1"/>
    </xf>
    <xf numFmtId="0" fontId="23" fillId="6" borderId="57" xfId="1" applyFont="1" applyFill="1" applyBorder="1" applyAlignment="1">
      <alignment horizontal="center" vertical="center" wrapText="1"/>
    </xf>
    <xf numFmtId="167" fontId="23" fillId="6" borderId="57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vertical="center"/>
    </xf>
    <xf numFmtId="0" fontId="3" fillId="22" borderId="60" xfId="1" applyFont="1" applyFill="1" applyBorder="1" applyAlignment="1">
      <alignment horizontal="center"/>
    </xf>
    <xf numFmtId="0" fontId="3" fillId="22" borderId="49" xfId="1" applyFont="1" applyFill="1" applyBorder="1" applyAlignment="1">
      <alignment horizontal="center" vertical="center"/>
    </xf>
    <xf numFmtId="3" fontId="3" fillId="23" borderId="49" xfId="1" applyNumberFormat="1" applyFont="1" applyFill="1" applyBorder="1" applyAlignment="1">
      <alignment horizontal="center" vertical="center" wrapText="1"/>
    </xf>
    <xf numFmtId="3" fontId="3" fillId="22" borderId="49" xfId="1" applyNumberFormat="1" applyFont="1" applyFill="1" applyBorder="1" applyAlignment="1">
      <alignment horizontal="center" wrapText="1"/>
    </xf>
    <xf numFmtId="167" fontId="5" fillId="24" borderId="49" xfId="1" applyNumberFormat="1" applyFont="1" applyFill="1" applyBorder="1" applyAlignment="1">
      <alignment horizontal="center" vertical="center" wrapText="1"/>
    </xf>
    <xf numFmtId="0" fontId="4" fillId="0" borderId="61" xfId="1" applyFont="1" applyBorder="1" applyAlignment="1">
      <alignment vertical="center"/>
    </xf>
    <xf numFmtId="0" fontId="4" fillId="0" borderId="62" xfId="1" applyFont="1" applyBorder="1" applyAlignment="1">
      <alignment horizontal="center" vertical="center"/>
    </xf>
    <xf numFmtId="3" fontId="3" fillId="2" borderId="62" xfId="1" applyNumberFormat="1" applyFont="1" applyFill="1" applyBorder="1" applyAlignment="1">
      <alignment horizontal="center" vertical="center" wrapText="1"/>
    </xf>
    <xf numFmtId="3" fontId="3" fillId="17" borderId="62" xfId="1" applyNumberFormat="1" applyFont="1" applyFill="1" applyBorder="1" applyAlignment="1">
      <alignment horizontal="center" vertical="center" wrapText="1"/>
    </xf>
    <xf numFmtId="3" fontId="4" fillId="0" borderId="62" xfId="1" applyNumberFormat="1" applyFont="1" applyBorder="1" applyAlignment="1">
      <alignment horizontal="center" vertical="center" wrapText="1"/>
    </xf>
    <xf numFmtId="167" fontId="7" fillId="3" borderId="62" xfId="1" applyNumberFormat="1" applyFont="1" applyFill="1" applyBorder="1" applyAlignment="1">
      <alignment horizontal="center" vertical="center" wrapText="1"/>
    </xf>
    <xf numFmtId="3" fontId="3" fillId="4" borderId="62" xfId="1" applyNumberFormat="1" applyFont="1" applyFill="1" applyBorder="1" applyAlignment="1">
      <alignment horizontal="center" vertical="center" wrapText="1"/>
    </xf>
    <xf numFmtId="167" fontId="5" fillId="7" borderId="62" xfId="1" applyNumberFormat="1" applyFont="1" applyFill="1" applyBorder="1" applyAlignment="1">
      <alignment horizontal="center" vertical="center" wrapText="1"/>
    </xf>
    <xf numFmtId="0" fontId="4" fillId="0" borderId="63" xfId="1" applyFont="1" applyBorder="1" applyAlignment="1">
      <alignment vertical="center"/>
    </xf>
    <xf numFmtId="0" fontId="4" fillId="0" borderId="64" xfId="1" applyFont="1" applyBorder="1" applyAlignment="1">
      <alignment horizontal="center" vertical="center"/>
    </xf>
    <xf numFmtId="3" fontId="3" fillId="2" borderId="64" xfId="1" applyNumberFormat="1" applyFont="1" applyFill="1" applyBorder="1" applyAlignment="1">
      <alignment horizontal="center" vertical="center" wrapText="1"/>
    </xf>
    <xf numFmtId="3" fontId="3" fillId="17" borderId="64" xfId="1" applyNumberFormat="1" applyFont="1" applyFill="1" applyBorder="1" applyAlignment="1">
      <alignment horizontal="center" vertical="center" wrapText="1"/>
    </xf>
    <xf numFmtId="3" fontId="4" fillId="0" borderId="64" xfId="1" applyNumberFormat="1" applyFont="1" applyBorder="1" applyAlignment="1">
      <alignment horizontal="center" vertical="center" wrapText="1"/>
    </xf>
    <xf numFmtId="167" fontId="7" fillId="3" borderId="64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167" fontId="5" fillId="7" borderId="64" xfId="1" applyNumberFormat="1" applyFont="1" applyFill="1" applyBorder="1" applyAlignment="1">
      <alignment horizontal="center" vertical="center" wrapText="1"/>
    </xf>
    <xf numFmtId="0" fontId="4" fillId="0" borderId="65" xfId="1" applyFont="1" applyBorder="1" applyAlignment="1">
      <alignment vertical="center"/>
    </xf>
    <xf numFmtId="0" fontId="4" fillId="0" borderId="66" xfId="1" applyFont="1" applyBorder="1" applyAlignment="1">
      <alignment horizontal="center" vertical="center"/>
    </xf>
    <xf numFmtId="3" fontId="3" fillId="2" borderId="66" xfId="1" applyNumberFormat="1" applyFont="1" applyFill="1" applyBorder="1" applyAlignment="1">
      <alignment horizontal="center" vertical="center" wrapText="1"/>
    </xf>
    <xf numFmtId="3" fontId="3" fillId="17" borderId="66" xfId="1" applyNumberFormat="1" applyFont="1" applyFill="1" applyBorder="1" applyAlignment="1">
      <alignment horizontal="center" vertical="center" wrapText="1"/>
    </xf>
    <xf numFmtId="3" fontId="4" fillId="0" borderId="66" xfId="1" applyNumberFormat="1" applyFont="1" applyBorder="1" applyAlignment="1">
      <alignment horizontal="center" vertical="center" wrapText="1"/>
    </xf>
    <xf numFmtId="167" fontId="7" fillId="3" borderId="66" xfId="1" applyNumberFormat="1" applyFont="1" applyFill="1" applyBorder="1" applyAlignment="1">
      <alignment horizontal="center" vertical="center" wrapText="1"/>
    </xf>
    <xf numFmtId="3" fontId="3" fillId="4" borderId="66" xfId="1" applyNumberFormat="1" applyFont="1" applyFill="1" applyBorder="1" applyAlignment="1">
      <alignment horizontal="center" vertical="center" wrapText="1"/>
    </xf>
    <xf numFmtId="167" fontId="5" fillId="7" borderId="66" xfId="1" applyNumberFormat="1" applyFont="1" applyFill="1" applyBorder="1" applyAlignment="1">
      <alignment horizontal="center" vertical="center" wrapText="1"/>
    </xf>
    <xf numFmtId="167" fontId="5" fillId="7" borderId="48" xfId="1" applyNumberFormat="1" applyFont="1" applyFill="1" applyBorder="1" applyAlignment="1">
      <alignment horizontal="center" vertical="center" wrapText="1"/>
    </xf>
    <xf numFmtId="0" fontId="3" fillId="4" borderId="67" xfId="1" applyFont="1" applyFill="1" applyBorder="1" applyAlignment="1">
      <alignment horizontal="center" vertical="center"/>
    </xf>
    <xf numFmtId="0" fontId="3" fillId="4" borderId="48" xfId="1" applyFont="1" applyFill="1" applyBorder="1" applyAlignment="1">
      <alignment horizontal="center" vertical="center"/>
    </xf>
    <xf numFmtId="0" fontId="4" fillId="0" borderId="69" xfId="1" applyFont="1" applyBorder="1" applyAlignment="1">
      <alignment vertical="center"/>
    </xf>
    <xf numFmtId="0" fontId="4" fillId="0" borderId="70" xfId="1" applyFont="1" applyBorder="1" applyAlignment="1">
      <alignment horizontal="center" vertical="center"/>
    </xf>
    <xf numFmtId="3" fontId="3" fillId="2" borderId="70" xfId="1" applyNumberFormat="1" applyFont="1" applyFill="1" applyBorder="1" applyAlignment="1">
      <alignment horizontal="center" vertical="center" wrapText="1"/>
    </xf>
    <xf numFmtId="3" fontId="3" fillId="17" borderId="70" xfId="1" applyNumberFormat="1" applyFont="1" applyFill="1" applyBorder="1" applyAlignment="1">
      <alignment horizontal="center" vertical="center" wrapText="1"/>
    </xf>
    <xf numFmtId="3" fontId="4" fillId="0" borderId="70" xfId="1" applyNumberFormat="1" applyFont="1" applyBorder="1" applyAlignment="1">
      <alignment horizontal="center" vertical="center" wrapText="1"/>
    </xf>
    <xf numFmtId="167" fontId="7" fillId="3" borderId="70" xfId="1" applyNumberFormat="1" applyFont="1" applyFill="1" applyBorder="1" applyAlignment="1">
      <alignment horizontal="center" vertical="center" wrapText="1"/>
    </xf>
    <xf numFmtId="3" fontId="3" fillId="4" borderId="70" xfId="1" applyNumberFormat="1" applyFont="1" applyFill="1" applyBorder="1" applyAlignment="1">
      <alignment horizontal="center" vertical="center" wrapText="1"/>
    </xf>
    <xf numFmtId="167" fontId="5" fillId="7" borderId="70" xfId="1" applyNumberFormat="1" applyFont="1" applyFill="1" applyBorder="1" applyAlignment="1">
      <alignment horizontal="center" vertical="center" wrapText="1"/>
    </xf>
    <xf numFmtId="0" fontId="4" fillId="0" borderId="71" xfId="1" applyFont="1" applyBorder="1" applyAlignment="1">
      <alignment vertical="center"/>
    </xf>
    <xf numFmtId="0" fontId="4" fillId="0" borderId="72" xfId="1" applyFont="1" applyBorder="1" applyAlignment="1">
      <alignment horizontal="center" vertical="center"/>
    </xf>
    <xf numFmtId="3" fontId="3" fillId="2" borderId="72" xfId="1" applyNumberFormat="1" applyFont="1" applyFill="1" applyBorder="1" applyAlignment="1">
      <alignment horizontal="center" vertical="center" wrapText="1"/>
    </xf>
    <xf numFmtId="3" fontId="3" fillId="17" borderId="72" xfId="1" applyNumberFormat="1" applyFont="1" applyFill="1" applyBorder="1" applyAlignment="1">
      <alignment horizontal="center" vertical="center" wrapText="1"/>
    </xf>
    <xf numFmtId="3" fontId="4" fillId="0" borderId="72" xfId="1" applyNumberFormat="1" applyFont="1" applyBorder="1" applyAlignment="1">
      <alignment horizontal="center" vertical="center" wrapText="1"/>
    </xf>
    <xf numFmtId="167" fontId="7" fillId="3" borderId="72" xfId="1" applyNumberFormat="1" applyFont="1" applyFill="1" applyBorder="1" applyAlignment="1">
      <alignment horizontal="center" vertical="center" wrapText="1"/>
    </xf>
    <xf numFmtId="3" fontId="3" fillId="4" borderId="72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0" fontId="4" fillId="0" borderId="73" xfId="1" applyFont="1" applyBorder="1" applyAlignment="1">
      <alignment vertical="center"/>
    </xf>
    <xf numFmtId="0" fontId="4" fillId="0" borderId="74" xfId="1" applyFont="1" applyBorder="1" applyAlignment="1">
      <alignment horizontal="center" vertical="center"/>
    </xf>
    <xf numFmtId="3" fontId="3" fillId="2" borderId="74" xfId="1" applyNumberFormat="1" applyFont="1" applyFill="1" applyBorder="1" applyAlignment="1">
      <alignment horizontal="center" vertical="center" wrapText="1"/>
    </xf>
    <xf numFmtId="3" fontId="3" fillId="17" borderId="74" xfId="1" applyNumberFormat="1" applyFont="1" applyFill="1" applyBorder="1" applyAlignment="1">
      <alignment horizontal="center" vertical="center" wrapText="1"/>
    </xf>
    <xf numFmtId="3" fontId="4" fillId="0" borderId="74" xfId="1" applyNumberFormat="1" applyFont="1" applyBorder="1" applyAlignment="1">
      <alignment horizontal="center" vertical="center" wrapText="1"/>
    </xf>
    <xf numFmtId="167" fontId="7" fillId="3" borderId="74" xfId="1" applyNumberFormat="1" applyFont="1" applyFill="1" applyBorder="1" applyAlignment="1">
      <alignment horizontal="center" vertical="center" wrapText="1"/>
    </xf>
    <xf numFmtId="3" fontId="3" fillId="4" borderId="74" xfId="1" applyNumberFormat="1" applyFont="1" applyFill="1" applyBorder="1" applyAlignment="1">
      <alignment horizontal="center" vertical="center" wrapText="1"/>
    </xf>
    <xf numFmtId="167" fontId="5" fillId="7" borderId="74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10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27" xfId="1" applyNumberFormat="1" applyFont="1" applyBorder="1" applyAlignment="1">
      <alignment horizontal="center" vertical="center" wrapText="1"/>
    </xf>
    <xf numFmtId="166" fontId="3" fillId="0" borderId="9" xfId="1" applyNumberFormat="1" applyFont="1" applyBorder="1" applyAlignment="1">
      <alignment horizontal="center" wrapText="1"/>
    </xf>
    <xf numFmtId="166" fontId="4" fillId="0" borderId="22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wrapText="1"/>
    </xf>
    <xf numFmtId="166" fontId="3" fillId="0" borderId="52" xfId="1" applyNumberFormat="1" applyFont="1" applyBorder="1" applyAlignment="1">
      <alignment horizontal="center" wrapText="1"/>
    </xf>
    <xf numFmtId="166" fontId="4" fillId="8" borderId="15" xfId="1" applyNumberFormat="1" applyFont="1" applyFill="1" applyBorder="1" applyAlignment="1">
      <alignment horizontal="center" vertical="center"/>
    </xf>
    <xf numFmtId="166" fontId="4" fillId="8" borderId="28" xfId="1" applyNumberFormat="1" applyFont="1" applyFill="1" applyBorder="1" applyAlignment="1">
      <alignment horizontal="center" vertical="center"/>
    </xf>
    <xf numFmtId="166" fontId="4" fillId="0" borderId="28" xfId="1" applyNumberFormat="1" applyFont="1" applyBorder="1" applyAlignment="1">
      <alignment horizontal="center" vertical="center" wrapText="1"/>
    </xf>
    <xf numFmtId="166" fontId="4" fillId="0" borderId="15" xfId="1" applyNumberFormat="1" applyFont="1" applyBorder="1" applyAlignment="1">
      <alignment horizontal="center" vertical="center" wrapText="1"/>
    </xf>
    <xf numFmtId="166" fontId="4" fillId="0" borderId="29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wrapText="1"/>
    </xf>
    <xf numFmtId="166" fontId="4" fillId="0" borderId="29" xfId="1" applyNumberFormat="1" applyFont="1" applyBorder="1" applyAlignment="1">
      <alignment horizontal="center" wrapText="1"/>
    </xf>
    <xf numFmtId="166" fontId="3" fillId="0" borderId="18" xfId="1" applyNumberFormat="1" applyFont="1" applyBorder="1" applyAlignment="1">
      <alignment horizontal="center" wrapText="1"/>
    </xf>
    <xf numFmtId="166" fontId="23" fillId="8" borderId="30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6" xfId="4" applyFont="1" applyBorder="1" applyAlignment="1">
      <alignment horizontal="center" vertical="center" wrapText="1"/>
    </xf>
    <xf numFmtId="0" fontId="10" fillId="0" borderId="87" xfId="4" applyFont="1" applyBorder="1" applyAlignment="1">
      <alignment horizontal="center" vertical="center"/>
    </xf>
    <xf numFmtId="0" fontId="8" fillId="0" borderId="88" xfId="4" applyBorder="1" applyAlignment="1">
      <alignment horizontal="left" vertical="center" wrapText="1"/>
    </xf>
    <xf numFmtId="0" fontId="8" fillId="11" borderId="89" xfId="4" applyFill="1" applyBorder="1" applyAlignment="1">
      <alignment horizontal="left" vertical="center"/>
    </xf>
    <xf numFmtId="165" fontId="8" fillId="11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center" vertical="center"/>
    </xf>
    <xf numFmtId="165" fontId="0" fillId="12" borderId="90" xfId="5" applyNumberFormat="1" applyFont="1" applyFill="1" applyBorder="1" applyAlignment="1">
      <alignment horizontal="left" vertical="center"/>
    </xf>
    <xf numFmtId="165" fontId="8" fillId="12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left" vertical="center"/>
    </xf>
    <xf numFmtId="165" fontId="0" fillId="12" borderId="91" xfId="5" applyNumberFormat="1" applyFont="1" applyFill="1" applyBorder="1" applyAlignment="1">
      <alignment horizontal="left" vertical="center"/>
    </xf>
    <xf numFmtId="0" fontId="8" fillId="25" borderId="89" xfId="4" applyFill="1" applyBorder="1" applyAlignment="1">
      <alignment horizontal="left" vertical="center"/>
    </xf>
    <xf numFmtId="0" fontId="8" fillId="0" borderId="92" xfId="4" applyBorder="1" applyAlignment="1">
      <alignment horizontal="left" vertical="center" wrapText="1"/>
    </xf>
    <xf numFmtId="0" fontId="8" fillId="11" borderId="93" xfId="4" applyFill="1" applyBorder="1" applyAlignment="1">
      <alignment horizontal="left" vertical="center"/>
    </xf>
    <xf numFmtId="165" fontId="8" fillId="11" borderId="91" xfId="4" applyNumberFormat="1" applyFill="1" applyBorder="1" applyAlignment="1">
      <alignment horizontal="left" vertical="center"/>
    </xf>
    <xf numFmtId="0" fontId="8" fillId="0" borderId="93" xfId="4" applyBorder="1" applyAlignment="1">
      <alignment horizontal="left" vertical="center"/>
    </xf>
    <xf numFmtId="165" fontId="0" fillId="11" borderId="90" xfId="5" applyNumberFormat="1" applyFont="1" applyFill="1" applyBorder="1" applyAlignment="1">
      <alignment horizontal="left" vertical="center"/>
    </xf>
    <xf numFmtId="0" fontId="8" fillId="25" borderId="93" xfId="4" applyFill="1" applyBorder="1" applyAlignment="1">
      <alignment horizontal="left" vertical="center"/>
    </xf>
    <xf numFmtId="165" fontId="0" fillId="11" borderId="91" xfId="5" applyNumberFormat="1" applyFont="1" applyFill="1" applyBorder="1" applyAlignment="1">
      <alignment horizontal="left" vertical="center"/>
    </xf>
    <xf numFmtId="165" fontId="8" fillId="12" borderId="91" xfId="4" applyNumberFormat="1" applyFill="1" applyBorder="1" applyAlignment="1">
      <alignment horizontal="left" vertical="center"/>
    </xf>
    <xf numFmtId="0" fontId="10" fillId="0" borderId="94" xfId="4" applyFont="1" applyBorder="1" applyAlignment="1">
      <alignment horizontal="left" vertical="center" wrapText="1"/>
    </xf>
    <xf numFmtId="0" fontId="10" fillId="11" borderId="95" xfId="4" applyFont="1" applyFill="1" applyBorder="1" applyAlignment="1">
      <alignment horizontal="left" vertical="center"/>
    </xf>
    <xf numFmtId="165" fontId="10" fillId="11" borderId="96" xfId="4" applyNumberFormat="1" applyFont="1" applyFill="1" applyBorder="1" applyAlignment="1">
      <alignment horizontal="left" vertical="center"/>
    </xf>
    <xf numFmtId="165" fontId="10" fillId="12" borderId="96" xfId="5" applyNumberFormat="1" applyFont="1" applyFill="1" applyBorder="1" applyAlignment="1">
      <alignment horizontal="left" vertical="center"/>
    </xf>
    <xf numFmtId="165" fontId="10" fillId="12" borderId="96" xfId="4" applyNumberFormat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center" vertical="center"/>
    </xf>
    <xf numFmtId="166" fontId="4" fillId="0" borderId="98" xfId="1" applyNumberFormat="1" applyFont="1" applyBorder="1" applyAlignment="1">
      <alignment horizontal="center" vertical="center" wrapText="1"/>
    </xf>
    <xf numFmtId="167" fontId="7" fillId="3" borderId="98" xfId="1" applyNumberFormat="1" applyFont="1" applyFill="1" applyBorder="1" applyAlignment="1">
      <alignment horizontal="center" vertical="center" wrapText="1"/>
    </xf>
    <xf numFmtId="3" fontId="3" fillId="4" borderId="98" xfId="1" applyNumberFormat="1" applyFont="1" applyFill="1" applyBorder="1" applyAlignment="1">
      <alignment horizontal="center" vertical="center" wrapText="1"/>
    </xf>
    <xf numFmtId="167" fontId="5" fillId="7" borderId="98" xfId="1" applyNumberFormat="1" applyFont="1" applyFill="1" applyBorder="1" applyAlignment="1">
      <alignment horizontal="center" vertical="center" wrapText="1"/>
    </xf>
    <xf numFmtId="0" fontId="4" fillId="14" borderId="12" xfId="1" applyFont="1" applyFill="1" applyBorder="1" applyAlignment="1">
      <alignment vertical="center"/>
    </xf>
    <xf numFmtId="0" fontId="4" fillId="14" borderId="12" xfId="1" applyFont="1" applyFill="1" applyBorder="1" applyAlignment="1">
      <alignment horizontal="center" vertical="center"/>
    </xf>
    <xf numFmtId="3" fontId="20" fillId="2" borderId="12" xfId="1" applyNumberFormat="1" applyFont="1" applyFill="1" applyBorder="1" applyAlignment="1">
      <alignment horizontal="center" vertical="center" wrapText="1"/>
    </xf>
    <xf numFmtId="3" fontId="20" fillId="17" borderId="12" xfId="1" applyNumberFormat="1" applyFont="1" applyFill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0" fontId="4" fillId="0" borderId="98" xfId="1" applyFont="1" applyBorder="1" applyAlignment="1">
      <alignment vertical="center"/>
    </xf>
    <xf numFmtId="0" fontId="4" fillId="0" borderId="98" xfId="1" applyFont="1" applyBorder="1" applyAlignment="1">
      <alignment horizontal="center" vertical="center"/>
    </xf>
    <xf numFmtId="3" fontId="3" fillId="2" borderId="98" xfId="1" applyNumberFormat="1" applyFont="1" applyFill="1" applyBorder="1" applyAlignment="1">
      <alignment horizontal="center" vertical="center" wrapText="1"/>
    </xf>
    <xf numFmtId="3" fontId="3" fillId="17" borderId="98" xfId="1" applyNumberFormat="1" applyFont="1" applyFill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3" fillId="8" borderId="99" xfId="1" applyFont="1" applyFill="1" applyBorder="1" applyAlignment="1">
      <alignment horizontal="center" vertical="center"/>
    </xf>
    <xf numFmtId="0" fontId="23" fillId="2" borderId="99" xfId="1" applyFont="1" applyFill="1" applyBorder="1" applyAlignment="1">
      <alignment horizontal="center" vertical="center" wrapText="1"/>
    </xf>
    <xf numFmtId="0" fontId="23" fillId="8" borderId="99" xfId="1" applyFont="1" applyFill="1" applyBorder="1" applyAlignment="1">
      <alignment horizontal="center" vertical="center"/>
    </xf>
    <xf numFmtId="0" fontId="23" fillId="10" borderId="99" xfId="1" applyFont="1" applyFill="1" applyBorder="1" applyAlignment="1">
      <alignment horizontal="center" vertical="center"/>
    </xf>
    <xf numFmtId="0" fontId="21" fillId="6" borderId="99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9" xfId="1" applyFont="1" applyFill="1" applyBorder="1" applyAlignment="1">
      <alignment horizontal="center" vertical="center" wrapText="1"/>
    </xf>
    <xf numFmtId="3" fontId="3" fillId="28" borderId="4" xfId="1" applyNumberFormat="1" applyFont="1" applyFill="1" applyBorder="1" applyAlignment="1">
      <alignment horizontal="center" vertical="center" wrapText="1"/>
    </xf>
    <xf numFmtId="3" fontId="3" fillId="28" borderId="25" xfId="1" applyNumberFormat="1" applyFont="1" applyFill="1" applyBorder="1" applyAlignment="1">
      <alignment horizontal="center" vertical="center" wrapText="1"/>
    </xf>
    <xf numFmtId="3" fontId="3" fillId="28" borderId="27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0" fontId="3" fillId="0" borderId="67" xfId="1" applyFont="1" applyBorder="1"/>
    <xf numFmtId="3" fontId="3" fillId="4" borderId="48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102" xfId="1" applyNumberFormat="1" applyFont="1" applyBorder="1" applyAlignment="1">
      <alignment horizontal="center" wrapText="1"/>
    </xf>
    <xf numFmtId="164" fontId="5" fillId="3" borderId="102" xfId="1" applyNumberFormat="1" applyFont="1" applyFill="1" applyBorder="1" applyAlignment="1">
      <alignment horizontal="center" vertical="center" wrapText="1"/>
    </xf>
    <xf numFmtId="3" fontId="3" fillId="0" borderId="103" xfId="1" applyNumberFormat="1" applyFont="1" applyBorder="1" applyAlignment="1">
      <alignment horizontal="center" wrapText="1"/>
    </xf>
    <xf numFmtId="164" fontId="5" fillId="3" borderId="103" xfId="1" applyNumberFormat="1" applyFont="1" applyFill="1" applyBorder="1" applyAlignment="1">
      <alignment horizontal="center" vertical="center" wrapText="1"/>
    </xf>
    <xf numFmtId="3" fontId="3" fillId="4" borderId="107" xfId="1" applyNumberFormat="1" applyFont="1" applyFill="1" applyBorder="1" applyAlignment="1">
      <alignment horizontal="center" wrapText="1"/>
    </xf>
    <xf numFmtId="3" fontId="3" fillId="4" borderId="109" xfId="1" applyNumberFormat="1" applyFont="1" applyFill="1" applyBorder="1" applyAlignment="1">
      <alignment horizontal="center" wrapText="1"/>
    </xf>
    <xf numFmtId="3" fontId="3" fillId="4" borderId="111" xfId="1" applyNumberFormat="1" applyFont="1" applyFill="1" applyBorder="1" applyAlignment="1">
      <alignment horizontal="center" wrapText="1"/>
    </xf>
    <xf numFmtId="3" fontId="3" fillId="0" borderId="113" xfId="1" applyNumberFormat="1" applyFont="1" applyBorder="1" applyAlignment="1">
      <alignment horizontal="center" wrapText="1"/>
    </xf>
    <xf numFmtId="3" fontId="3" fillId="0" borderId="114" xfId="1" applyNumberFormat="1" applyFont="1" applyBorder="1" applyAlignment="1">
      <alignment horizontal="center" wrapText="1"/>
    </xf>
    <xf numFmtId="164" fontId="5" fillId="3" borderId="115" xfId="1" applyNumberFormat="1" applyFont="1" applyFill="1" applyBorder="1" applyAlignment="1">
      <alignment horizontal="center" vertical="center" wrapText="1"/>
    </xf>
    <xf numFmtId="3" fontId="3" fillId="0" borderId="115" xfId="1" applyNumberFormat="1" applyFont="1" applyBorder="1" applyAlignment="1">
      <alignment horizontal="center" wrapText="1"/>
    </xf>
    <xf numFmtId="3" fontId="3" fillId="0" borderId="118" xfId="1" applyNumberFormat="1" applyFont="1" applyBorder="1" applyAlignment="1">
      <alignment horizontal="center" wrapText="1"/>
    </xf>
    <xf numFmtId="164" fontId="5" fillId="3" borderId="119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0" fontId="31" fillId="0" borderId="67" xfId="1" applyFont="1" applyBorder="1"/>
    <xf numFmtId="0" fontId="32" fillId="0" borderId="109" xfId="1" applyFont="1" applyBorder="1"/>
    <xf numFmtId="0" fontId="32" fillId="0" borderId="111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10" xfId="1" applyNumberFormat="1" applyFont="1" applyFill="1" applyBorder="1" applyAlignment="1">
      <alignment horizontal="center" vertical="center" wrapText="1"/>
    </xf>
    <xf numFmtId="3" fontId="36" fillId="2" borderId="112" xfId="1" applyNumberFormat="1" applyFont="1" applyFill="1" applyBorder="1" applyAlignment="1">
      <alignment horizontal="center" vertical="center" wrapText="1"/>
    </xf>
    <xf numFmtId="3" fontId="36" fillId="2" borderId="48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0" fillId="2" borderId="118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4" xfId="1" applyNumberFormat="1" applyFont="1" applyFill="1" applyBorder="1" applyAlignment="1">
      <alignment horizontal="center" vertical="center" wrapText="1"/>
    </xf>
    <xf numFmtId="3" fontId="36" fillId="2" borderId="25" xfId="1" applyNumberFormat="1" applyFont="1" applyFill="1" applyBorder="1" applyAlignment="1">
      <alignment horizontal="center" vertical="center" wrapText="1"/>
    </xf>
    <xf numFmtId="3" fontId="36" fillId="2" borderId="27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4" xfId="1" applyNumberFormat="1" applyFont="1" applyFill="1" applyBorder="1" applyAlignment="1">
      <alignment horizontal="center" vertical="center" wrapText="1"/>
    </xf>
    <xf numFmtId="3" fontId="36" fillId="2" borderId="38" xfId="1" applyNumberFormat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0" xfId="1" applyFont="1" applyFill="1" applyBorder="1" applyAlignment="1">
      <alignment horizontal="center" vertical="center" wrapText="1"/>
    </xf>
    <xf numFmtId="3" fontId="36" fillId="2" borderId="17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103" xfId="1" applyNumberFormat="1" applyFont="1" applyFill="1" applyBorder="1" applyAlignment="1">
      <alignment horizontal="center" vertical="center" wrapText="1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15" xfId="1" applyNumberFormat="1" applyFont="1" applyFill="1" applyBorder="1" applyAlignment="1">
      <alignment horizontal="center" vertical="center" wrapText="1"/>
    </xf>
    <xf numFmtId="164" fontId="40" fillId="3" borderId="48" xfId="1" applyNumberFormat="1" applyFont="1" applyFill="1" applyBorder="1" applyAlignment="1">
      <alignment horizontal="center" vertical="center" wrapText="1"/>
    </xf>
    <xf numFmtId="164" fontId="41" fillId="3" borderId="9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4" xfId="1" applyNumberFormat="1" applyFont="1" applyFill="1" applyBorder="1" applyAlignment="1">
      <alignment horizontal="center" vertical="center" wrapText="1"/>
    </xf>
    <xf numFmtId="164" fontId="40" fillId="3" borderId="25" xfId="1" applyNumberFormat="1" applyFont="1" applyFill="1" applyBorder="1" applyAlignment="1">
      <alignment horizontal="center" vertical="center" wrapText="1"/>
    </xf>
    <xf numFmtId="164" fontId="40" fillId="3" borderId="27" xfId="1" applyNumberFormat="1" applyFont="1" applyFill="1" applyBorder="1" applyAlignment="1">
      <alignment horizontal="center" vertical="center" wrapText="1"/>
    </xf>
    <xf numFmtId="164" fontId="40" fillId="3" borderId="4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8" xfId="1" applyNumberFormat="1" applyFont="1" applyFill="1" applyBorder="1" applyAlignment="1">
      <alignment horizontal="center" vertical="center" wrapText="1"/>
    </xf>
    <xf numFmtId="164" fontId="41" fillId="3" borderId="21" xfId="1" applyNumberFormat="1" applyFont="1" applyFill="1" applyBorder="1" applyAlignment="1">
      <alignment horizontal="center" vertical="center" wrapText="1"/>
    </xf>
    <xf numFmtId="164" fontId="40" fillId="3" borderId="17" xfId="1" applyNumberFormat="1" applyFont="1" applyFill="1" applyBorder="1" applyAlignment="1">
      <alignment horizontal="center" vertical="center" wrapText="1"/>
    </xf>
    <xf numFmtId="164" fontId="40" fillId="3" borderId="105" xfId="1" applyNumberFormat="1" applyFont="1" applyFill="1" applyBorder="1" applyAlignment="1">
      <alignment horizontal="center" vertical="center" wrapText="1"/>
    </xf>
    <xf numFmtId="164" fontId="40" fillId="3" borderId="106" xfId="1" applyNumberFormat="1" applyFont="1" applyFill="1" applyBorder="1" applyAlignment="1">
      <alignment horizontal="center" vertical="center" wrapText="1"/>
    </xf>
    <xf numFmtId="164" fontId="40" fillId="3" borderId="116" xfId="1" applyNumberFormat="1" applyFont="1" applyFill="1" applyBorder="1" applyAlignment="1">
      <alignment horizontal="center" vertical="center" wrapText="1"/>
    </xf>
    <xf numFmtId="164" fontId="40" fillId="3" borderId="104" xfId="1" applyNumberFormat="1" applyFont="1" applyFill="1" applyBorder="1" applyAlignment="1">
      <alignment horizontal="center" vertical="center" wrapText="1"/>
    </xf>
    <xf numFmtId="164" fontId="40" fillId="7" borderId="108" xfId="1" applyNumberFormat="1" applyFont="1" applyFill="1" applyBorder="1" applyAlignment="1">
      <alignment horizontal="center" vertical="center" wrapText="1"/>
    </xf>
    <xf numFmtId="164" fontId="40" fillId="7" borderId="110" xfId="1" applyNumberFormat="1" applyFont="1" applyFill="1" applyBorder="1" applyAlignment="1">
      <alignment horizontal="center" vertical="center" wrapText="1"/>
    </xf>
    <xf numFmtId="164" fontId="40" fillId="7" borderId="112" xfId="1" applyNumberFormat="1" applyFont="1" applyFill="1" applyBorder="1" applyAlignment="1">
      <alignment horizontal="center" vertical="center" wrapText="1"/>
    </xf>
    <xf numFmtId="164" fontId="40" fillId="7" borderId="68" xfId="1" applyNumberFormat="1" applyFont="1" applyFill="1" applyBorder="1" applyAlignment="1">
      <alignment horizontal="center" vertical="center" wrapText="1"/>
    </xf>
    <xf numFmtId="164" fontId="41" fillId="7" borderId="68" xfId="1" applyNumberFormat="1" applyFont="1" applyFill="1" applyBorder="1" applyAlignment="1">
      <alignment horizontal="center" vertical="center" wrapText="1"/>
    </xf>
    <xf numFmtId="164" fontId="40" fillId="7" borderId="121" xfId="1" applyNumberFormat="1" applyFont="1" applyFill="1" applyBorder="1" applyAlignment="1">
      <alignment horizontal="center" vertical="center" wrapText="1"/>
    </xf>
    <xf numFmtId="164" fontId="40" fillId="4" borderId="4" xfId="1" applyNumberFormat="1" applyFont="1" applyFill="1" applyBorder="1" applyAlignment="1">
      <alignment horizontal="center" vertical="center" wrapText="1"/>
    </xf>
    <xf numFmtId="164" fontId="40" fillId="7" borderId="25" xfId="1" applyNumberFormat="1" applyFont="1" applyFill="1" applyBorder="1" applyAlignment="1">
      <alignment horizontal="center" vertical="center" wrapText="1"/>
    </xf>
    <xf numFmtId="164" fontId="40" fillId="7" borderId="27" xfId="1" applyNumberFormat="1" applyFont="1" applyFill="1" applyBorder="1" applyAlignment="1">
      <alignment horizontal="center" vertical="center" wrapText="1"/>
    </xf>
    <xf numFmtId="164" fontId="40" fillId="7" borderId="4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8" xfId="1" applyNumberFormat="1" applyFont="1" applyFill="1" applyBorder="1" applyAlignment="1">
      <alignment horizontal="center" vertical="center" wrapText="1"/>
    </xf>
    <xf numFmtId="164" fontId="41" fillId="7" borderId="21" xfId="1" applyNumberFormat="1" applyFont="1" applyFill="1" applyBorder="1" applyAlignment="1">
      <alignment horizontal="center" vertical="center" wrapText="1"/>
    </xf>
    <xf numFmtId="164" fontId="41" fillId="7" borderId="9" xfId="1" applyNumberFormat="1" applyFont="1" applyFill="1" applyBorder="1" applyAlignment="1">
      <alignment horizontal="center" vertical="center" wrapText="1"/>
    </xf>
    <xf numFmtId="164" fontId="40" fillId="7" borderId="17" xfId="1" applyNumberFormat="1" applyFont="1" applyFill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3" fontId="30" fillId="0" borderId="103" xfId="1" applyNumberFormat="1" applyFont="1" applyBorder="1" applyAlignment="1">
      <alignment horizontal="center" wrapText="1"/>
    </xf>
    <xf numFmtId="3" fontId="30" fillId="0" borderId="102" xfId="1" applyNumberFormat="1" applyFont="1" applyBorder="1" applyAlignment="1">
      <alignment horizontal="center" wrapText="1"/>
    </xf>
    <xf numFmtId="3" fontId="30" fillId="0" borderId="115" xfId="1" applyNumberFormat="1" applyFont="1" applyBorder="1" applyAlignment="1">
      <alignment horizontal="center" wrapText="1"/>
    </xf>
    <xf numFmtId="3" fontId="30" fillId="0" borderId="48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vertical="center" wrapText="1"/>
    </xf>
    <xf numFmtId="3" fontId="30" fillId="0" borderId="23" xfId="1" applyNumberFormat="1" applyFont="1" applyBorder="1" applyAlignment="1">
      <alignment horizontal="center" wrapText="1"/>
    </xf>
    <xf numFmtId="3" fontId="30" fillId="0" borderId="118" xfId="1" applyNumberFormat="1" applyFont="1" applyBorder="1" applyAlignment="1">
      <alignment horizontal="center" wrapText="1"/>
    </xf>
    <xf numFmtId="3" fontId="1" fillId="0" borderId="4" xfId="1" applyNumberFormat="1" applyBorder="1" applyAlignment="1">
      <alignment horizontal="center" vertical="center" wrapText="1"/>
    </xf>
    <xf numFmtId="3" fontId="1" fillId="0" borderId="25" xfId="1" applyNumberFormat="1" applyBorder="1" applyAlignment="1">
      <alignment horizontal="center" vertical="center" wrapText="1"/>
    </xf>
    <xf numFmtId="3" fontId="1" fillId="0" borderId="27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4" xfId="1" applyNumberFormat="1" applyBorder="1" applyAlignment="1">
      <alignment horizontal="center" vertical="center" wrapText="1"/>
    </xf>
    <xf numFmtId="3" fontId="1" fillId="0" borderId="38" xfId="1" applyNumberFormat="1" applyBorder="1" applyAlignment="1">
      <alignment horizontal="center" vertical="center" wrapText="1"/>
    </xf>
    <xf numFmtId="0" fontId="1" fillId="8" borderId="15" xfId="1" applyFill="1" applyBorder="1" applyAlignment="1">
      <alignment horizontal="center" vertical="center"/>
    </xf>
    <xf numFmtId="0" fontId="1" fillId="8" borderId="20" xfId="1" applyFill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3" fontId="1" fillId="0" borderId="17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100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wrapText="1"/>
    </xf>
    <xf numFmtId="164" fontId="41" fillId="7" borderId="100" xfId="1" applyNumberFormat="1" applyFont="1" applyFill="1" applyBorder="1" applyAlignment="1">
      <alignment horizontal="center" vertical="center" wrapText="1"/>
    </xf>
    <xf numFmtId="164" fontId="3" fillId="3" borderId="48" xfId="1" applyNumberFormat="1" applyFont="1" applyFill="1" applyBorder="1" applyAlignment="1">
      <alignment horizontal="center" vertical="center" wrapText="1"/>
    </xf>
    <xf numFmtId="3" fontId="30" fillId="0" borderId="48" xfId="1" applyNumberFormat="1" applyFont="1" applyBorder="1" applyAlignment="1">
      <alignment horizontal="center" vertical="center" wrapText="1"/>
    </xf>
    <xf numFmtId="164" fontId="41" fillId="3" borderId="48" xfId="1" applyNumberFormat="1" applyFont="1" applyFill="1" applyBorder="1" applyAlignment="1">
      <alignment horizontal="center" vertical="center" wrapText="1"/>
    </xf>
    <xf numFmtId="164" fontId="41" fillId="3" borderId="104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vertical="center" wrapText="1"/>
    </xf>
    <xf numFmtId="3" fontId="26" fillId="4" borderId="4" xfId="1" applyNumberFormat="1" applyFont="1" applyFill="1" applyBorder="1" applyAlignment="1">
      <alignment horizontal="center" vertical="center" wrapText="1"/>
    </xf>
    <xf numFmtId="3" fontId="26" fillId="4" borderId="25" xfId="1" applyNumberFormat="1" applyFont="1" applyFill="1" applyBorder="1" applyAlignment="1">
      <alignment horizontal="center" vertical="center" wrapText="1"/>
    </xf>
    <xf numFmtId="3" fontId="26" fillId="4" borderId="27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25" xfId="1" applyNumberFormat="1" applyFont="1" applyFill="1" applyBorder="1" applyAlignment="1">
      <alignment horizontal="center" vertical="center" wrapText="1"/>
    </xf>
    <xf numFmtId="3" fontId="4" fillId="13" borderId="27" xfId="1" applyNumberFormat="1" applyFont="1" applyFill="1" applyBorder="1" applyAlignment="1">
      <alignment horizontal="center" vertical="center" wrapText="1"/>
    </xf>
    <xf numFmtId="3" fontId="3" fillId="13" borderId="9" xfId="1" applyNumberFormat="1" applyFont="1" applyFill="1" applyBorder="1" applyAlignment="1">
      <alignment horizont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4" fillId="13" borderId="38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4" fillId="30" borderId="15" xfId="1" applyFont="1" applyFill="1" applyBorder="1" applyAlignment="1">
      <alignment horizontal="center" vertical="center"/>
    </xf>
    <xf numFmtId="0" fontId="4" fillId="30" borderId="20" xfId="1" applyFont="1" applyFill="1" applyBorder="1" applyAlignment="1">
      <alignment horizontal="center" vertical="center"/>
    </xf>
    <xf numFmtId="3" fontId="3" fillId="13" borderId="9" xfId="1" applyNumberFormat="1" applyFont="1" applyFill="1" applyBorder="1" applyAlignment="1">
      <alignment horizontal="center" vertical="center" wrapText="1"/>
    </xf>
    <xf numFmtId="0" fontId="12" fillId="13" borderId="16" xfId="1" applyFont="1" applyFill="1" applyBorder="1" applyAlignment="1">
      <alignment horizontal="center" vertical="center"/>
    </xf>
    <xf numFmtId="3" fontId="3" fillId="13" borderId="23" xfId="1" applyNumberFormat="1" applyFont="1" applyFill="1" applyBorder="1" applyAlignment="1">
      <alignment horizontal="center" wrapText="1"/>
    </xf>
    <xf numFmtId="3" fontId="4" fillId="13" borderId="17" xfId="1" applyNumberFormat="1" applyFont="1" applyFill="1" applyBorder="1" applyAlignment="1">
      <alignment horizontal="center" vertical="center" wrapText="1"/>
    </xf>
    <xf numFmtId="3" fontId="4" fillId="13" borderId="15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8" xfId="1" applyNumberFormat="1" applyFont="1" applyFill="1" applyBorder="1" applyAlignment="1">
      <alignment horizontal="center" wrapText="1"/>
    </xf>
    <xf numFmtId="3" fontId="4" fillId="0" borderId="98" xfId="1" applyNumberFormat="1" applyFont="1" applyBorder="1" applyAlignment="1" applyProtection="1">
      <alignment horizontal="center" vertical="center" wrapText="1"/>
      <protection locked="0"/>
    </xf>
    <xf numFmtId="3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6" xfId="1" applyNumberFormat="1" applyFont="1" applyBorder="1" applyAlignment="1" applyProtection="1">
      <alignment horizontal="center" vertical="center" wrapText="1"/>
      <protection locked="0"/>
    </xf>
    <xf numFmtId="166" fontId="4" fillId="0" borderId="98" xfId="1" applyNumberFormat="1" applyFont="1" applyBorder="1" applyAlignment="1" applyProtection="1">
      <alignment horizontal="center" vertical="center" wrapText="1"/>
      <protection locked="0"/>
    </xf>
    <xf numFmtId="166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Border="1" applyAlignment="1" applyProtection="1">
      <alignment horizontal="center" vertical="center" wrapText="1"/>
      <protection locked="0"/>
    </xf>
    <xf numFmtId="3" fontId="4" fillId="25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Border="1" applyAlignment="1" applyProtection="1">
      <alignment horizontal="center" vertical="center" wrapText="1"/>
      <protection locked="0"/>
    </xf>
    <xf numFmtId="3" fontId="4" fillId="0" borderId="14" xfId="1" applyNumberFormat="1" applyFont="1" applyBorder="1" applyAlignment="1" applyProtection="1">
      <alignment horizontal="center" vertical="center" wrapText="1"/>
      <protection locked="0"/>
    </xf>
    <xf numFmtId="3" fontId="3" fillId="0" borderId="129" xfId="1" applyNumberFormat="1" applyFont="1" applyBorder="1" applyAlignment="1">
      <alignment horizontal="center" wrapText="1"/>
    </xf>
    <xf numFmtId="166" fontId="4" fillId="0" borderId="4" xfId="1" applyNumberFormat="1" applyFont="1" applyBorder="1" applyAlignment="1" applyProtection="1">
      <alignment horizontal="center" vertical="center" wrapText="1"/>
      <protection locked="0"/>
    </xf>
    <xf numFmtId="164" fontId="5" fillId="3" borderId="126" xfId="1" applyNumberFormat="1" applyFont="1" applyFill="1" applyBorder="1" applyAlignment="1">
      <alignment horizontal="center" vertical="center" wrapText="1"/>
    </xf>
    <xf numFmtId="3" fontId="4" fillId="4" borderId="126" xfId="1" applyNumberFormat="1" applyFont="1" applyFill="1" applyBorder="1" applyAlignment="1">
      <alignment horizontal="center" vertical="center" wrapText="1"/>
    </xf>
    <xf numFmtId="164" fontId="5" fillId="7" borderId="126" xfId="1" applyNumberFormat="1" applyFont="1" applyFill="1" applyBorder="1" applyAlignment="1">
      <alignment horizontal="center" vertical="center" wrapText="1"/>
    </xf>
    <xf numFmtId="3" fontId="4" fillId="25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25" borderId="22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24" applyFont="1"/>
    <xf numFmtId="3" fontId="4" fillId="0" borderId="126" xfId="1" applyNumberFormat="1" applyFont="1" applyBorder="1" applyAlignment="1">
      <alignment horizontal="center" vertical="center" wrapText="1"/>
    </xf>
    <xf numFmtId="164" fontId="5" fillId="3" borderId="129" xfId="1" applyNumberFormat="1" applyFont="1" applyFill="1" applyBorder="1" applyAlignment="1">
      <alignment horizontal="center" vertical="center" wrapText="1"/>
    </xf>
    <xf numFmtId="3" fontId="3" fillId="4" borderId="129" xfId="1" applyNumberFormat="1" applyFont="1" applyFill="1" applyBorder="1" applyAlignment="1">
      <alignment horizontal="center" wrapText="1"/>
    </xf>
    <xf numFmtId="164" fontId="5" fillId="7" borderId="129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" fillId="2" borderId="125" xfId="1" applyNumberFormat="1" applyFont="1" applyFill="1" applyBorder="1" applyAlignment="1">
      <alignment horizontal="center" vertical="center" wrapText="1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0" fontId="4" fillId="0" borderId="126" xfId="1" applyFont="1" applyBorder="1" applyAlignment="1">
      <alignment vertical="center"/>
    </xf>
    <xf numFmtId="3" fontId="3" fillId="2" borderId="126" xfId="1" applyNumberFormat="1" applyFont="1" applyFill="1" applyBorder="1" applyAlignment="1">
      <alignment horizontal="center" vertical="center" wrapText="1"/>
    </xf>
    <xf numFmtId="0" fontId="4" fillId="0" borderId="125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9" xfId="1" applyNumberFormat="1" applyFont="1" applyFill="1" applyBorder="1" applyAlignment="1">
      <alignment horizontal="center" vertical="center" wrapText="1"/>
    </xf>
    <xf numFmtId="3" fontId="3" fillId="2" borderId="131" xfId="1" applyNumberFormat="1" applyFont="1" applyFill="1" applyBorder="1" applyAlignment="1">
      <alignment horizontal="center" vertical="center" wrapText="1"/>
    </xf>
    <xf numFmtId="164" fontId="5" fillId="3" borderId="131" xfId="1" applyNumberFormat="1" applyFont="1" applyFill="1" applyBorder="1" applyAlignment="1">
      <alignment horizontal="center" vertical="center" wrapText="1"/>
    </xf>
    <xf numFmtId="3" fontId="4" fillId="4" borderId="131" xfId="1" applyNumberFormat="1" applyFont="1" applyFill="1" applyBorder="1" applyAlignment="1">
      <alignment horizontal="center" vertical="center" wrapText="1"/>
    </xf>
    <xf numFmtId="164" fontId="5" fillId="7" borderId="131" xfId="1" applyNumberFormat="1" applyFont="1" applyFill="1" applyBorder="1" applyAlignment="1">
      <alignment horizontal="center" vertical="center" wrapText="1"/>
    </xf>
    <xf numFmtId="0" fontId="4" fillId="29" borderId="125" xfId="1" applyFont="1" applyFill="1" applyBorder="1" applyAlignment="1">
      <alignment vertical="center"/>
    </xf>
    <xf numFmtId="0" fontId="4" fillId="29" borderId="126" xfId="1" applyFont="1" applyFill="1" applyBorder="1" applyAlignment="1">
      <alignment vertical="center"/>
    </xf>
    <xf numFmtId="0" fontId="4" fillId="29" borderId="131" xfId="1" applyFont="1" applyFill="1" applyBorder="1" applyAlignment="1">
      <alignment vertical="center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3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9" xfId="1" applyFont="1" applyBorder="1" applyAlignment="1">
      <alignment horizontal="center"/>
    </xf>
    <xf numFmtId="0" fontId="43" fillId="31" borderId="9" xfId="1" applyFont="1" applyFill="1" applyBorder="1" applyAlignment="1">
      <alignment horizontal="center"/>
    </xf>
    <xf numFmtId="3" fontId="43" fillId="32" borderId="9" xfId="1" applyNumberFormat="1" applyFont="1" applyFill="1" applyBorder="1" applyAlignment="1">
      <alignment horizontal="center" vertical="center" wrapText="1"/>
    </xf>
    <xf numFmtId="3" fontId="43" fillId="31" borderId="9" xfId="1" applyNumberFormat="1" applyFont="1" applyFill="1" applyBorder="1" applyAlignment="1">
      <alignment horizontal="center" wrapText="1"/>
    </xf>
    <xf numFmtId="164" fontId="44" fillId="33" borderId="9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wrapText="1"/>
    </xf>
    <xf numFmtId="3" fontId="3" fillId="4" borderId="133" xfId="1" applyNumberFormat="1" applyFont="1" applyFill="1" applyBorder="1" applyAlignment="1">
      <alignment horizontal="center" wrapText="1"/>
    </xf>
    <xf numFmtId="164" fontId="40" fillId="7" borderId="120" xfId="1" applyNumberFormat="1" applyFont="1" applyFill="1" applyBorder="1" applyAlignment="1">
      <alignment horizontal="center" vertical="center" wrapText="1"/>
    </xf>
    <xf numFmtId="3" fontId="30" fillId="0" borderId="12" xfId="1" applyNumberFormat="1" applyFont="1" applyBorder="1" applyAlignment="1">
      <alignment horizontal="center" wrapText="1"/>
    </xf>
    <xf numFmtId="0" fontId="30" fillId="0" borderId="132" xfId="1" applyFont="1" applyBorder="1"/>
    <xf numFmtId="0" fontId="30" fillId="0" borderId="117" xfId="1" applyFont="1" applyBorder="1" applyAlignment="1">
      <alignment horizontal="left"/>
    </xf>
    <xf numFmtId="164" fontId="5" fillId="3" borderId="97" xfId="1" applyNumberFormat="1" applyFont="1" applyFill="1" applyBorder="1" applyAlignment="1">
      <alignment horizontal="center" vertical="center" wrapText="1"/>
    </xf>
    <xf numFmtId="10" fontId="34" fillId="0" borderId="0" xfId="24" applyNumberFormat="1" applyFont="1" applyAlignment="1">
      <alignment horizontal="center"/>
    </xf>
    <xf numFmtId="164" fontId="5" fillId="3" borderId="135" xfId="1" applyNumberFormat="1" applyFont="1" applyFill="1" applyBorder="1" applyAlignment="1">
      <alignment horizontal="center" vertical="center" wrapText="1"/>
    </xf>
    <xf numFmtId="3" fontId="4" fillId="0" borderId="135" xfId="1" applyNumberFormat="1" applyFont="1" applyBorder="1" applyAlignment="1">
      <alignment horizontal="center" vertical="center" wrapText="1"/>
    </xf>
    <xf numFmtId="3" fontId="4" fillId="0" borderId="138" xfId="1" applyNumberFormat="1" applyFont="1" applyBorder="1" applyAlignment="1">
      <alignment horizontal="center" vertical="center" wrapText="1"/>
    </xf>
    <xf numFmtId="164" fontId="5" fillId="3" borderId="130" xfId="1" applyNumberFormat="1" applyFont="1" applyFill="1" applyBorder="1" applyAlignment="1">
      <alignment horizontal="center" vertical="center" wrapText="1"/>
    </xf>
    <xf numFmtId="3" fontId="4" fillId="0" borderId="125" xfId="1" applyNumberFormat="1" applyFont="1" applyBorder="1" applyAlignment="1">
      <alignment horizontal="center" vertical="center" wrapText="1"/>
    </xf>
    <xf numFmtId="3" fontId="4" fillId="29" borderId="125" xfId="1" applyNumberFormat="1" applyFont="1" applyFill="1" applyBorder="1" applyAlignment="1">
      <alignment horizontal="center" vertical="center" wrapText="1"/>
    </xf>
    <xf numFmtId="3" fontId="4" fillId="0" borderId="14" xfId="1" applyNumberFormat="1" applyFont="1" applyBorder="1" applyAlignment="1">
      <alignment horizontal="center" vertical="center" wrapText="1"/>
    </xf>
    <xf numFmtId="164" fontId="5" fillId="3" borderId="14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0" fontId="3" fillId="10" borderId="139" xfId="1" applyFont="1" applyFill="1" applyBorder="1" applyAlignment="1">
      <alignment horizontal="center" vertical="center"/>
    </xf>
    <xf numFmtId="164" fontId="7" fillId="3" borderId="98" xfId="1" applyNumberFormat="1" applyFont="1" applyFill="1" applyBorder="1" applyAlignment="1">
      <alignment horizontal="center" vertical="center" wrapText="1"/>
    </xf>
    <xf numFmtId="164" fontId="7" fillId="3" borderId="140" xfId="1" applyNumberFormat="1" applyFont="1" applyFill="1" applyBorder="1" applyAlignment="1">
      <alignment horizontal="center" vertical="center" wrapText="1"/>
    </xf>
    <xf numFmtId="164" fontId="7" fillId="3" borderId="141" xfId="1" applyNumberFormat="1" applyFont="1" applyFill="1" applyBorder="1" applyAlignment="1">
      <alignment horizontal="center" vertical="center" wrapText="1"/>
    </xf>
    <xf numFmtId="164" fontId="5" fillId="3" borderId="98" xfId="1" applyNumberFormat="1" applyFont="1" applyFill="1" applyBorder="1" applyAlignment="1">
      <alignment horizontal="center" vertical="center" wrapText="1"/>
    </xf>
    <xf numFmtId="164" fontId="5" fillId="3" borderId="140" xfId="1" applyNumberFormat="1" applyFont="1" applyFill="1" applyBorder="1" applyAlignment="1">
      <alignment horizontal="center" vertical="center" wrapText="1"/>
    </xf>
    <xf numFmtId="164" fontId="5" fillId="3" borderId="141" xfId="1" applyNumberFormat="1" applyFont="1" applyFill="1" applyBorder="1" applyAlignment="1">
      <alignment horizontal="center" vertical="center" wrapText="1"/>
    </xf>
    <xf numFmtId="164" fontId="5" fillId="3" borderId="142" xfId="1" applyNumberFormat="1" applyFont="1" applyFill="1" applyBorder="1" applyAlignment="1">
      <alignment horizontal="center" vertical="center" wrapText="1"/>
    </xf>
    <xf numFmtId="164" fontId="5" fillId="3" borderId="143" xfId="1" applyNumberFormat="1" applyFont="1" applyFill="1" applyBorder="1" applyAlignment="1">
      <alignment horizontal="center" vertical="center" wrapText="1"/>
    </xf>
    <xf numFmtId="164" fontId="5" fillId="3" borderId="144" xfId="1" applyNumberFormat="1" applyFont="1" applyFill="1" applyBorder="1" applyAlignment="1">
      <alignment horizontal="center" vertical="center" wrapText="1"/>
    </xf>
    <xf numFmtId="0" fontId="23" fillId="10" borderId="145" xfId="1" applyFont="1" applyFill="1" applyBorder="1" applyAlignment="1">
      <alignment horizontal="center" vertical="center"/>
    </xf>
    <xf numFmtId="164" fontId="5" fillId="3" borderId="146" xfId="1" applyNumberFormat="1" applyFont="1" applyFill="1" applyBorder="1" applyAlignment="1">
      <alignment horizontal="center" vertical="center" wrapText="1"/>
    </xf>
    <xf numFmtId="0" fontId="7" fillId="0" borderId="148" xfId="1" applyFont="1" applyBorder="1" applyAlignment="1">
      <alignment vertical="center"/>
    </xf>
    <xf numFmtId="164" fontId="5" fillId="3" borderId="149" xfId="1" applyNumberFormat="1" applyFont="1" applyFill="1" applyBorder="1" applyAlignment="1">
      <alignment horizontal="center" vertical="center" wrapText="1"/>
    </xf>
    <xf numFmtId="164" fontId="5" fillId="3" borderId="150" xfId="1" applyNumberFormat="1" applyFont="1" applyFill="1" applyBorder="1" applyAlignment="1">
      <alignment horizontal="center" vertical="center" wrapText="1"/>
    </xf>
    <xf numFmtId="0" fontId="4" fillId="0" borderId="151" xfId="1" applyFont="1" applyBorder="1" applyAlignment="1">
      <alignment horizontal="left" vertical="center"/>
    </xf>
    <xf numFmtId="164" fontId="7" fillId="3" borderId="26" xfId="1" applyNumberFormat="1" applyFont="1" applyFill="1" applyBorder="1" applyAlignment="1">
      <alignment horizontal="center" vertical="center" wrapText="1"/>
    </xf>
    <xf numFmtId="164" fontId="5" fillId="3" borderId="152" xfId="1" applyNumberFormat="1" applyFont="1" applyFill="1" applyBorder="1" applyAlignment="1">
      <alignment horizontal="center" vertical="center" wrapText="1"/>
    </xf>
    <xf numFmtId="3" fontId="4" fillId="4" borderId="152" xfId="1" applyNumberFormat="1" applyFont="1" applyFill="1" applyBorder="1" applyAlignment="1">
      <alignment horizontal="center" vertical="center" wrapText="1"/>
    </xf>
    <xf numFmtId="164" fontId="5" fillId="7" borderId="152" xfId="1" applyNumberFormat="1" applyFont="1" applyFill="1" applyBorder="1" applyAlignment="1">
      <alignment horizontal="center" vertical="center" wrapText="1"/>
    </xf>
    <xf numFmtId="164" fontId="5" fillId="3" borderId="153" xfId="1" applyNumberFormat="1" applyFont="1" applyFill="1" applyBorder="1" applyAlignment="1">
      <alignment horizontal="center" vertical="center" wrapText="1"/>
    </xf>
    <xf numFmtId="3" fontId="4" fillId="0" borderId="153" xfId="1" applyNumberFormat="1" applyFont="1" applyBorder="1" applyAlignment="1" applyProtection="1">
      <alignment horizontal="center" vertical="center" wrapText="1"/>
      <protection locked="0"/>
    </xf>
    <xf numFmtId="3" fontId="4" fillId="4" borderId="153" xfId="1" applyNumberFormat="1" applyFont="1" applyFill="1" applyBorder="1" applyAlignment="1">
      <alignment horizontal="center" vertical="center" wrapText="1"/>
    </xf>
    <xf numFmtId="0" fontId="4" fillId="0" borderId="153" xfId="1" applyFont="1" applyBorder="1" applyAlignment="1">
      <alignment vertical="center"/>
    </xf>
    <xf numFmtId="164" fontId="5" fillId="3" borderId="155" xfId="1" applyNumberFormat="1" applyFont="1" applyFill="1" applyBorder="1" applyAlignment="1">
      <alignment horizontal="center" vertical="center" wrapText="1"/>
    </xf>
    <xf numFmtId="3" fontId="4" fillId="0" borderId="155" xfId="1" applyNumberFormat="1" applyFont="1" applyBorder="1" applyAlignment="1" applyProtection="1">
      <alignment horizontal="center" vertical="center" wrapText="1"/>
      <protection locked="0"/>
    </xf>
    <xf numFmtId="0" fontId="0" fillId="0" borderId="155" xfId="0" applyBorder="1" applyAlignment="1">
      <alignment horizontal="left"/>
    </xf>
    <xf numFmtId="0" fontId="18" fillId="0" borderId="124" xfId="0" applyFont="1" applyBorder="1" applyAlignment="1">
      <alignment horizontal="center" vertical="center"/>
    </xf>
    <xf numFmtId="0" fontId="4" fillId="0" borderId="152" xfId="1" applyFont="1" applyBorder="1" applyAlignment="1">
      <alignment horizontal="left" vertical="center" wrapText="1"/>
    </xf>
    <xf numFmtId="3" fontId="23" fillId="2" borderId="152" xfId="1" applyNumberFormat="1" applyFont="1" applyFill="1" applyBorder="1" applyAlignment="1">
      <alignment horizontal="center" vertical="center" wrapText="1"/>
    </xf>
    <xf numFmtId="3" fontId="4" fillId="0" borderId="152" xfId="1" applyNumberFormat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left"/>
    </xf>
    <xf numFmtId="3" fontId="23" fillId="2" borderId="48" xfId="1" applyNumberFormat="1" applyFont="1" applyFill="1" applyBorder="1" applyAlignment="1">
      <alignment horizontal="center" vertical="center" wrapText="1"/>
    </xf>
    <xf numFmtId="164" fontId="5" fillId="3" borderId="156" xfId="1" applyNumberFormat="1" applyFont="1" applyFill="1" applyBorder="1" applyAlignment="1">
      <alignment horizontal="center" vertical="center" wrapText="1"/>
    </xf>
    <xf numFmtId="164" fontId="5" fillId="3" borderId="158" xfId="1" applyNumberFormat="1" applyFont="1" applyFill="1" applyBorder="1" applyAlignment="1">
      <alignment horizontal="center" vertical="center" wrapText="1"/>
    </xf>
    <xf numFmtId="3" fontId="3" fillId="0" borderId="68" xfId="1" applyNumberFormat="1" applyFont="1" applyBorder="1" applyAlignment="1">
      <alignment horizontal="center" wrapText="1"/>
    </xf>
    <xf numFmtId="3" fontId="4" fillId="0" borderId="156" xfId="1" applyNumberFormat="1" applyFont="1" applyBorder="1" applyAlignment="1">
      <alignment horizontal="center" vertical="center" wrapText="1"/>
    </xf>
    <xf numFmtId="3" fontId="4" fillId="0" borderId="68" xfId="1" applyNumberFormat="1" applyFont="1" applyBorder="1" applyAlignment="1">
      <alignment horizontal="center" vertical="center" wrapText="1"/>
    </xf>
    <xf numFmtId="164" fontId="3" fillId="3" borderId="12" xfId="1" applyNumberFormat="1" applyFont="1" applyFill="1" applyBorder="1" applyAlignment="1">
      <alignment horizontal="center" vertical="center" wrapText="1"/>
    </xf>
    <xf numFmtId="3" fontId="3" fillId="0" borderId="68" xfId="1" applyNumberFormat="1" applyFont="1" applyBorder="1" applyAlignment="1">
      <alignment horizontal="center" vertical="center" wrapText="1"/>
    </xf>
    <xf numFmtId="0" fontId="32" fillId="0" borderId="159" xfId="1" applyFont="1" applyBorder="1"/>
    <xf numFmtId="3" fontId="36" fillId="2" borderId="160" xfId="1" applyNumberFormat="1" applyFont="1" applyFill="1" applyBorder="1" applyAlignment="1">
      <alignment horizontal="center" vertical="center" wrapText="1"/>
    </xf>
    <xf numFmtId="3" fontId="3" fillId="0" borderId="161" xfId="1" applyNumberFormat="1" applyFont="1" applyBorder="1" applyAlignment="1">
      <alignment horizontal="center" wrapText="1"/>
    </xf>
    <xf numFmtId="164" fontId="5" fillId="3" borderId="162" xfId="1" applyNumberFormat="1" applyFont="1" applyFill="1" applyBorder="1" applyAlignment="1">
      <alignment horizontal="center" vertical="center" wrapText="1"/>
    </xf>
    <xf numFmtId="3" fontId="3" fillId="0" borderId="162" xfId="1" applyNumberFormat="1" applyFont="1" applyBorder="1" applyAlignment="1">
      <alignment horizontal="center" wrapText="1"/>
    </xf>
    <xf numFmtId="3" fontId="3" fillId="4" borderId="159" xfId="1" applyNumberFormat="1" applyFont="1" applyFill="1" applyBorder="1" applyAlignment="1">
      <alignment horizontal="center" wrapText="1"/>
    </xf>
    <xf numFmtId="164" fontId="40" fillId="7" borderId="160" xfId="1" applyNumberFormat="1" applyFont="1" applyFill="1" applyBorder="1" applyAlignment="1">
      <alignment horizontal="center" vertical="center" wrapText="1"/>
    </xf>
    <xf numFmtId="3" fontId="30" fillId="0" borderId="162" xfId="1" applyNumberFormat="1" applyFont="1" applyBorder="1" applyAlignment="1">
      <alignment horizontal="center" wrapText="1"/>
    </xf>
    <xf numFmtId="164" fontId="40" fillId="3" borderId="162" xfId="1" applyNumberFormat="1" applyFont="1" applyFill="1" applyBorder="1" applyAlignment="1">
      <alignment horizontal="center" vertical="center" wrapText="1"/>
    </xf>
    <xf numFmtId="164" fontId="40" fillId="3" borderId="163" xfId="1" applyNumberFormat="1" applyFont="1" applyFill="1" applyBorder="1" applyAlignment="1">
      <alignment horizontal="center" vertical="center" wrapText="1"/>
    </xf>
    <xf numFmtId="0" fontId="31" fillId="0" borderId="12" xfId="1" applyFont="1" applyBorder="1"/>
    <xf numFmtId="164" fontId="40" fillId="7" borderId="164" xfId="1" applyNumberFormat="1" applyFont="1" applyFill="1" applyBorder="1" applyAlignment="1">
      <alignment horizontal="center" vertical="center" wrapText="1"/>
    </xf>
    <xf numFmtId="164" fontId="40" fillId="3" borderId="154" xfId="1" applyNumberFormat="1" applyFont="1" applyFill="1" applyBorder="1" applyAlignment="1">
      <alignment horizontal="center" vertical="center" wrapText="1"/>
    </xf>
    <xf numFmtId="0" fontId="30" fillId="0" borderId="165" xfId="1" applyFont="1" applyBorder="1"/>
    <xf numFmtId="3" fontId="36" fillId="2" borderId="103" xfId="1" applyNumberFormat="1" applyFont="1" applyFill="1" applyBorder="1" applyAlignment="1">
      <alignment horizontal="center" vertical="center" wrapText="1"/>
    </xf>
    <xf numFmtId="3" fontId="4" fillId="29" borderId="98" xfId="1" applyNumberFormat="1" applyFont="1" applyFill="1" applyBorder="1" applyAlignment="1">
      <alignment horizontal="center" vertical="center" wrapText="1"/>
    </xf>
    <xf numFmtId="3" fontId="4" fillId="0" borderId="48" xfId="1" applyNumberFormat="1" applyFont="1" applyBorder="1" applyAlignment="1">
      <alignment horizontal="center" wrapText="1"/>
    </xf>
    <xf numFmtId="164" fontId="7" fillId="3" borderId="48" xfId="1" applyNumberFormat="1" applyFont="1" applyFill="1" applyBorder="1" applyAlignment="1">
      <alignment horizontal="center" vertical="center" wrapText="1"/>
    </xf>
    <xf numFmtId="3" fontId="4" fillId="0" borderId="68" xfId="1" applyNumberFormat="1" applyFont="1" applyBorder="1" applyAlignment="1">
      <alignment horizontal="center" wrapText="1"/>
    </xf>
    <xf numFmtId="3" fontId="4" fillId="0" borderId="166" xfId="1" applyNumberFormat="1" applyFont="1" applyBorder="1" applyAlignment="1">
      <alignment horizontal="center" vertical="center" wrapText="1"/>
    </xf>
    <xf numFmtId="3" fontId="4" fillId="0" borderId="167" xfId="1" applyNumberFormat="1" applyFont="1" applyBorder="1" applyAlignment="1">
      <alignment horizontal="center" vertical="center" wrapText="1"/>
    </xf>
    <xf numFmtId="3" fontId="4" fillId="0" borderId="168" xfId="1" applyNumberFormat="1" applyFont="1" applyBorder="1" applyAlignment="1" applyProtection="1">
      <alignment horizontal="center" vertical="center" wrapText="1"/>
      <protection locked="0"/>
    </xf>
    <xf numFmtId="0" fontId="4" fillId="0" borderId="166" xfId="1" applyFont="1" applyBorder="1" applyAlignment="1">
      <alignment vertical="center"/>
    </xf>
    <xf numFmtId="3" fontId="30" fillId="2" borderId="166" xfId="1" applyNumberFormat="1" applyFont="1" applyFill="1" applyBorder="1" applyAlignment="1">
      <alignment horizontal="center" vertical="center" wrapText="1"/>
    </xf>
    <xf numFmtId="164" fontId="5" fillId="3" borderId="166" xfId="1" applyNumberFormat="1" applyFont="1" applyFill="1" applyBorder="1" applyAlignment="1">
      <alignment horizontal="center" vertical="center" wrapText="1"/>
    </xf>
    <xf numFmtId="3" fontId="4" fillId="4" borderId="166" xfId="1" applyNumberFormat="1" applyFont="1" applyFill="1" applyBorder="1" applyAlignment="1">
      <alignment horizontal="center" vertical="center" wrapText="1"/>
    </xf>
    <xf numFmtId="164" fontId="40" fillId="7" borderId="166" xfId="1" applyNumberFormat="1" applyFont="1" applyFill="1" applyBorder="1" applyAlignment="1">
      <alignment horizontal="center" vertical="center" wrapText="1"/>
    </xf>
    <xf numFmtId="3" fontId="1" fillId="0" borderId="166" xfId="1" applyNumberFormat="1" applyBorder="1" applyAlignment="1">
      <alignment horizontal="center" vertical="center" wrapText="1"/>
    </xf>
    <xf numFmtId="164" fontId="40" fillId="3" borderId="166" xfId="1" applyNumberFormat="1" applyFont="1" applyFill="1" applyBorder="1" applyAlignment="1">
      <alignment horizontal="center" vertical="center" wrapText="1"/>
    </xf>
    <xf numFmtId="0" fontId="7" fillId="0" borderId="167" xfId="1" applyFont="1" applyBorder="1" applyAlignment="1">
      <alignment vertical="center"/>
    </xf>
    <xf numFmtId="3" fontId="5" fillId="2" borderId="167" xfId="1" applyNumberFormat="1" applyFont="1" applyFill="1" applyBorder="1" applyAlignment="1">
      <alignment horizontal="center" vertical="center" wrapText="1"/>
    </xf>
    <xf numFmtId="164" fontId="5" fillId="3" borderId="167" xfId="1" applyNumberFormat="1" applyFont="1" applyFill="1" applyBorder="1" applyAlignment="1">
      <alignment horizontal="center" vertical="center" wrapText="1"/>
    </xf>
    <xf numFmtId="164" fontId="40" fillId="7" borderId="167" xfId="1" applyNumberFormat="1" applyFont="1" applyFill="1" applyBorder="1" applyAlignment="1">
      <alignment horizontal="center" vertical="center" wrapText="1"/>
    </xf>
    <xf numFmtId="164" fontId="40" fillId="3" borderId="167" xfId="1" applyNumberFormat="1" applyFont="1" applyFill="1" applyBorder="1" applyAlignment="1">
      <alignment horizontal="center" vertical="center" wrapText="1"/>
    </xf>
    <xf numFmtId="3" fontId="30" fillId="2" borderId="144" xfId="1" applyNumberFormat="1" applyFont="1" applyFill="1" applyBorder="1" applyAlignment="1">
      <alignment horizontal="center" vertical="center" wrapText="1"/>
    </xf>
    <xf numFmtId="3" fontId="3" fillId="0" borderId="144" xfId="1" applyNumberFormat="1" applyFont="1" applyBorder="1" applyAlignment="1">
      <alignment horizontal="center" wrapText="1"/>
    </xf>
    <xf numFmtId="3" fontId="3" fillId="4" borderId="144" xfId="1" applyNumberFormat="1" applyFont="1" applyFill="1" applyBorder="1" applyAlignment="1">
      <alignment horizontal="center" wrapText="1"/>
    </xf>
    <xf numFmtId="164" fontId="40" fillId="7" borderId="150" xfId="1" applyNumberFormat="1" applyFont="1" applyFill="1" applyBorder="1" applyAlignment="1">
      <alignment horizontal="center" vertical="center" wrapText="1"/>
    </xf>
    <xf numFmtId="3" fontId="30" fillId="0" borderId="144" xfId="1" applyNumberFormat="1" applyFont="1" applyBorder="1" applyAlignment="1">
      <alignment horizontal="center" wrapText="1"/>
    </xf>
    <xf numFmtId="164" fontId="40" fillId="3" borderId="150" xfId="1" applyNumberFormat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/>
    </xf>
    <xf numFmtId="0" fontId="4" fillId="0" borderId="156" xfId="1" applyFont="1" applyBorder="1" applyAlignment="1">
      <alignment horizontal="left" vertical="center"/>
    </xf>
    <xf numFmtId="0" fontId="4" fillId="15" borderId="1" xfId="1" applyFont="1" applyFill="1" applyBorder="1" applyAlignment="1">
      <alignment horizontal="left" vertical="center"/>
    </xf>
    <xf numFmtId="0" fontId="4" fillId="0" borderId="126" xfId="1" applyFont="1" applyBorder="1" applyAlignment="1">
      <alignment horizontal="left" vertical="center" wrapText="1"/>
    </xf>
    <xf numFmtId="0" fontId="4" fillId="0" borderId="156" xfId="1" applyFont="1" applyBorder="1" applyAlignment="1">
      <alignment horizontal="left" vertical="center" wrapText="1"/>
    </xf>
    <xf numFmtId="0" fontId="4" fillId="0" borderId="24" xfId="1" applyFont="1" applyBorder="1" applyAlignment="1">
      <alignment horizontal="left" vertical="center"/>
    </xf>
    <xf numFmtId="0" fontId="4" fillId="0" borderId="38" xfId="1" applyFont="1" applyBorder="1" applyAlignment="1">
      <alignment horizontal="left" vertical="center"/>
    </xf>
    <xf numFmtId="3" fontId="4" fillId="0" borderId="130" xfId="1" applyNumberFormat="1" applyFont="1" applyBorder="1" applyAlignment="1">
      <alignment horizontal="left" vertical="center"/>
    </xf>
    <xf numFmtId="0" fontId="3" fillId="8" borderId="10" xfId="1" applyFont="1" applyFill="1" applyBorder="1" applyAlignment="1">
      <alignment horizontal="left" vertical="center"/>
    </xf>
    <xf numFmtId="0" fontId="4" fillId="15" borderId="25" xfId="1" applyFont="1" applyFill="1" applyBorder="1" applyAlignment="1">
      <alignment horizontal="left" vertical="center" wrapText="1"/>
    </xf>
    <xf numFmtId="0" fontId="4" fillId="0" borderId="26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125" xfId="1" applyFont="1" applyBorder="1" applyAlignment="1">
      <alignment horizontal="left" vertical="center"/>
    </xf>
    <xf numFmtId="0" fontId="4" fillId="0" borderId="126" xfId="1" applyFont="1" applyBorder="1" applyAlignment="1">
      <alignment horizontal="left" vertical="center"/>
    </xf>
    <xf numFmtId="0" fontId="4" fillId="29" borderId="98" xfId="1" applyFont="1" applyFill="1" applyBorder="1" applyAlignment="1">
      <alignment horizontal="left" vertical="center"/>
    </xf>
    <xf numFmtId="0" fontId="4" fillId="29" borderId="125" xfId="1" applyFont="1" applyFill="1" applyBorder="1" applyAlignment="1">
      <alignment horizontal="left" vertical="center"/>
    </xf>
    <xf numFmtId="0" fontId="4" fillId="29" borderId="126" xfId="1" applyFont="1" applyFill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4" fillId="0" borderId="157" xfId="1" applyFont="1" applyBorder="1" applyAlignment="1">
      <alignment horizontal="left" vertical="center"/>
    </xf>
    <xf numFmtId="0" fontId="4" fillId="0" borderId="134" xfId="1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3" fillId="0" borderId="67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67" xfId="1" applyFont="1" applyBorder="1" applyAlignment="1">
      <alignment horizontal="left" vertical="center"/>
    </xf>
    <xf numFmtId="0" fontId="3" fillId="0" borderId="129" xfId="1" applyFont="1" applyBorder="1" applyAlignment="1">
      <alignment horizontal="left" vertical="center"/>
    </xf>
    <xf numFmtId="0" fontId="45" fillId="0" borderId="0" xfId="0" applyFont="1"/>
    <xf numFmtId="0" fontId="4" fillId="0" borderId="151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164" fontId="5" fillId="3" borderId="169" xfId="1" applyNumberFormat="1" applyFont="1" applyFill="1" applyBorder="1" applyAlignment="1">
      <alignment horizontal="center" vertical="center" wrapText="1"/>
    </xf>
    <xf numFmtId="164" fontId="5" fillId="3" borderId="170" xfId="1" applyNumberFormat="1" applyFont="1" applyFill="1" applyBorder="1" applyAlignment="1">
      <alignment horizontal="center" vertical="center" wrapText="1"/>
    </xf>
    <xf numFmtId="0" fontId="4" fillId="0" borderId="172" xfId="1" applyFont="1" applyBorder="1" applyAlignment="1">
      <alignment horizontal="left" vertical="center"/>
    </xf>
    <xf numFmtId="0" fontId="4" fillId="0" borderId="173" xfId="1" applyFont="1" applyBorder="1" applyAlignment="1">
      <alignment horizontal="left" vertical="center"/>
    </xf>
    <xf numFmtId="0" fontId="3" fillId="0" borderId="81" xfId="1" applyFont="1" applyBorder="1" applyAlignment="1">
      <alignment horizontal="left" vertical="center"/>
    </xf>
    <xf numFmtId="3" fontId="3" fillId="0" borderId="174" xfId="1" applyNumberFormat="1" applyFont="1" applyBorder="1" applyAlignment="1">
      <alignment horizontal="center" wrapText="1"/>
    </xf>
    <xf numFmtId="3" fontId="3" fillId="0" borderId="175" xfId="1" applyNumberFormat="1" applyFont="1" applyBorder="1" applyAlignment="1">
      <alignment horizontal="center" wrapText="1"/>
    </xf>
    <xf numFmtId="164" fontId="5" fillId="3" borderId="175" xfId="1" applyNumberFormat="1" applyFont="1" applyFill="1" applyBorder="1" applyAlignment="1">
      <alignment horizontal="center" vertical="center" wrapText="1"/>
    </xf>
    <xf numFmtId="0" fontId="3" fillId="8" borderId="147" xfId="1" applyFont="1" applyFill="1" applyBorder="1" applyAlignment="1">
      <alignment horizontal="center" vertical="center"/>
    </xf>
    <xf numFmtId="0" fontId="4" fillId="0" borderId="176" xfId="1" applyFont="1" applyBorder="1" applyAlignment="1">
      <alignment vertical="center"/>
    </xf>
    <xf numFmtId="164" fontId="5" fillId="3" borderId="176" xfId="1" applyNumberFormat="1" applyFont="1" applyFill="1" applyBorder="1" applyAlignment="1">
      <alignment horizontal="center" vertical="center" wrapText="1"/>
    </xf>
    <xf numFmtId="3" fontId="4" fillId="4" borderId="176" xfId="1" applyNumberFormat="1" applyFont="1" applyFill="1" applyBorder="1" applyAlignment="1">
      <alignment horizontal="center" vertical="center" wrapText="1"/>
    </xf>
    <xf numFmtId="3" fontId="36" fillId="2" borderId="176" xfId="1" applyNumberFormat="1" applyFont="1" applyFill="1" applyBorder="1" applyAlignment="1">
      <alignment horizontal="center" vertical="center" wrapText="1"/>
    </xf>
    <xf numFmtId="3" fontId="4" fillId="0" borderId="176" xfId="1" applyNumberFormat="1" applyFont="1" applyBorder="1" applyAlignment="1">
      <alignment horizontal="center" vertical="center" wrapText="1"/>
    </xf>
    <xf numFmtId="164" fontId="40" fillId="7" borderId="176" xfId="1" applyNumberFormat="1" applyFont="1" applyFill="1" applyBorder="1" applyAlignment="1">
      <alignment horizontal="center" vertical="center" wrapText="1"/>
    </xf>
    <xf numFmtId="3" fontId="1" fillId="0" borderId="176" xfId="1" applyNumberFormat="1" applyBorder="1" applyAlignment="1">
      <alignment horizontal="center" vertical="center" wrapText="1"/>
    </xf>
    <xf numFmtId="164" fontId="40" fillId="3" borderId="176" xfId="1" applyNumberFormat="1" applyFont="1" applyFill="1" applyBorder="1" applyAlignment="1">
      <alignment horizontal="center" vertical="center" wrapText="1"/>
    </xf>
    <xf numFmtId="0" fontId="4" fillId="0" borderId="176" xfId="1" applyFont="1" applyBorder="1" applyAlignment="1">
      <alignment horizontal="left" vertical="center"/>
    </xf>
    <xf numFmtId="3" fontId="4" fillId="0" borderId="153" xfId="1" applyNumberFormat="1" applyFont="1" applyBorder="1" applyAlignment="1">
      <alignment horizontal="center" vertical="center" wrapText="1"/>
    </xf>
    <xf numFmtId="3" fontId="36" fillId="2" borderId="153" xfId="1" applyNumberFormat="1" applyFont="1" applyFill="1" applyBorder="1" applyAlignment="1">
      <alignment horizontal="center" vertical="center" wrapText="1"/>
    </xf>
    <xf numFmtId="164" fontId="40" fillId="7" borderId="153" xfId="1" applyNumberFormat="1" applyFont="1" applyFill="1" applyBorder="1" applyAlignment="1">
      <alignment horizontal="center" vertical="center" wrapText="1"/>
    </xf>
    <xf numFmtId="3" fontId="1" fillId="0" borderId="153" xfId="1" applyNumberFormat="1" applyBorder="1" applyAlignment="1">
      <alignment horizontal="center" vertical="center" wrapText="1"/>
    </xf>
    <xf numFmtId="164" fontId="40" fillId="3" borderId="153" xfId="1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3" fontId="4" fillId="4" borderId="28" xfId="1" applyNumberFormat="1" applyFont="1" applyFill="1" applyBorder="1" applyAlignment="1">
      <alignment horizontal="center" vertical="center" wrapText="1"/>
    </xf>
    <xf numFmtId="164" fontId="5" fillId="3" borderId="184" xfId="1" applyNumberFormat="1" applyFont="1" applyFill="1" applyBorder="1" applyAlignment="1">
      <alignment horizontal="center" vertical="center" wrapText="1"/>
    </xf>
    <xf numFmtId="164" fontId="5" fillId="3" borderId="185" xfId="1" applyNumberFormat="1" applyFont="1" applyFill="1" applyBorder="1" applyAlignment="1">
      <alignment horizontal="center" vertical="center" wrapText="1"/>
    </xf>
    <xf numFmtId="3" fontId="4" fillId="0" borderId="184" xfId="1" applyNumberFormat="1" applyFont="1" applyBorder="1" applyAlignment="1">
      <alignment horizontal="center" vertical="center" wrapText="1"/>
    </xf>
    <xf numFmtId="3" fontId="4" fillId="0" borderId="185" xfId="1" applyNumberFormat="1" applyFont="1" applyBorder="1" applyAlignment="1">
      <alignment horizontal="left" vertical="center"/>
    </xf>
    <xf numFmtId="3" fontId="4" fillId="0" borderId="185" xfId="1" applyNumberFormat="1" applyFont="1" applyBorder="1" applyAlignment="1">
      <alignment horizontal="center" vertical="center" wrapText="1"/>
    </xf>
    <xf numFmtId="3" fontId="4" fillId="0" borderId="183" xfId="1" applyNumberFormat="1" applyFont="1" applyBorder="1" applyAlignment="1">
      <alignment horizontal="left" vertical="center"/>
    </xf>
    <xf numFmtId="3" fontId="4" fillId="0" borderId="183" xfId="1" applyNumberFormat="1" applyFont="1" applyBorder="1" applyAlignment="1">
      <alignment horizontal="center" vertical="center" wrapText="1"/>
    </xf>
    <xf numFmtId="164" fontId="5" fillId="3" borderId="183" xfId="1" applyNumberFormat="1" applyFont="1" applyFill="1" applyBorder="1" applyAlignment="1">
      <alignment horizontal="center" vertical="center" wrapText="1"/>
    </xf>
    <xf numFmtId="3" fontId="30" fillId="0" borderId="67" xfId="1" applyNumberFormat="1" applyFont="1" applyBorder="1" applyAlignment="1">
      <alignment horizontal="center" wrapText="1"/>
    </xf>
    <xf numFmtId="164" fontId="40" fillId="3" borderId="175" xfId="1" applyNumberFormat="1" applyFont="1" applyFill="1" applyBorder="1" applyAlignment="1">
      <alignment horizontal="center" vertical="center" wrapText="1"/>
    </xf>
    <xf numFmtId="3" fontId="30" fillId="0" borderId="175" xfId="1" applyNumberFormat="1" applyFont="1" applyBorder="1" applyAlignment="1">
      <alignment horizontal="center" wrapText="1"/>
    </xf>
    <xf numFmtId="3" fontId="30" fillId="0" borderId="159" xfId="1" applyNumberFormat="1" applyFont="1" applyBorder="1" applyAlignment="1">
      <alignment horizontal="center" wrapText="1"/>
    </xf>
    <xf numFmtId="3" fontId="30" fillId="0" borderId="133" xfId="1" applyNumberFormat="1" applyFont="1" applyBorder="1" applyAlignment="1">
      <alignment horizontal="center" wrapText="1"/>
    </xf>
    <xf numFmtId="3" fontId="30" fillId="0" borderId="111" xfId="1" applyNumberFormat="1" applyFont="1" applyBorder="1" applyAlignment="1">
      <alignment horizontal="center" wrapText="1"/>
    </xf>
    <xf numFmtId="164" fontId="5" fillId="3" borderId="187" xfId="1" applyNumberFormat="1" applyFont="1" applyFill="1" applyBorder="1" applyAlignment="1">
      <alignment horizontal="center" vertical="center" wrapText="1"/>
    </xf>
    <xf numFmtId="3" fontId="3" fillId="0" borderId="190" xfId="1" applyNumberFormat="1" applyFont="1" applyBorder="1" applyAlignment="1">
      <alignment horizontal="center" wrapText="1"/>
    </xf>
    <xf numFmtId="0" fontId="46" fillId="0" borderId="0" xfId="0" applyFont="1"/>
    <xf numFmtId="3" fontId="4" fillId="0" borderId="177" xfId="1" applyNumberFormat="1" applyFont="1" applyBorder="1" applyAlignment="1">
      <alignment horizontal="center" vertical="center" wrapText="1"/>
    </xf>
    <xf numFmtId="3" fontId="3" fillId="0" borderId="123" xfId="1" applyNumberFormat="1" applyFont="1" applyBorder="1" applyAlignment="1">
      <alignment horizontal="center" vertical="center" wrapText="1"/>
    </xf>
    <xf numFmtId="3" fontId="4" fillId="0" borderId="123" xfId="1" applyNumberFormat="1" applyFont="1" applyBorder="1" applyAlignment="1">
      <alignment horizontal="center" vertical="center" wrapText="1"/>
    </xf>
    <xf numFmtId="3" fontId="4" fillId="0" borderId="136" xfId="1" applyNumberFormat="1" applyFont="1" applyBorder="1" applyAlignment="1">
      <alignment horizontal="center" vertical="center" wrapText="1"/>
    </xf>
    <xf numFmtId="3" fontId="4" fillId="0" borderId="180" xfId="1" applyNumberFormat="1" applyFont="1" applyBorder="1" applyAlignment="1" applyProtection="1">
      <alignment horizontal="center" vertical="center" wrapText="1"/>
      <protection locked="0"/>
    </xf>
    <xf numFmtId="164" fontId="5" fillId="3" borderId="180" xfId="1" applyNumberFormat="1" applyFont="1" applyFill="1" applyBorder="1" applyAlignment="1">
      <alignment horizontal="center" vertical="center" wrapText="1"/>
    </xf>
    <xf numFmtId="164" fontId="5" fillId="3" borderId="194" xfId="1" applyNumberFormat="1" applyFont="1" applyFill="1" applyBorder="1" applyAlignment="1">
      <alignment horizontal="center" vertical="center" wrapText="1"/>
    </xf>
    <xf numFmtId="0" fontId="4" fillId="0" borderId="41" xfId="1" applyFont="1" applyBorder="1" applyAlignment="1">
      <alignment horizontal="left" vertical="center"/>
    </xf>
    <xf numFmtId="3" fontId="4" fillId="0" borderId="194" xfId="1" applyNumberFormat="1" applyFont="1" applyBorder="1" applyAlignment="1">
      <alignment horizontal="center" vertical="center" wrapText="1"/>
    </xf>
    <xf numFmtId="0" fontId="4" fillId="0" borderId="184" xfId="1" applyFont="1" applyBorder="1" applyAlignment="1">
      <alignment horizontal="left" vertical="center"/>
    </xf>
    <xf numFmtId="0" fontId="4" fillId="0" borderId="194" xfId="1" applyFont="1" applyBorder="1" applyAlignment="1">
      <alignment horizontal="left" vertical="center"/>
    </xf>
    <xf numFmtId="3" fontId="4" fillId="2" borderId="180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/>
    </xf>
    <xf numFmtId="0" fontId="4" fillId="0" borderId="153" xfId="1" applyFont="1" applyBorder="1" applyAlignment="1">
      <alignment horizontal="left" vertical="center"/>
    </xf>
    <xf numFmtId="3" fontId="4" fillId="25" borderId="149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54" xfId="1" applyFont="1" applyBorder="1" applyAlignment="1">
      <alignment horizontal="left" vertical="center"/>
    </xf>
    <xf numFmtId="3" fontId="4" fillId="0" borderId="97" xfId="1" applyNumberFormat="1" applyFont="1" applyBorder="1" applyAlignment="1">
      <alignment horizontal="center" vertical="center" wrapText="1"/>
    </xf>
    <xf numFmtId="0" fontId="4" fillId="0" borderId="194" xfId="1" applyFont="1" applyBorder="1" applyAlignment="1">
      <alignment horizontal="left" vertical="center" wrapText="1"/>
    </xf>
    <xf numFmtId="3" fontId="1" fillId="0" borderId="4" xfId="1" applyNumberFormat="1" applyFont="1" applyBorder="1" applyAlignment="1">
      <alignment horizontal="center" vertical="center" wrapText="1"/>
    </xf>
    <xf numFmtId="3" fontId="1" fillId="0" borderId="25" xfId="1" applyNumberFormat="1" applyFont="1" applyBorder="1" applyAlignment="1">
      <alignment horizontal="center" vertical="center" wrapText="1"/>
    </xf>
    <xf numFmtId="3" fontId="1" fillId="0" borderId="156" xfId="1" applyNumberFormat="1" applyFont="1" applyBorder="1" applyAlignment="1">
      <alignment horizontal="center" vertical="center" wrapText="1"/>
    </xf>
    <xf numFmtId="3" fontId="1" fillId="0" borderId="153" xfId="1" applyNumberFormat="1" applyFont="1" applyBorder="1" applyAlignment="1">
      <alignment horizontal="center" vertical="center" wrapText="1"/>
    </xf>
    <xf numFmtId="3" fontId="1" fillId="0" borderId="126" xfId="1" applyNumberFormat="1" applyFont="1" applyBorder="1" applyAlignment="1">
      <alignment horizontal="center" vertical="center" wrapText="1"/>
    </xf>
    <xf numFmtId="3" fontId="1" fillId="0" borderId="24" xfId="1" applyNumberFormat="1" applyFont="1" applyBorder="1" applyAlignment="1">
      <alignment horizontal="center" vertical="center" wrapText="1"/>
    </xf>
    <xf numFmtId="3" fontId="1" fillId="0" borderId="135" xfId="1" applyNumberFormat="1" applyFont="1" applyBorder="1" applyAlignment="1">
      <alignment horizontal="center" vertical="center" wrapText="1"/>
    </xf>
    <xf numFmtId="3" fontId="1" fillId="0" borderId="138" xfId="1" applyNumberFormat="1" applyFont="1" applyBorder="1" applyAlignment="1">
      <alignment horizontal="center" vertical="center" wrapText="1"/>
    </xf>
    <xf numFmtId="3" fontId="1" fillId="0" borderId="185" xfId="1" applyNumberFormat="1" applyFont="1" applyBorder="1" applyAlignment="1">
      <alignment horizontal="center" vertical="center" wrapText="1"/>
    </xf>
    <xf numFmtId="3" fontId="1" fillId="0" borderId="183" xfId="1" applyNumberFormat="1" applyFont="1" applyBorder="1" applyAlignment="1">
      <alignment horizontal="center" vertical="center" wrapText="1"/>
    </xf>
    <xf numFmtId="0" fontId="1" fillId="0" borderId="151" xfId="1" applyFont="1" applyBorder="1" applyAlignment="1">
      <alignment horizontal="center" vertical="center"/>
    </xf>
    <xf numFmtId="0" fontId="1" fillId="8" borderId="15" xfId="1" applyFont="1" applyFill="1" applyBorder="1" applyAlignment="1">
      <alignment horizontal="center" vertical="center"/>
    </xf>
    <xf numFmtId="0" fontId="1" fillId="8" borderId="97" xfId="1" applyFont="1" applyFill="1" applyBorder="1" applyAlignment="1">
      <alignment horizontal="center" vertical="center"/>
    </xf>
    <xf numFmtId="3" fontId="1" fillId="0" borderId="184" xfId="1" applyNumberFormat="1" applyFont="1" applyBorder="1" applyAlignment="1">
      <alignment horizontal="center" vertical="center" wrapText="1"/>
    </xf>
    <xf numFmtId="3" fontId="1" fillId="0" borderId="194" xfId="1" applyNumberFormat="1" applyFont="1" applyBorder="1" applyAlignment="1">
      <alignment horizontal="center" vertical="center" wrapText="1"/>
    </xf>
    <xf numFmtId="3" fontId="1" fillId="0" borderId="48" xfId="1" applyNumberFormat="1" applyFont="1" applyBorder="1" applyAlignment="1">
      <alignment horizont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" xfId="1" applyNumberFormat="1" applyFont="1" applyBorder="1" applyAlignment="1">
      <alignment horizontal="center" vertical="center" wrapText="1"/>
    </xf>
    <xf numFmtId="3" fontId="1" fillId="0" borderId="125" xfId="1" applyNumberFormat="1" applyFont="1" applyBorder="1" applyAlignment="1">
      <alignment horizontal="center" vertical="center" wrapText="1"/>
    </xf>
    <xf numFmtId="3" fontId="1" fillId="29" borderId="98" xfId="1" applyNumberFormat="1" applyFont="1" applyFill="1" applyBorder="1" applyAlignment="1">
      <alignment horizontal="center" vertical="center" wrapText="1"/>
    </xf>
    <xf numFmtId="3" fontId="1" fillId="29" borderId="125" xfId="1" applyNumberFormat="1" applyFont="1" applyFill="1" applyBorder="1" applyAlignment="1">
      <alignment horizontal="center" vertical="center" wrapText="1"/>
    </xf>
    <xf numFmtId="3" fontId="30" fillId="0" borderId="129" xfId="1" applyNumberFormat="1" applyFont="1" applyBorder="1" applyAlignment="1">
      <alignment horizontal="center" wrapText="1"/>
    </xf>
    <xf numFmtId="3" fontId="1" fillId="0" borderId="15" xfId="1" applyNumberFormat="1" applyFont="1" applyBorder="1" applyAlignment="1">
      <alignment horizontal="center" vertical="center" wrapText="1"/>
    </xf>
    <xf numFmtId="3" fontId="1" fillId="0" borderId="2" xfId="1" applyNumberFormat="1" applyFont="1" applyBorder="1" applyAlignment="1">
      <alignment horizontal="center" vertical="center" wrapText="1"/>
    </xf>
    <xf numFmtId="3" fontId="1" fillId="0" borderId="97" xfId="1" applyNumberFormat="1" applyFont="1" applyBorder="1" applyAlignment="1">
      <alignment horizontal="center" vertical="center" wrapText="1"/>
    </xf>
    <xf numFmtId="3" fontId="1" fillId="25" borderId="149" xfId="1" applyNumberFormat="1" applyFont="1" applyFill="1" applyBorder="1" applyAlignment="1" applyProtection="1">
      <alignment horizontal="center" vertical="center" wrapText="1"/>
      <protection locked="0"/>
    </xf>
    <xf numFmtId="3" fontId="1" fillId="0" borderId="168" xfId="1" applyNumberFormat="1" applyFont="1" applyBorder="1" applyAlignment="1" applyProtection="1">
      <alignment horizontal="center" vertical="center" wrapText="1"/>
      <protection locked="0"/>
    </xf>
    <xf numFmtId="3" fontId="1" fillId="0" borderId="153" xfId="1" applyNumberFormat="1" applyFont="1" applyBorder="1" applyAlignment="1" applyProtection="1">
      <alignment horizontal="center" vertical="center" wrapText="1"/>
      <protection locked="0"/>
    </xf>
    <xf numFmtId="3" fontId="1" fillId="0" borderId="155" xfId="1" applyNumberFormat="1" applyFont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49" fillId="0" borderId="0" xfId="0" applyFont="1"/>
    <xf numFmtId="3" fontId="1" fillId="0" borderId="151" xfId="1" applyNumberFormat="1" applyFont="1" applyBorder="1" applyAlignment="1">
      <alignment horizontal="center" vertical="center"/>
    </xf>
    <xf numFmtId="3" fontId="30" fillId="0" borderId="174" xfId="1" applyNumberFormat="1" applyFont="1" applyBorder="1" applyAlignment="1">
      <alignment horizontal="center" wrapText="1"/>
    </xf>
    <xf numFmtId="3" fontId="30" fillId="2" borderId="48" xfId="1" applyNumberFormat="1" applyFont="1" applyFill="1" applyBorder="1" applyAlignment="1">
      <alignment horizontal="center" vertical="center" wrapText="1"/>
    </xf>
    <xf numFmtId="0" fontId="28" fillId="0" borderId="0" xfId="0" applyFont="1"/>
    <xf numFmtId="3" fontId="32" fillId="0" borderId="4" xfId="1" applyNumberFormat="1" applyFont="1" applyBorder="1" applyAlignment="1">
      <alignment horizontal="center" vertical="center" wrapText="1"/>
    </xf>
    <xf numFmtId="3" fontId="32" fillId="0" borderId="25" xfId="1" applyNumberFormat="1" applyFont="1" applyBorder="1" applyAlignment="1">
      <alignment horizontal="center" vertical="center" wrapText="1"/>
    </xf>
    <xf numFmtId="3" fontId="32" fillId="0" borderId="156" xfId="1" applyNumberFormat="1" applyFont="1" applyBorder="1" applyAlignment="1">
      <alignment horizontal="center" vertical="center" wrapText="1"/>
    </xf>
    <xf numFmtId="3" fontId="31" fillId="0" borderId="48" xfId="1" applyNumberFormat="1" applyFont="1" applyBorder="1" applyAlignment="1">
      <alignment horizontal="center" wrapText="1"/>
    </xf>
    <xf numFmtId="3" fontId="32" fillId="0" borderId="153" xfId="1" applyNumberFormat="1" applyFont="1" applyBorder="1" applyAlignment="1">
      <alignment horizontal="center" vertical="center" wrapText="1"/>
    </xf>
    <xf numFmtId="3" fontId="32" fillId="0" borderId="176" xfId="1" applyNumberFormat="1" applyFont="1" applyBorder="1" applyAlignment="1">
      <alignment horizontal="center" vertical="center" wrapText="1"/>
    </xf>
    <xf numFmtId="3" fontId="32" fillId="0" borderId="126" xfId="1" applyNumberFormat="1" applyFont="1" applyBorder="1" applyAlignment="1">
      <alignment horizontal="center" vertical="center" wrapText="1"/>
    </xf>
    <xf numFmtId="3" fontId="32" fillId="0" borderId="24" xfId="1" applyNumberFormat="1" applyFont="1" applyBorder="1" applyAlignment="1">
      <alignment horizontal="center" vertical="center" wrapText="1"/>
    </xf>
    <xf numFmtId="3" fontId="32" fillId="0" borderId="135" xfId="1" applyNumberFormat="1" applyFont="1" applyBorder="1" applyAlignment="1">
      <alignment horizontal="center" vertical="center" wrapText="1"/>
    </xf>
    <xf numFmtId="3" fontId="32" fillId="0" borderId="138" xfId="1" applyNumberFormat="1" applyFont="1" applyBorder="1" applyAlignment="1">
      <alignment horizontal="center" vertical="center" wrapText="1"/>
    </xf>
    <xf numFmtId="3" fontId="32" fillId="0" borderId="185" xfId="1" applyNumberFormat="1" applyFont="1" applyBorder="1" applyAlignment="1">
      <alignment horizontal="center" vertical="center" wrapText="1"/>
    </xf>
    <xf numFmtId="3" fontId="32" fillId="0" borderId="183" xfId="1" applyNumberFormat="1" applyFont="1" applyBorder="1" applyAlignment="1">
      <alignment horizontal="center" vertical="center" wrapText="1"/>
    </xf>
    <xf numFmtId="3" fontId="31" fillId="0" borderId="175" xfId="1" applyNumberFormat="1" applyFont="1" applyBorder="1" applyAlignment="1">
      <alignment horizontal="center" wrapText="1"/>
    </xf>
    <xf numFmtId="0" fontId="32" fillId="0" borderId="151" xfId="1" applyFont="1" applyBorder="1" applyAlignment="1">
      <alignment horizontal="center" vertical="center"/>
    </xf>
    <xf numFmtId="3" fontId="31" fillId="0" borderId="48" xfId="1" applyNumberFormat="1" applyFont="1" applyBorder="1" applyAlignment="1">
      <alignment horizontal="center" vertical="center" wrapText="1"/>
    </xf>
    <xf numFmtId="0" fontId="32" fillId="8" borderId="15" xfId="1" applyFont="1" applyFill="1" applyBorder="1" applyAlignment="1">
      <alignment horizontal="center" vertical="center"/>
    </xf>
    <xf numFmtId="0" fontId="32" fillId="8" borderId="97" xfId="1" applyFont="1" applyFill="1" applyBorder="1" applyAlignment="1">
      <alignment horizontal="center" vertical="center"/>
    </xf>
    <xf numFmtId="3" fontId="32" fillId="0" borderId="151" xfId="1" applyNumberFormat="1" applyFont="1" applyBorder="1" applyAlignment="1">
      <alignment horizontal="center" vertical="center"/>
    </xf>
    <xf numFmtId="3" fontId="32" fillId="0" borderId="184" xfId="1" applyNumberFormat="1" applyFont="1" applyBorder="1" applyAlignment="1">
      <alignment horizontal="center" vertical="center" wrapText="1"/>
    </xf>
    <xf numFmtId="3" fontId="31" fillId="0" borderId="144" xfId="1" applyNumberFormat="1" applyFont="1" applyBorder="1" applyAlignment="1">
      <alignment horizontal="center" wrapText="1"/>
    </xf>
    <xf numFmtId="3" fontId="32" fillId="0" borderId="194" xfId="1" applyNumberFormat="1" applyFont="1" applyBorder="1" applyAlignment="1">
      <alignment horizontal="center" vertical="center" wrapText="1"/>
    </xf>
    <xf numFmtId="3" fontId="32" fillId="0" borderId="48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5" xfId="1" applyNumberFormat="1" applyFont="1" applyBorder="1" applyAlignment="1">
      <alignment horizontal="center" vertical="center" wrapText="1"/>
    </xf>
    <xf numFmtId="3" fontId="32" fillId="29" borderId="98" xfId="1" applyNumberFormat="1" applyFont="1" applyFill="1" applyBorder="1" applyAlignment="1">
      <alignment horizontal="center" vertical="center" wrapText="1"/>
    </xf>
    <xf numFmtId="3" fontId="32" fillId="29" borderId="125" xfId="1" applyNumberFormat="1" applyFont="1" applyFill="1" applyBorder="1" applyAlignment="1">
      <alignment horizontal="center" vertical="center" wrapText="1"/>
    </xf>
    <xf numFmtId="3" fontId="32" fillId="29" borderId="126" xfId="1" applyNumberFormat="1" applyFont="1" applyFill="1" applyBorder="1" applyAlignment="1">
      <alignment horizontal="center" vertical="center" wrapText="1"/>
    </xf>
    <xf numFmtId="3" fontId="31" fillId="0" borderId="129" xfId="1" applyNumberFormat="1" applyFont="1" applyBorder="1" applyAlignment="1">
      <alignment horizontal="center" wrapText="1"/>
    </xf>
    <xf numFmtId="3" fontId="32" fillId="0" borderId="15" xfId="1" applyNumberFormat="1" applyFont="1" applyBorder="1" applyAlignment="1">
      <alignment horizontal="center" vertical="center" wrapText="1"/>
    </xf>
    <xf numFmtId="3" fontId="32" fillId="0" borderId="28" xfId="1" applyNumberFormat="1" applyFont="1" applyBorder="1" applyAlignment="1">
      <alignment horizontal="center" vertical="center" wrapText="1"/>
    </xf>
    <xf numFmtId="3" fontId="32" fillId="0" borderId="97" xfId="1" applyNumberFormat="1" applyFont="1" applyBorder="1" applyAlignment="1">
      <alignment horizontal="center" vertical="center" wrapText="1"/>
    </xf>
    <xf numFmtId="3" fontId="32" fillId="0" borderId="2" xfId="1" applyNumberFormat="1" applyFont="1" applyBorder="1" applyAlignment="1">
      <alignment horizontal="center" vertical="center" wrapText="1"/>
    </xf>
    <xf numFmtId="3" fontId="32" fillId="0" borderId="14" xfId="1" applyNumberFormat="1" applyFont="1" applyBorder="1" applyAlignment="1">
      <alignment horizontal="center" vertical="center" wrapText="1"/>
    </xf>
    <xf numFmtId="3" fontId="32" fillId="0" borderId="158" xfId="1" applyNumberFormat="1" applyFont="1" applyBorder="1" applyAlignment="1">
      <alignment horizontal="center" vertical="center" wrapText="1"/>
    </xf>
    <xf numFmtId="3" fontId="32" fillId="25" borderId="149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53" xfId="1" applyNumberFormat="1" applyFont="1" applyBorder="1" applyAlignment="1" applyProtection="1">
      <alignment horizontal="center" vertical="center" wrapText="1"/>
      <protection locked="0"/>
    </xf>
    <xf numFmtId="3" fontId="32" fillId="0" borderId="155" xfId="1" applyNumberFormat="1" applyFont="1" applyBorder="1" applyAlignment="1" applyProtection="1">
      <alignment horizontal="center" vertical="center" wrapText="1"/>
      <protection locked="0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" xfId="1" applyNumberFormat="1" applyFont="1" applyBorder="1" applyAlignment="1">
      <alignment horizontal="center" vertical="center" wrapText="1"/>
    </xf>
    <xf numFmtId="3" fontId="32" fillId="29" borderId="180" xfId="1" applyNumberFormat="1" applyFont="1" applyFill="1" applyBorder="1" applyAlignment="1">
      <alignment horizontal="center" vertical="center" wrapText="1"/>
    </xf>
    <xf numFmtId="3" fontId="4" fillId="29" borderId="180" xfId="1" applyNumberFormat="1" applyFont="1" applyFill="1" applyBorder="1" applyAlignment="1">
      <alignment horizontal="center" vertical="center" wrapText="1"/>
    </xf>
    <xf numFmtId="3" fontId="1" fillId="29" borderId="180" xfId="1" applyNumberFormat="1" applyFont="1" applyFill="1" applyBorder="1" applyAlignment="1">
      <alignment horizontal="center" vertical="center" wrapText="1"/>
    </xf>
    <xf numFmtId="0" fontId="4" fillId="29" borderId="12" xfId="1" applyFont="1" applyFill="1" applyBorder="1" applyAlignment="1">
      <alignment horizontal="left" vertical="center"/>
    </xf>
    <xf numFmtId="3" fontId="32" fillId="29" borderId="12" xfId="1" applyNumberFormat="1" applyFont="1" applyFill="1" applyBorder="1" applyAlignment="1">
      <alignment horizontal="center" vertical="center" wrapText="1"/>
    </xf>
    <xf numFmtId="3" fontId="32" fillId="29" borderId="176" xfId="1" applyNumberFormat="1" applyFont="1" applyFill="1" applyBorder="1" applyAlignment="1">
      <alignment horizontal="center" vertical="center" wrapText="1"/>
    </xf>
    <xf numFmtId="3" fontId="4" fillId="29" borderId="176" xfId="1" applyNumberFormat="1" applyFont="1" applyFill="1" applyBorder="1" applyAlignment="1">
      <alignment horizontal="center" vertical="center" wrapText="1"/>
    </xf>
    <xf numFmtId="3" fontId="1" fillId="29" borderId="176" xfId="1" applyNumberFormat="1" applyFont="1" applyFill="1" applyBorder="1" applyAlignment="1">
      <alignment horizontal="center" vertical="center" wrapText="1"/>
    </xf>
    <xf numFmtId="0" fontId="4" fillId="29" borderId="180" xfId="1" applyFont="1" applyFill="1" applyBorder="1" applyAlignment="1">
      <alignment horizontal="left" vertical="center"/>
    </xf>
    <xf numFmtId="3" fontId="4" fillId="0" borderId="195" xfId="1" applyNumberFormat="1" applyFont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1" fillId="25" borderId="48" xfId="1" applyNumberFormat="1" applyFont="1" applyFill="1" applyBorder="1" applyAlignment="1">
      <alignment horizontal="center" vertical="center" wrapText="1"/>
    </xf>
    <xf numFmtId="3" fontId="31" fillId="25" borderId="175" xfId="1" applyNumberFormat="1" applyFont="1" applyFill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68" xfId="1" applyNumberFormat="1" applyFont="1" applyBorder="1" applyAlignment="1" applyProtection="1">
      <alignment horizontal="center" vertical="center" wrapText="1"/>
      <protection locked="0"/>
    </xf>
    <xf numFmtId="3" fontId="31" fillId="0" borderId="174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34" borderId="25" xfId="1" applyNumberFormat="1" applyFont="1" applyFill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6" fillId="14" borderId="9" xfId="1" applyNumberFormat="1" applyFont="1" applyFill="1" applyBorder="1" applyAlignment="1">
      <alignment horizontal="center" wrapText="1"/>
    </xf>
    <xf numFmtId="0" fontId="36" fillId="14" borderId="9" xfId="1" applyFont="1" applyFill="1" applyBorder="1" applyAlignment="1">
      <alignment horizontal="left" vertical="center"/>
    </xf>
    <xf numFmtId="3" fontId="36" fillId="35" borderId="9" xfId="1" applyNumberFormat="1" applyFont="1" applyFill="1" applyBorder="1" applyAlignment="1">
      <alignment horizontal="center" vertical="center" wrapText="1"/>
    </xf>
    <xf numFmtId="164" fontId="54" fillId="36" borderId="9" xfId="1" applyNumberFormat="1" applyFont="1" applyFill="1" applyBorder="1" applyAlignment="1">
      <alignment horizontal="center" vertical="center" wrapText="1"/>
    </xf>
    <xf numFmtId="3" fontId="36" fillId="14" borderId="9" xfId="1" applyNumberFormat="1" applyFont="1" applyFill="1" applyBorder="1" applyAlignment="1">
      <alignment horizontal="center" vertical="center" wrapText="1"/>
    </xf>
    <xf numFmtId="0" fontId="30" fillId="8" borderId="10" xfId="1" applyFont="1" applyFill="1" applyBorder="1" applyAlignment="1">
      <alignment horizontal="center" vertical="center" wrapText="1"/>
    </xf>
    <xf numFmtId="3" fontId="30" fillId="0" borderId="171" xfId="1" applyNumberFormat="1" applyFont="1" applyBorder="1" applyAlignment="1" applyProtection="1">
      <alignment horizontal="center" vertical="center" wrapText="1"/>
      <protection locked="0"/>
    </xf>
    <xf numFmtId="0" fontId="30" fillId="10" borderId="10" xfId="1" applyFont="1" applyFill="1" applyBorder="1" applyAlignment="1">
      <alignment horizontal="center" vertical="center" wrapText="1"/>
    </xf>
    <xf numFmtId="3" fontId="30" fillId="0" borderId="153" xfId="1" applyNumberFormat="1" applyFont="1" applyBorder="1" applyAlignment="1" applyProtection="1">
      <alignment horizontal="center" vertical="center" wrapText="1"/>
      <protection locked="0"/>
    </xf>
    <xf numFmtId="0" fontId="3" fillId="8" borderId="196" xfId="1" applyFont="1" applyFill="1" applyBorder="1" applyAlignment="1">
      <alignment horizontal="left" vertical="center"/>
    </xf>
    <xf numFmtId="3" fontId="30" fillId="0" borderId="197" xfId="1" applyNumberFormat="1" applyFont="1" applyBorder="1" applyAlignment="1" applyProtection="1">
      <alignment horizontal="center" vertical="center" wrapText="1"/>
      <protection locked="0"/>
    </xf>
    <xf numFmtId="0" fontId="30" fillId="10" borderId="196" xfId="1" applyFont="1" applyFill="1" applyBorder="1" applyAlignment="1">
      <alignment horizontal="center" vertical="center" wrapText="1"/>
    </xf>
    <xf numFmtId="3" fontId="30" fillId="0" borderId="198" xfId="1" applyNumberFormat="1" applyFont="1" applyBorder="1" applyAlignment="1" applyProtection="1">
      <alignment horizontal="center" vertical="center" wrapText="1"/>
      <protection locked="0"/>
    </xf>
    <xf numFmtId="0" fontId="30" fillId="8" borderId="196" xfId="1" applyFont="1" applyFill="1" applyBorder="1" applyAlignment="1">
      <alignment horizontal="center" vertical="center" wrapText="1"/>
    </xf>
    <xf numFmtId="0" fontId="3" fillId="10" borderId="196" xfId="1" applyFont="1" applyFill="1" applyBorder="1" applyAlignment="1">
      <alignment horizontal="center" vertical="center"/>
    </xf>
    <xf numFmtId="0" fontId="3" fillId="8" borderId="196" xfId="1" applyFont="1" applyFill="1" applyBorder="1" applyAlignment="1">
      <alignment horizontal="center" vertical="center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0" fontId="30" fillId="2" borderId="196" xfId="1" applyFont="1" applyFill="1" applyBorder="1" applyAlignment="1">
      <alignment horizontal="center" vertical="center" wrapText="1"/>
    </xf>
    <xf numFmtId="3" fontId="36" fillId="2" borderId="156" xfId="1" applyNumberFormat="1" applyFont="1" applyFill="1" applyBorder="1" applyAlignment="1">
      <alignment horizontal="center" vertical="center" wrapText="1"/>
    </xf>
    <xf numFmtId="3" fontId="30" fillId="2" borderId="180" xfId="1" applyNumberFormat="1" applyFont="1" applyFill="1" applyBorder="1" applyAlignment="1">
      <alignment horizontal="center" vertical="center" wrapText="1"/>
    </xf>
    <xf numFmtId="3" fontId="36" fillId="2" borderId="126" xfId="1" applyNumberFormat="1" applyFont="1" applyFill="1" applyBorder="1" applyAlignment="1">
      <alignment horizontal="center" vertical="center" wrapText="1"/>
    </xf>
    <xf numFmtId="0" fontId="30" fillId="2" borderId="147" xfId="1" applyFont="1" applyFill="1" applyBorder="1" applyAlignment="1">
      <alignment horizontal="center" vertical="center" wrapText="1"/>
    </xf>
    <xf numFmtId="3" fontId="36" fillId="2" borderId="137" xfId="1" applyNumberFormat="1" applyFont="1" applyFill="1" applyBorder="1" applyAlignment="1">
      <alignment horizontal="center" vertical="center" wrapText="1"/>
    </xf>
    <xf numFmtId="3" fontId="36" fillId="2" borderId="185" xfId="1" applyNumberFormat="1" applyFont="1" applyFill="1" applyBorder="1" applyAlignment="1">
      <alignment horizontal="center" vertical="center" wrapText="1"/>
    </xf>
    <xf numFmtId="3" fontId="36" fillId="2" borderId="183" xfId="1" applyNumberFormat="1" applyFont="1" applyFill="1" applyBorder="1" applyAlignment="1">
      <alignment horizontal="center" vertical="center" wrapText="1"/>
    </xf>
    <xf numFmtId="3" fontId="36" fillId="2" borderId="175" xfId="1" applyNumberFormat="1" applyFont="1" applyFill="1" applyBorder="1" applyAlignment="1">
      <alignment horizontal="center" vertical="center" wrapText="1"/>
    </xf>
    <xf numFmtId="3" fontId="1" fillId="2" borderId="12" xfId="1" applyNumberFormat="1" applyFont="1" applyFill="1" applyBorder="1" applyAlignment="1">
      <alignment horizontal="center" vertical="center" wrapText="1"/>
    </xf>
    <xf numFmtId="3" fontId="36" fillId="2" borderId="179" xfId="1" applyNumberFormat="1" applyFont="1" applyFill="1" applyBorder="1" applyAlignment="1">
      <alignment horizontal="center" vertical="center" wrapText="1"/>
    </xf>
    <xf numFmtId="0" fontId="36" fillId="2" borderId="97" xfId="1" applyFont="1" applyFill="1" applyBorder="1" applyAlignment="1">
      <alignment horizontal="center" vertical="center" wrapText="1"/>
    </xf>
    <xf numFmtId="3" fontId="30" fillId="2" borderId="12" xfId="1" applyNumberFormat="1" applyFont="1" applyFill="1" applyBorder="1" applyAlignment="1">
      <alignment horizontal="center" vertical="center" wrapText="1"/>
    </xf>
    <xf numFmtId="3" fontId="36" fillId="2" borderId="144" xfId="1" applyNumberFormat="1" applyFont="1" applyFill="1" applyBorder="1" applyAlignment="1">
      <alignment horizontal="center" vertical="center" wrapText="1"/>
    </xf>
    <xf numFmtId="3" fontId="36" fillId="2" borderId="184" xfId="1" applyNumberFormat="1" applyFont="1" applyFill="1" applyBorder="1" applyAlignment="1">
      <alignment horizontal="center" vertical="center" wrapText="1"/>
    </xf>
    <xf numFmtId="3" fontId="36" fillId="2" borderId="194" xfId="1" applyNumberFormat="1" applyFont="1" applyFill="1" applyBorder="1" applyAlignment="1">
      <alignment horizontal="center" vertical="center" wrapText="1"/>
    </xf>
    <xf numFmtId="3" fontId="55" fillId="2" borderId="48" xfId="1" applyNumberFormat="1" applyFont="1" applyFill="1" applyBorder="1" applyAlignment="1">
      <alignment horizontal="center" vertical="center" wrapText="1"/>
    </xf>
    <xf numFmtId="3" fontId="30" fillId="2" borderId="1" xfId="1" applyNumberFormat="1" applyFont="1" applyFill="1" applyBorder="1" applyAlignment="1">
      <alignment horizontal="center" vertical="center" wrapText="1"/>
    </xf>
    <xf numFmtId="3" fontId="30" fillId="2" borderId="125" xfId="1" applyNumberFormat="1" applyFont="1" applyFill="1" applyBorder="1" applyAlignment="1">
      <alignment horizontal="center" vertical="center" wrapText="1"/>
    </xf>
    <xf numFmtId="3" fontId="30" fillId="2" borderId="126" xfId="1" applyNumberFormat="1" applyFont="1" applyFill="1" applyBorder="1" applyAlignment="1">
      <alignment horizontal="center" vertical="center" wrapText="1"/>
    </xf>
    <xf numFmtId="3" fontId="30" fillId="2" borderId="98" xfId="1" applyNumberFormat="1" applyFont="1" applyFill="1" applyBorder="1" applyAlignment="1">
      <alignment horizontal="center" vertical="center" wrapText="1"/>
    </xf>
    <xf numFmtId="3" fontId="30" fillId="2" borderId="129" xfId="1" applyNumberFormat="1" applyFont="1" applyFill="1" applyBorder="1" applyAlignment="1">
      <alignment horizontal="center" vertical="center" wrapText="1"/>
    </xf>
    <xf numFmtId="3" fontId="30" fillId="2" borderId="15" xfId="1" applyNumberFormat="1" applyFont="1" applyFill="1" applyBorder="1" applyAlignment="1">
      <alignment horizontal="center" vertical="center" wrapText="1"/>
    </xf>
    <xf numFmtId="3" fontId="30" fillId="2" borderId="2" xfId="1" applyNumberFormat="1" applyFont="1" applyFill="1" applyBorder="1" applyAlignment="1">
      <alignment horizontal="center" vertical="center" wrapText="1"/>
    </xf>
    <xf numFmtId="3" fontId="30" fillId="2" borderId="194" xfId="1" applyNumberFormat="1" applyFont="1" applyFill="1" applyBorder="1" applyAlignment="1">
      <alignment horizontal="center" vertical="center" wrapText="1"/>
    </xf>
    <xf numFmtId="3" fontId="30" fillId="2" borderId="97" xfId="1" applyNumberFormat="1" applyFont="1" applyFill="1" applyBorder="1" applyAlignment="1">
      <alignment horizontal="center" vertical="center" wrapText="1"/>
    </xf>
    <xf numFmtId="3" fontId="30" fillId="2" borderId="14" xfId="1" applyNumberFormat="1" applyFont="1" applyFill="1" applyBorder="1" applyAlignment="1">
      <alignment horizontal="center" vertical="center" wrapText="1"/>
    </xf>
    <xf numFmtId="3" fontId="30" fillId="2" borderId="158" xfId="1" applyNumberFormat="1" applyFont="1" applyFill="1" applyBorder="1" applyAlignment="1">
      <alignment horizontal="center" vertical="center" wrapText="1"/>
    </xf>
    <xf numFmtId="3" fontId="50" fillId="2" borderId="186" xfId="1" applyNumberFormat="1" applyFont="1" applyFill="1" applyBorder="1" applyAlignment="1">
      <alignment horizontal="center" vertical="center" wrapText="1"/>
    </xf>
    <xf numFmtId="3" fontId="30" fillId="2" borderId="67" xfId="1" applyNumberFormat="1" applyFont="1" applyFill="1" applyBorder="1" applyAlignment="1">
      <alignment horizontal="center" vertical="center" wrapText="1"/>
    </xf>
    <xf numFmtId="3" fontId="1" fillId="0" borderId="176" xfId="1" applyNumberFormat="1" applyFont="1" applyBorder="1" applyAlignment="1">
      <alignment horizontal="center" vertical="center" wrapText="1"/>
    </xf>
    <xf numFmtId="0" fontId="3" fillId="8" borderId="199" xfId="1" applyFont="1" applyFill="1" applyBorder="1" applyAlignment="1">
      <alignment horizontal="left" vertical="center"/>
    </xf>
    <xf numFmtId="0" fontId="30" fillId="2" borderId="199" xfId="1" applyFont="1" applyFill="1" applyBorder="1" applyAlignment="1">
      <alignment horizontal="center" vertical="center" wrapText="1"/>
    </xf>
    <xf numFmtId="0" fontId="30" fillId="10" borderId="199" xfId="1" applyFont="1" applyFill="1" applyBorder="1" applyAlignment="1">
      <alignment horizontal="center" vertical="center" wrapText="1"/>
    </xf>
    <xf numFmtId="0" fontId="30" fillId="8" borderId="199" xfId="1" applyFont="1" applyFill="1" applyBorder="1" applyAlignment="1">
      <alignment horizontal="center" vertical="center" wrapText="1"/>
    </xf>
    <xf numFmtId="0" fontId="3" fillId="10" borderId="199" xfId="1" applyFont="1" applyFill="1" applyBorder="1" applyAlignment="1">
      <alignment horizontal="center" vertical="center"/>
    </xf>
    <xf numFmtId="0" fontId="3" fillId="8" borderId="199" xfId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4" fillId="0" borderId="194" xfId="1" applyFont="1" applyFill="1" applyBorder="1" applyAlignment="1">
      <alignment vertical="center" wrapText="1"/>
    </xf>
    <xf numFmtId="0" fontId="1" fillId="0" borderId="194" xfId="1" applyFont="1" applyFill="1" applyBorder="1" applyAlignment="1">
      <alignment vertical="center" wrapText="1"/>
    </xf>
    <xf numFmtId="0" fontId="4" fillId="0" borderId="194" xfId="1" applyFont="1" applyFill="1" applyBorder="1" applyAlignment="1">
      <alignment vertical="center"/>
    </xf>
    <xf numFmtId="3" fontId="31" fillId="0" borderId="194" xfId="1" applyNumberFormat="1" applyFont="1" applyFill="1" applyBorder="1" applyAlignment="1">
      <alignment horizontal="center" vertical="center" wrapText="1"/>
    </xf>
    <xf numFmtId="3" fontId="4" fillId="0" borderId="19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94" xfId="1" applyFont="1" applyFill="1" applyBorder="1" applyAlignment="1">
      <alignment horizontal="center" vertical="center"/>
    </xf>
    <xf numFmtId="0" fontId="3" fillId="0" borderId="194" xfId="1" applyFont="1" applyFill="1" applyBorder="1" applyAlignment="1">
      <alignment horizontal="center" vertical="center" wrapText="1"/>
    </xf>
    <xf numFmtId="3" fontId="3" fillId="0" borderId="194" xfId="1" applyNumberFormat="1" applyFont="1" applyFill="1" applyBorder="1" applyAlignment="1">
      <alignment horizontal="center" vertical="center" wrapText="1"/>
    </xf>
    <xf numFmtId="164" fontId="5" fillId="0" borderId="194" xfId="1" applyNumberFormat="1" applyFont="1" applyFill="1" applyBorder="1" applyAlignment="1">
      <alignment horizontal="center" vertical="center" wrapText="1"/>
    </xf>
    <xf numFmtId="3" fontId="4" fillId="0" borderId="194" xfId="1" applyNumberFormat="1" applyFont="1" applyFill="1" applyBorder="1" applyAlignment="1">
      <alignment horizontal="center" vertical="center" wrapText="1"/>
    </xf>
    <xf numFmtId="164" fontId="7" fillId="0" borderId="194" xfId="1" applyNumberFormat="1" applyFont="1" applyFill="1" applyBorder="1" applyAlignment="1">
      <alignment horizontal="center" vertical="center" wrapText="1"/>
    </xf>
    <xf numFmtId="0" fontId="31" fillId="0" borderId="194" xfId="1" applyFont="1" applyFill="1" applyBorder="1" applyAlignment="1">
      <alignment vertical="center"/>
    </xf>
    <xf numFmtId="164" fontId="51" fillId="0" borderId="194" xfId="1" applyNumberFormat="1" applyFont="1" applyFill="1" applyBorder="1" applyAlignment="1">
      <alignment horizontal="center" vertical="center" wrapText="1"/>
    </xf>
    <xf numFmtId="3" fontId="23" fillId="0" borderId="194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10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39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3" fontId="23" fillId="0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Fill="1" applyBorder="1" applyAlignment="1">
      <alignment horizontal="center" vertical="center" wrapText="1"/>
    </xf>
    <xf numFmtId="164" fontId="5" fillId="0" borderId="98" xfId="1" applyNumberFormat="1" applyFont="1" applyFill="1" applyBorder="1" applyAlignment="1">
      <alignment horizontal="center" vertical="center" wrapText="1"/>
    </xf>
    <xf numFmtId="3" fontId="20" fillId="0" borderId="4" xfId="1" applyNumberFormat="1" applyFont="1" applyFill="1" applyBorder="1" applyAlignment="1">
      <alignment horizontal="center" vertical="center" wrapText="1"/>
    </xf>
    <xf numFmtId="166" fontId="20" fillId="0" borderId="4" xfId="1" applyNumberFormat="1" applyFont="1" applyFill="1" applyBorder="1" applyAlignment="1">
      <alignment horizontal="center" vertical="center" wrapText="1"/>
    </xf>
    <xf numFmtId="166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5" xfId="1" applyNumberFormat="1" applyFont="1" applyFill="1" applyBorder="1" applyAlignment="1">
      <alignment horizontal="center" vertical="center" wrapText="1"/>
    </xf>
    <xf numFmtId="168" fontId="4" fillId="0" borderId="125" xfId="25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40" xfId="1" applyNumberFormat="1" applyFont="1" applyFill="1" applyBorder="1" applyAlignment="1">
      <alignment horizontal="center" vertical="center" wrapText="1"/>
    </xf>
    <xf numFmtId="3" fontId="20" fillId="0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4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5" xfId="1" applyNumberFormat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vertical="center"/>
    </xf>
    <xf numFmtId="0" fontId="4" fillId="0" borderId="24" xfId="1" applyFont="1" applyFill="1" applyBorder="1" applyAlignment="1">
      <alignment vertical="center"/>
    </xf>
    <xf numFmtId="3" fontId="3" fillId="0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Fill="1" applyBorder="1" applyAlignment="1">
      <alignment horizontal="center" vertical="center" wrapText="1"/>
    </xf>
    <xf numFmtId="164" fontId="5" fillId="0" borderId="141" xfId="1" applyNumberFormat="1" applyFont="1" applyFill="1" applyBorder="1" applyAlignment="1">
      <alignment horizontal="center" vertical="center" wrapText="1"/>
    </xf>
    <xf numFmtId="0" fontId="3" fillId="0" borderId="52" xfId="1" applyFont="1" applyFill="1" applyBorder="1"/>
    <xf numFmtId="3" fontId="3" fillId="0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Fill="1" applyBorder="1" applyAlignment="1">
      <alignment horizontal="center" wrapText="1"/>
    </xf>
    <xf numFmtId="164" fontId="5" fillId="0" borderId="52" xfId="1" applyNumberFormat="1" applyFont="1" applyFill="1" applyBorder="1" applyAlignment="1">
      <alignment horizontal="center" vertical="center" wrapText="1"/>
    </xf>
    <xf numFmtId="164" fontId="5" fillId="0" borderId="129" xfId="1" applyNumberFormat="1" applyFont="1" applyFill="1" applyBorder="1" applyAlignment="1">
      <alignment horizontal="center" vertical="center" wrapText="1"/>
    </xf>
    <xf numFmtId="3" fontId="4" fillId="0" borderId="0" xfId="1" applyNumberFormat="1" applyFont="1" applyFill="1" applyAlignment="1" applyProtection="1">
      <alignment horizontal="center" vertical="center" wrapText="1"/>
      <protection locked="0"/>
    </xf>
    <xf numFmtId="166" fontId="4" fillId="0" borderId="194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94" xfId="1" applyFont="1" applyFill="1" applyBorder="1" applyAlignment="1">
      <alignment vertical="center"/>
    </xf>
    <xf numFmtId="3" fontId="30" fillId="0" borderId="194" xfId="1" applyNumberFormat="1" applyFont="1" applyFill="1" applyBorder="1" applyAlignment="1">
      <alignment horizontal="center" vertical="center" wrapText="1"/>
    </xf>
    <xf numFmtId="3" fontId="1" fillId="0" borderId="194" xfId="1" applyNumberFormat="1" applyFont="1" applyFill="1" applyBorder="1" applyAlignment="1" applyProtection="1">
      <alignment horizontal="center" vertical="center" wrapText="1"/>
      <protection locked="0"/>
    </xf>
    <xf numFmtId="164" fontId="50" fillId="0" borderId="194" xfId="1" applyNumberFormat="1" applyFont="1" applyFill="1" applyBorder="1" applyAlignment="1">
      <alignment horizontal="center" vertical="center" wrapText="1"/>
    </xf>
    <xf numFmtId="164" fontId="56" fillId="0" borderId="194" xfId="1" applyNumberFormat="1" applyFont="1" applyFill="1" applyBorder="1" applyAlignment="1">
      <alignment horizontal="center" vertical="center" wrapText="1"/>
    </xf>
    <xf numFmtId="0" fontId="4" fillId="0" borderId="183" xfId="1" applyFont="1" applyFill="1" applyBorder="1" applyAlignment="1">
      <alignment vertical="center"/>
    </xf>
    <xf numFmtId="3" fontId="30" fillId="0" borderId="200" xfId="1" applyNumberFormat="1" applyFont="1" applyFill="1" applyBorder="1" applyAlignment="1">
      <alignment horizontal="center" vertical="center" wrapText="1"/>
    </xf>
    <xf numFmtId="164" fontId="50" fillId="0" borderId="200" xfId="1" applyNumberFormat="1" applyFont="1" applyFill="1" applyBorder="1" applyAlignment="1">
      <alignment horizontal="center" vertical="center" wrapText="1"/>
    </xf>
    <xf numFmtId="3" fontId="30" fillId="0" borderId="194" xfId="1" applyNumberFormat="1" applyFont="1" applyFill="1" applyBorder="1" applyAlignment="1">
      <alignment horizontal="center" wrapText="1"/>
    </xf>
    <xf numFmtId="0" fontId="4" fillId="0" borderId="177" xfId="1" applyFont="1" applyFill="1" applyBorder="1" applyAlignment="1">
      <alignment vertical="center"/>
    </xf>
    <xf numFmtId="0" fontId="3" fillId="0" borderId="30" xfId="1" applyFont="1" applyFill="1" applyBorder="1" applyAlignment="1">
      <alignment horizontal="center" vertical="center"/>
    </xf>
    <xf numFmtId="3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Fill="1" applyBorder="1" applyAlignment="1">
      <alignment horizontal="center" vertical="center" wrapText="1"/>
    </xf>
    <xf numFmtId="3" fontId="23" fillId="0" borderId="28" xfId="1" applyNumberFormat="1" applyFont="1" applyFill="1" applyBorder="1" applyAlignment="1">
      <alignment horizontal="center" vertical="center" wrapText="1"/>
    </xf>
    <xf numFmtId="166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Fill="1" applyBorder="1" applyAlignment="1">
      <alignment horizontal="center" vertical="center" wrapText="1"/>
    </xf>
    <xf numFmtId="164" fontId="5" fillId="0" borderId="28" xfId="1" applyNumberFormat="1" applyFont="1" applyFill="1" applyBorder="1" applyAlignment="1">
      <alignment horizontal="center" vertical="center" wrapText="1"/>
    </xf>
    <xf numFmtId="166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3" xfId="1" applyNumberFormat="1" applyFont="1" applyFill="1" applyBorder="1" applyAlignment="1">
      <alignment horizontal="center" vertical="center" wrapText="1"/>
    </xf>
    <xf numFmtId="164" fontId="5" fillId="0" borderId="29" xfId="1" applyNumberFormat="1" applyFont="1" applyFill="1" applyBorder="1" applyAlignment="1">
      <alignment horizontal="center" vertical="center" wrapText="1"/>
    </xf>
    <xf numFmtId="0" fontId="7" fillId="0" borderId="194" xfId="1" applyFont="1" applyFill="1" applyBorder="1" applyAlignment="1">
      <alignment vertical="center"/>
    </xf>
    <xf numFmtId="3" fontId="53" fillId="0" borderId="194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5" xfId="1" applyFont="1" applyFill="1" applyBorder="1" applyAlignment="1">
      <alignment vertical="center"/>
    </xf>
    <xf numFmtId="3" fontId="3" fillId="0" borderId="15" xfId="1" applyNumberFormat="1" applyFont="1" applyFill="1" applyBorder="1" applyAlignment="1">
      <alignment horizontal="center" vertical="center" wrapText="1"/>
    </xf>
    <xf numFmtId="166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>
      <alignment vertical="center"/>
    </xf>
    <xf numFmtId="3" fontId="3" fillId="0" borderId="28" xfId="1" applyNumberFormat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vertical="center"/>
    </xf>
    <xf numFmtId="3" fontId="3" fillId="0" borderId="29" xfId="1" applyNumberFormat="1" applyFont="1" applyFill="1" applyBorder="1" applyAlignment="1">
      <alignment horizontal="center" vertical="center" wrapText="1"/>
    </xf>
    <xf numFmtId="3" fontId="4" fillId="0" borderId="29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3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3" xfId="1" applyNumberFormat="1" applyFont="1" applyFill="1" applyBorder="1" applyAlignment="1">
      <alignment horizontal="center" vertical="center" wrapText="1"/>
    </xf>
    <xf numFmtId="0" fontId="3" fillId="0" borderId="9" xfId="1" applyFont="1" applyFill="1" applyBorder="1"/>
    <xf numFmtId="3" fontId="3" fillId="0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Fill="1" applyBorder="1" applyAlignment="1">
      <alignment horizontal="center" wrapText="1"/>
    </xf>
    <xf numFmtId="164" fontId="5" fillId="0" borderId="9" xfId="1" applyNumberFormat="1" applyFont="1" applyFill="1" applyBorder="1" applyAlignment="1">
      <alignment horizontal="center" vertical="center" wrapText="1"/>
    </xf>
    <xf numFmtId="3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25" xfId="1" applyNumberFormat="1" applyFont="1" applyFill="1" applyBorder="1" applyAlignment="1">
      <alignment horizontal="center" vertical="center" wrapText="1"/>
    </xf>
    <xf numFmtId="166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1" xfId="1" applyFont="1" applyFill="1" applyBorder="1" applyAlignment="1">
      <alignment vertical="center"/>
    </xf>
    <xf numFmtId="3" fontId="3" fillId="0" borderId="27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1" applyNumberFormat="1" applyFont="1" applyFill="1" applyBorder="1" applyAlignment="1">
      <alignment horizontal="center" vertical="center" wrapText="1"/>
    </xf>
    <xf numFmtId="3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26" xfId="1" applyNumberFormat="1" applyFont="1" applyFill="1" applyBorder="1" applyAlignment="1">
      <alignment horizontal="center" vertical="center" wrapText="1"/>
    </xf>
    <xf numFmtId="0" fontId="3" fillId="0" borderId="49" xfId="1" applyFont="1" applyFill="1" applyBorder="1"/>
    <xf numFmtId="3" fontId="3" fillId="0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Fill="1" applyBorder="1" applyAlignment="1">
      <alignment horizontal="center" wrapText="1"/>
    </xf>
    <xf numFmtId="164" fontId="5" fillId="0" borderId="49" xfId="1" applyNumberFormat="1" applyFont="1" applyFill="1" applyBorder="1" applyAlignment="1">
      <alignment horizontal="center" vertical="center" wrapText="1"/>
    </xf>
    <xf numFmtId="0" fontId="4" fillId="0" borderId="19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vertical="center" wrapText="1"/>
    </xf>
    <xf numFmtId="164" fontId="7" fillId="0" borderId="4" xfId="1" applyNumberFormat="1" applyFont="1" applyFill="1" applyBorder="1" applyAlignment="1">
      <alignment horizontal="center" vertical="center" wrapText="1"/>
    </xf>
    <xf numFmtId="164" fontId="7" fillId="0" borderId="98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164" fontId="7" fillId="0" borderId="125" xfId="1" applyNumberFormat="1" applyFont="1" applyFill="1" applyBorder="1" applyAlignment="1">
      <alignment horizontal="center" vertical="center" wrapText="1"/>
    </xf>
    <xf numFmtId="3" fontId="4" fillId="0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11" xfId="1" applyNumberFormat="1" applyFont="1" applyFill="1" applyBorder="1" applyAlignment="1">
      <alignment horizontal="center" vertical="center" wrapText="1"/>
    </xf>
    <xf numFmtId="164" fontId="7" fillId="0" borderId="131" xfId="1" applyNumberFormat="1" applyFont="1" applyFill="1" applyBorder="1" applyAlignment="1">
      <alignment horizontal="center" vertical="center" wrapText="1"/>
    </xf>
    <xf numFmtId="0" fontId="4" fillId="0" borderId="194" xfId="1" applyFont="1" applyFill="1" applyBorder="1" applyAlignment="1">
      <alignment horizontal="left" vertical="center" wrapText="1"/>
    </xf>
    <xf numFmtId="0" fontId="3" fillId="0" borderId="0" xfId="1" applyFont="1" applyFill="1"/>
    <xf numFmtId="3" fontId="3" fillId="0" borderId="0" xfId="1" applyNumberFormat="1" applyFont="1" applyFill="1" applyAlignment="1">
      <alignment horizontal="center" vertical="center" wrapText="1"/>
    </xf>
    <xf numFmtId="164" fontId="5" fillId="0" borderId="0" xfId="1" applyNumberFormat="1" applyFont="1" applyFill="1" applyAlignment="1">
      <alignment horizontal="center" vertical="center" wrapText="1"/>
    </xf>
    <xf numFmtId="0" fontId="4" fillId="0" borderId="15" xfId="1" applyFont="1" applyFill="1" applyBorder="1" applyAlignment="1">
      <alignment horizontal="left" vertical="center"/>
    </xf>
    <xf numFmtId="0" fontId="4" fillId="0" borderId="15" xfId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/>
    </xf>
    <xf numFmtId="164" fontId="7" fillId="0" borderId="15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left" vertical="center"/>
    </xf>
    <xf numFmtId="0" fontId="4" fillId="0" borderId="28" xfId="1" applyFont="1" applyFill="1" applyBorder="1" applyAlignment="1">
      <alignment horizontal="center" vertical="center" wrapText="1"/>
    </xf>
    <xf numFmtId="0" fontId="4" fillId="0" borderId="28" xfId="1" applyFont="1" applyFill="1" applyBorder="1" applyAlignment="1">
      <alignment horizontal="center" vertical="center"/>
    </xf>
    <xf numFmtId="164" fontId="7" fillId="0" borderId="2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164" fontId="7" fillId="0" borderId="130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vertical="center"/>
    </xf>
    <xf numFmtId="164" fontId="7" fillId="0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7" xfId="1" applyNumberFormat="1" applyFont="1" applyFill="1" applyBorder="1" applyAlignment="1">
      <alignment horizontal="center" vertical="center" wrapText="1"/>
    </xf>
    <xf numFmtId="164" fontId="7" fillId="0" borderId="126" xfId="1" applyNumberFormat="1" applyFont="1" applyFill="1" applyBorder="1" applyAlignment="1">
      <alignment horizontal="center" vertical="center" wrapText="1"/>
    </xf>
    <xf numFmtId="4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28" xfId="1" applyNumberFormat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vertical="center"/>
    </xf>
    <xf numFmtId="3" fontId="4" fillId="0" borderId="25" xfId="1" applyNumberFormat="1" applyFont="1" applyFill="1" applyBorder="1" applyAlignment="1">
      <alignment horizontal="center" vertical="center" wrapText="1"/>
    </xf>
    <xf numFmtId="164" fontId="7" fillId="0" borderId="24" xfId="1" applyNumberFormat="1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 wrapText="1"/>
    </xf>
    <xf numFmtId="3" fontId="23" fillId="0" borderId="1" xfId="1" applyNumberFormat="1" applyFont="1" applyFill="1" applyBorder="1" applyAlignment="1">
      <alignment horizontal="center" vertical="center" wrapText="1"/>
    </xf>
    <xf numFmtId="3" fontId="23" fillId="0" borderId="126" xfId="1" applyNumberFormat="1" applyFont="1" applyFill="1" applyBorder="1" applyAlignment="1">
      <alignment horizontal="center" vertical="center" wrapText="1"/>
    </xf>
    <xf numFmtId="3" fontId="4" fillId="0" borderId="27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43" xfId="1" applyNumberFormat="1" applyFont="1" applyFill="1" applyBorder="1" applyAlignment="1">
      <alignment horizontal="center" vertical="center" wrapText="1"/>
    </xf>
    <xf numFmtId="3" fontId="23" fillId="0" borderId="24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3" fontId="4" fillId="2" borderId="153" xfId="1" applyNumberFormat="1" applyFont="1" applyFill="1" applyBorder="1" applyAlignment="1">
      <alignment horizontal="left" vertical="center"/>
    </xf>
    <xf numFmtId="0" fontId="57" fillId="0" borderId="0" xfId="0" applyFont="1"/>
    <xf numFmtId="0" fontId="58" fillId="0" borderId="0" xfId="0" applyFont="1"/>
    <xf numFmtId="0" fontId="4" fillId="0" borderId="136" xfId="1" applyFont="1" applyFill="1" applyBorder="1" applyAlignment="1"/>
    <xf numFmtId="3" fontId="1" fillId="0" borderId="194" xfId="1" applyNumberFormat="1" applyFont="1" applyFill="1" applyBorder="1" applyAlignment="1">
      <alignment horizontal="center" vertical="center" wrapText="1"/>
    </xf>
    <xf numFmtId="0" fontId="30" fillId="0" borderId="194" xfId="1" applyFont="1" applyFill="1" applyBorder="1" applyAlignment="1">
      <alignment horizontal="center" vertical="center"/>
    </xf>
    <xf numFmtId="0" fontId="30" fillId="0" borderId="194" xfId="1" applyFont="1" applyFill="1" applyBorder="1" applyAlignment="1">
      <alignment horizontal="center" vertical="center" wrapText="1"/>
    </xf>
    <xf numFmtId="0" fontId="1" fillId="0" borderId="194" xfId="1" applyFont="1" applyFill="1" applyBorder="1" applyAlignment="1">
      <alignment horizontal="center" vertical="center"/>
    </xf>
    <xf numFmtId="3" fontId="36" fillId="0" borderId="194" xfId="1" applyNumberFormat="1" applyFont="1" applyFill="1" applyBorder="1" applyAlignment="1">
      <alignment horizontal="center" vertical="center" wrapText="1"/>
    </xf>
    <xf numFmtId="0" fontId="1" fillId="0" borderId="194" xfId="1" applyFont="1" applyFill="1" applyBorder="1" applyAlignment="1">
      <alignment horizontal="left" vertical="center"/>
    </xf>
    <xf numFmtId="164" fontId="1" fillId="0" borderId="194" xfId="1" applyNumberFormat="1" applyFont="1" applyFill="1" applyBorder="1" applyAlignment="1">
      <alignment horizontal="center" vertical="center" wrapText="1"/>
    </xf>
    <xf numFmtId="3" fontId="30" fillId="0" borderId="183" xfId="1" applyNumberFormat="1" applyFont="1" applyFill="1" applyBorder="1" applyAlignment="1">
      <alignment horizontal="center" vertical="center" wrapText="1"/>
    </xf>
    <xf numFmtId="3" fontId="1" fillId="0" borderId="183" xfId="1" applyNumberFormat="1" applyFont="1" applyFill="1" applyBorder="1" applyAlignment="1" applyProtection="1">
      <alignment horizontal="center" vertical="center" wrapText="1"/>
      <protection locked="0"/>
    </xf>
    <xf numFmtId="164" fontId="50" fillId="0" borderId="183" xfId="1" applyNumberFormat="1" applyFont="1" applyFill="1" applyBorder="1" applyAlignment="1">
      <alignment horizontal="center" vertical="center" wrapText="1"/>
    </xf>
    <xf numFmtId="3" fontId="1" fillId="0" borderId="183" xfId="1" applyNumberFormat="1" applyFont="1" applyFill="1" applyBorder="1" applyAlignment="1">
      <alignment horizontal="center" vertical="center" wrapText="1"/>
    </xf>
    <xf numFmtId="164" fontId="56" fillId="0" borderId="183" xfId="1" applyNumberFormat="1" applyFont="1" applyFill="1" applyBorder="1" applyAlignment="1">
      <alignment horizontal="center" vertical="center" wrapText="1"/>
    </xf>
    <xf numFmtId="3" fontId="30" fillId="0" borderId="177" xfId="1" applyNumberFormat="1" applyFont="1" applyFill="1" applyBorder="1" applyAlignment="1">
      <alignment horizontal="center" vertical="center" wrapText="1"/>
    </xf>
    <xf numFmtId="3" fontId="1" fillId="0" borderId="177" xfId="1" applyNumberFormat="1" applyFont="1" applyFill="1" applyBorder="1" applyAlignment="1" applyProtection="1">
      <alignment horizontal="center" vertical="center" wrapText="1"/>
      <protection locked="0"/>
    </xf>
    <xf numFmtId="164" fontId="50" fillId="0" borderId="177" xfId="1" applyNumberFormat="1" applyFont="1" applyFill="1" applyBorder="1" applyAlignment="1">
      <alignment horizontal="center" vertical="center" wrapText="1"/>
    </xf>
    <xf numFmtId="3" fontId="1" fillId="0" borderId="177" xfId="1" applyNumberFormat="1" applyFont="1" applyFill="1" applyBorder="1" applyAlignment="1">
      <alignment horizontal="center" vertical="center" wrapText="1"/>
    </xf>
    <xf numFmtId="3" fontId="50" fillId="0" borderId="194" xfId="1" applyNumberFormat="1" applyFont="1" applyFill="1" applyBorder="1" applyAlignment="1">
      <alignment horizontal="center" vertical="center" wrapText="1"/>
    </xf>
    <xf numFmtId="3" fontId="56" fillId="0" borderId="194" xfId="1" applyNumberFormat="1" applyFont="1" applyFill="1" applyBorder="1" applyAlignment="1">
      <alignment horizontal="center" vertical="center" wrapText="1"/>
    </xf>
    <xf numFmtId="9" fontId="50" fillId="0" borderId="177" xfId="1" applyNumberFormat="1" applyFont="1" applyFill="1" applyBorder="1" applyAlignment="1">
      <alignment horizontal="center" vertical="center" wrapText="1"/>
    </xf>
    <xf numFmtId="3" fontId="30" fillId="0" borderId="194" xfId="1" applyNumberFormat="1" applyFont="1" applyFill="1" applyBorder="1" applyAlignment="1">
      <alignment horizontal="center" vertical="center" wrapText="1"/>
    </xf>
    <xf numFmtId="164" fontId="50" fillId="0" borderId="194" xfId="1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0" fillId="0" borderId="200" xfId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vertical="center" wrapText="1"/>
    </xf>
    <xf numFmtId="3" fontId="30" fillId="0" borderId="14" xfId="1" applyNumberFormat="1" applyFont="1" applyFill="1" applyBorder="1" applyAlignment="1">
      <alignment horizontal="center" vertical="center" wrapText="1"/>
    </xf>
    <xf numFmtId="3" fontId="1" fillId="0" borderId="14" xfId="1" applyNumberFormat="1" applyFont="1" applyFill="1" applyBorder="1" applyAlignment="1" applyProtection="1">
      <alignment horizontal="center" vertical="center" wrapText="1"/>
      <protection locked="0"/>
    </xf>
    <xf numFmtId="164" fontId="50" fillId="0" borderId="14" xfId="1" applyNumberFormat="1" applyFont="1" applyFill="1" applyBorder="1" applyAlignment="1">
      <alignment horizontal="center" vertical="center" wrapText="1"/>
    </xf>
    <xf numFmtId="3" fontId="1" fillId="0" borderId="14" xfId="1" applyNumberFormat="1" applyFont="1" applyFill="1" applyBorder="1" applyAlignment="1">
      <alignment horizontal="center" vertical="center" wrapText="1"/>
    </xf>
    <xf numFmtId="0" fontId="9" fillId="0" borderId="76" xfId="4" applyFont="1" applyBorder="1" applyAlignment="1">
      <alignment horizontal="center" vertical="center"/>
    </xf>
    <xf numFmtId="0" fontId="9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center" vertical="center"/>
    </xf>
    <xf numFmtId="0" fontId="10" fillId="0" borderId="82" xfId="4" applyFont="1" applyBorder="1" applyAlignment="1">
      <alignment horizontal="center" vertical="center"/>
    </xf>
    <xf numFmtId="0" fontId="10" fillId="0" borderId="83" xfId="4" applyFont="1" applyBorder="1" applyAlignment="1">
      <alignment horizontal="center" vertical="center"/>
    </xf>
    <xf numFmtId="17" fontId="10" fillId="0" borderId="81" xfId="4" applyNumberFormat="1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0" fontId="10" fillId="0" borderId="84" xfId="4" applyFont="1" applyBorder="1" applyAlignment="1">
      <alignment horizontal="left" vertical="center"/>
    </xf>
    <xf numFmtId="0" fontId="10" fillId="0" borderId="85" xfId="4" applyFont="1" applyBorder="1" applyAlignment="1">
      <alignment horizontal="left" vertical="center"/>
    </xf>
    <xf numFmtId="0" fontId="6" fillId="0" borderId="0" xfId="1" applyFont="1" applyAlignment="1">
      <alignment horizontal="center"/>
    </xf>
    <xf numFmtId="0" fontId="2" fillId="5" borderId="35" xfId="1" applyFont="1" applyFill="1" applyBorder="1" applyAlignment="1">
      <alignment horizontal="center" vertical="center"/>
    </xf>
    <xf numFmtId="0" fontId="2" fillId="5" borderId="36" xfId="1" applyFont="1" applyFill="1" applyBorder="1" applyAlignment="1">
      <alignment horizontal="center" vertical="center"/>
    </xf>
    <xf numFmtId="0" fontId="2" fillId="0" borderId="194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/>
    </xf>
    <xf numFmtId="0" fontId="2" fillId="0" borderId="35" xfId="1" applyFont="1" applyFill="1" applyBorder="1" applyAlignment="1">
      <alignment horizontal="center" vertical="center"/>
    </xf>
    <xf numFmtId="0" fontId="2" fillId="0" borderId="36" xfId="1" applyFont="1" applyFill="1" applyBorder="1" applyAlignment="1">
      <alignment horizontal="center" vertical="center"/>
    </xf>
    <xf numFmtId="3" fontId="1" fillId="0" borderId="194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94" xfId="1" applyFont="1" applyFill="1" applyBorder="1" applyAlignment="1">
      <alignment horizontal="left" vertical="center" wrapText="1"/>
    </xf>
    <xf numFmtId="3" fontId="30" fillId="0" borderId="194" xfId="1" applyNumberFormat="1" applyFont="1" applyFill="1" applyBorder="1" applyAlignment="1">
      <alignment horizontal="center" vertical="center" wrapText="1"/>
    </xf>
    <xf numFmtId="164" fontId="50" fillId="0" borderId="194" xfId="1" applyNumberFormat="1" applyFont="1" applyFill="1" applyBorder="1" applyAlignment="1">
      <alignment horizontal="center" vertical="center" wrapText="1"/>
    </xf>
    <xf numFmtId="3" fontId="1" fillId="0" borderId="194" xfId="1" applyNumberFormat="1" applyFont="1" applyFill="1" applyBorder="1" applyAlignment="1">
      <alignment horizontal="center" vertical="center" wrapText="1"/>
    </xf>
    <xf numFmtId="164" fontId="52" fillId="0" borderId="194" xfId="1" applyNumberFormat="1" applyFont="1" applyFill="1" applyBorder="1" applyAlignment="1">
      <alignment horizontal="center" vertical="center" wrapText="1"/>
    </xf>
    <xf numFmtId="3" fontId="32" fillId="0" borderId="194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94" xfId="1" applyNumberFormat="1" applyFont="1" applyFill="1" applyBorder="1" applyAlignment="1">
      <alignment horizontal="center" vertical="center" wrapText="1"/>
    </xf>
    <xf numFmtId="164" fontId="51" fillId="0" borderId="194" xfId="1" applyNumberFormat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3" fontId="31" fillId="0" borderId="194" xfId="1" applyNumberFormat="1" applyFont="1" applyFill="1" applyBorder="1" applyAlignment="1">
      <alignment horizontal="center" vertical="center" wrapText="1"/>
    </xf>
    <xf numFmtId="3" fontId="4" fillId="0" borderId="183" xfId="1" applyNumberFormat="1" applyFont="1" applyFill="1" applyBorder="1" applyAlignment="1">
      <alignment horizontal="center" vertical="center" wrapText="1"/>
    </xf>
    <xf numFmtId="3" fontId="4" fillId="0" borderId="136" xfId="1" applyNumberFormat="1" applyFont="1" applyFill="1" applyBorder="1" applyAlignment="1">
      <alignment horizontal="center" vertical="center" wrapText="1"/>
    </xf>
    <xf numFmtId="3" fontId="4" fillId="0" borderId="177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0" fontId="2" fillId="5" borderId="35" xfId="1" applyFont="1" applyFill="1" applyBorder="1" applyAlignment="1">
      <alignment horizontal="left" vertical="center"/>
    </xf>
    <xf numFmtId="0" fontId="2" fillId="5" borderId="36" xfId="1" applyFont="1" applyFill="1" applyBorder="1" applyAlignment="1">
      <alignment horizontal="left" vertical="center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" xfId="1" applyNumberFormat="1" applyFont="1" applyBorder="1" applyAlignment="1">
      <alignment horizontal="center" vertical="center" wrapText="1"/>
    </xf>
    <xf numFmtId="3" fontId="26" fillId="0" borderId="26" xfId="1" applyNumberFormat="1" applyFont="1" applyBorder="1" applyAlignment="1">
      <alignment horizontal="center" vertical="center" wrapText="1"/>
    </xf>
    <xf numFmtId="3" fontId="26" fillId="0" borderId="12" xfId="1" applyNumberFormat="1" applyFont="1" applyBorder="1" applyAlignment="1">
      <alignment horizontal="center" vertic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2" xfId="1" applyNumberFormat="1" applyFont="1" applyBorder="1" applyAlignment="1">
      <alignment horizontal="center" vertical="center" wrapText="1"/>
    </xf>
    <xf numFmtId="0" fontId="2" fillId="5" borderId="130" xfId="1" applyFont="1" applyFill="1" applyBorder="1" applyAlignment="1">
      <alignment horizontal="left" vertical="center"/>
    </xf>
    <xf numFmtId="0" fontId="2" fillId="5" borderId="188" xfId="1" applyFont="1" applyFill="1" applyBorder="1" applyAlignment="1">
      <alignment horizontal="left" vertical="center"/>
    </xf>
    <xf numFmtId="0" fontId="2" fillId="5" borderId="193" xfId="1" applyFont="1" applyFill="1" applyBorder="1" applyAlignment="1">
      <alignment horizontal="left" vertical="center"/>
    </xf>
    <xf numFmtId="0" fontId="31" fillId="5" borderId="35" xfId="1" applyFont="1" applyFill="1" applyBorder="1" applyAlignment="1">
      <alignment horizontal="left" vertical="center"/>
    </xf>
    <xf numFmtId="0" fontId="31" fillId="5" borderId="36" xfId="1" applyFont="1" applyFill="1" applyBorder="1" applyAlignment="1">
      <alignment horizontal="left" vertical="center"/>
    </xf>
    <xf numFmtId="0" fontId="2" fillId="5" borderId="128" xfId="1" applyFont="1" applyFill="1" applyBorder="1" applyAlignment="1">
      <alignment horizontal="left" vertical="center"/>
    </xf>
    <xf numFmtId="0" fontId="2" fillId="5" borderId="178" xfId="1" applyFont="1" applyFill="1" applyBorder="1" applyAlignment="1">
      <alignment horizontal="left" vertical="center"/>
    </xf>
    <xf numFmtId="0" fontId="2" fillId="5" borderId="0" xfId="1" applyFont="1" applyFill="1" applyAlignment="1">
      <alignment horizontal="left" vertical="center"/>
    </xf>
    <xf numFmtId="0" fontId="6" fillId="0" borderId="0" xfId="1" applyFont="1" applyAlignment="1">
      <alignment horizontal="left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2" fillId="0" borderId="9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/>
    </xf>
    <xf numFmtId="164" fontId="5" fillId="3" borderId="12" xfId="1" applyNumberFormat="1" applyFont="1" applyFill="1" applyBorder="1" applyAlignment="1">
      <alignment horizontal="center" vertical="center"/>
    </xf>
    <xf numFmtId="164" fontId="5" fillId="3" borderId="9" xfId="1" applyNumberFormat="1" applyFont="1" applyFill="1" applyBorder="1" applyAlignment="1">
      <alignment horizontal="center" vertical="center"/>
    </xf>
    <xf numFmtId="0" fontId="29" fillId="0" borderId="0" xfId="1" applyFont="1" applyAlignment="1">
      <alignment horizontal="center"/>
    </xf>
    <xf numFmtId="164" fontId="5" fillId="3" borderId="183" xfId="1" applyNumberFormat="1" applyFont="1" applyFill="1" applyBorder="1" applyAlignment="1">
      <alignment horizontal="center" vertic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3" fontId="4" fillId="0" borderId="183" xfId="1" applyNumberFormat="1" applyFont="1" applyBorder="1" applyAlignment="1" applyProtection="1">
      <alignment horizontal="center" vertical="center" wrapText="1"/>
      <protection locked="0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0" fontId="4" fillId="0" borderId="181" xfId="1" applyFont="1" applyBorder="1" applyAlignment="1">
      <alignment horizontal="left" vertical="center" wrapText="1"/>
    </xf>
    <xf numFmtId="0" fontId="4" fillId="0" borderId="182" xfId="1" applyFont="1" applyBorder="1" applyAlignment="1">
      <alignment horizontal="left" vertical="center" wrapText="1"/>
    </xf>
    <xf numFmtId="0" fontId="2" fillId="5" borderId="128" xfId="1" applyFont="1" applyFill="1" applyBorder="1" applyAlignment="1">
      <alignment horizontal="center" vertical="center"/>
    </xf>
    <xf numFmtId="0" fontId="22" fillId="29" borderId="81" xfId="0" applyFont="1" applyFill="1" applyBorder="1" applyAlignment="1">
      <alignment horizontal="center"/>
    </xf>
    <xf numFmtId="0" fontId="22" fillId="29" borderId="189" xfId="0" applyFont="1" applyFill="1" applyBorder="1" applyAlignment="1">
      <alignment horizontal="center"/>
    </xf>
    <xf numFmtId="3" fontId="4" fillId="4" borderId="183" xfId="1" applyNumberFormat="1" applyFont="1" applyFill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0" fontId="22" fillId="29" borderId="191" xfId="0" applyFont="1" applyFill="1" applyBorder="1" applyAlignment="1">
      <alignment horizontal="center"/>
    </xf>
    <xf numFmtId="0" fontId="22" fillId="29" borderId="192" xfId="0" applyFont="1" applyFill="1" applyBorder="1" applyAlignment="1">
      <alignment horizontal="center"/>
    </xf>
    <xf numFmtId="3" fontId="1" fillId="0" borderId="26" xfId="1" applyNumberFormat="1" applyBorder="1" applyAlignment="1">
      <alignment horizontal="center" vertical="center" wrapText="1"/>
    </xf>
    <xf numFmtId="3" fontId="1" fillId="0" borderId="12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164" fontId="40" fillId="7" borderId="26" xfId="1" applyNumberFormat="1" applyFont="1" applyFill="1" applyBorder="1" applyAlignment="1">
      <alignment horizontal="center" vertical="center" wrapText="1"/>
    </xf>
    <xf numFmtId="164" fontId="40" fillId="7" borderId="12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164" fontId="40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4" fillId="4" borderId="26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164" fontId="5" fillId="7" borderId="183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2" borderId="177" xfId="1" applyNumberFormat="1" applyFont="1" applyFill="1" applyBorder="1" applyAlignment="1">
      <alignment horizontal="center" vertical="center" wrapText="1"/>
    </xf>
    <xf numFmtId="0" fontId="2" fillId="26" borderId="81" xfId="1" applyFont="1" applyFill="1" applyBorder="1" applyAlignment="1">
      <alignment horizontal="center" vertical="center"/>
    </xf>
    <xf numFmtId="0" fontId="2" fillId="26" borderId="101" xfId="1" applyFont="1" applyFill="1" applyBorder="1" applyAlignment="1">
      <alignment horizontal="center" vertical="center"/>
    </xf>
    <xf numFmtId="0" fontId="2" fillId="26" borderId="122" xfId="1" applyFont="1" applyFill="1" applyBorder="1" applyAlignment="1">
      <alignment horizontal="center" vertical="center"/>
    </xf>
    <xf numFmtId="0" fontId="2" fillId="26" borderId="100" xfId="1" applyFont="1" applyFill="1" applyBorder="1" applyAlignment="1">
      <alignment horizontal="center" vertical="center"/>
    </xf>
    <xf numFmtId="164" fontId="5" fillId="7" borderId="26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3" fontId="4" fillId="13" borderId="26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2" fillId="16" borderId="128" xfId="1" applyFont="1" applyFill="1" applyBorder="1" applyAlignment="1">
      <alignment horizontal="center" vertical="center"/>
    </xf>
    <xf numFmtId="0" fontId="2" fillId="16" borderId="36" xfId="1" applyFont="1" applyFill="1" applyBorder="1" applyAlignment="1">
      <alignment horizontal="center" vertical="center"/>
    </xf>
    <xf numFmtId="0" fontId="27" fillId="18" borderId="36" xfId="0" applyFont="1" applyFill="1" applyBorder="1" applyAlignment="1">
      <alignment horizontal="center"/>
    </xf>
    <xf numFmtId="0" fontId="27" fillId="19" borderId="36" xfId="0" applyFont="1" applyFill="1" applyBorder="1" applyAlignment="1">
      <alignment horizontal="center"/>
    </xf>
    <xf numFmtId="0" fontId="27" fillId="20" borderId="36" xfId="0" applyFont="1" applyFill="1" applyBorder="1" applyAlignment="1">
      <alignment horizontal="center"/>
    </xf>
    <xf numFmtId="0" fontId="2" fillId="16" borderId="35" xfId="1" applyFont="1" applyFill="1" applyBorder="1" applyAlignment="1">
      <alignment horizontal="center" vertical="center"/>
    </xf>
    <xf numFmtId="167" fontId="7" fillId="3" borderId="75" xfId="1" applyNumberFormat="1" applyFont="1" applyFill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75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2" fillId="21" borderId="55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6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" xfId="25" builtinId="3"/>
    <cellStyle name="Vírgula 2" xfId="3" xr:uid="{00000000-0005-0000-0000-000018000000}"/>
    <cellStyle name="Vírgula 3" xfId="5" xr:uid="{00000000-0005-0000-0000-000019000000}"/>
  </cellStyles>
  <dxfs count="309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6699"/>
      <color rgb="FFFFFF99"/>
      <color rgb="FF0000FF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0</xdr:row>
      <xdr:rowOff>42333</xdr:rowOff>
    </xdr:from>
    <xdr:to>
      <xdr:col>31</xdr:col>
      <xdr:colOff>111948</xdr:colOff>
      <xdr:row>3</xdr:row>
      <xdr:rowOff>337609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17511D7-63E5-4D0E-92A2-012286ECF97E}"/>
            </a:ext>
          </a:extLst>
        </xdr:cNvPr>
        <xdr:cNvGrpSpPr/>
      </xdr:nvGrpSpPr>
      <xdr:grpSpPr>
        <a:xfrm>
          <a:off x="1143000" y="42333"/>
          <a:ext cx="13362281" cy="1290109"/>
          <a:chOff x="1143000" y="42333"/>
          <a:chExt cx="13362281" cy="1290109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3C0C5EA1-7791-4EA6-AF29-F26C693A7E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21922" y="92794"/>
            <a:ext cx="483359" cy="5104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1863804A-6230-4148-A2AA-B83AFAB074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0" y="131970"/>
            <a:ext cx="659628" cy="3548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8330959B-5E50-4CD6-B210-DBCA879E803A}"/>
              </a:ext>
            </a:extLst>
          </xdr:cNvPr>
          <xdr:cNvSpPr txBox="1"/>
        </xdr:nvSpPr>
        <xdr:spPr>
          <a:xfrm>
            <a:off x="3358833" y="653387"/>
            <a:ext cx="8106734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9D5BB0CC-A995-4A59-AA83-B46B0C858F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86083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933449</xdr:colOff>
      <xdr:row>0</xdr:row>
      <xdr:rowOff>52916</xdr:rowOff>
    </xdr:from>
    <xdr:to>
      <xdr:col>31</xdr:col>
      <xdr:colOff>328083</xdr:colOff>
      <xdr:row>3</xdr:row>
      <xdr:rowOff>348192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67098A4-8B61-4F1A-A8D0-4A71BB956095}"/>
            </a:ext>
          </a:extLst>
        </xdr:cNvPr>
        <xdr:cNvGrpSpPr/>
      </xdr:nvGrpSpPr>
      <xdr:grpSpPr>
        <a:xfrm>
          <a:off x="933449" y="52916"/>
          <a:ext cx="13967884" cy="1290109"/>
          <a:chOff x="933449" y="52916"/>
          <a:chExt cx="13629217" cy="1290109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EDAC85BE-2F43-4CA2-B249-E5E7722C14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22917" y="92794"/>
            <a:ext cx="539749" cy="5876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E6BAA4A0-FEA2-49D7-8DEE-99ABEC169D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3449" y="131970"/>
            <a:ext cx="672806" cy="3336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F27CDE7-6B95-4C64-966A-2C6077A73955}"/>
              </a:ext>
            </a:extLst>
          </xdr:cNvPr>
          <xdr:cNvSpPr txBox="1"/>
        </xdr:nvSpPr>
        <xdr:spPr>
          <a:xfrm>
            <a:off x="3204554" y="663970"/>
            <a:ext cx="8268681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A8714F86-7793-467E-AC4D-B2EF6AE3F6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59083" y="52916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1343025</xdr:colOff>
      <xdr:row>0</xdr:row>
      <xdr:rowOff>45581</xdr:rowOff>
    </xdr:from>
    <xdr:to>
      <xdr:col>31</xdr:col>
      <xdr:colOff>126999</xdr:colOff>
      <xdr:row>3</xdr:row>
      <xdr:rowOff>180976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A6ECF99-E75D-4598-846A-37630C550640}"/>
            </a:ext>
          </a:extLst>
        </xdr:cNvPr>
        <xdr:cNvGrpSpPr/>
      </xdr:nvGrpSpPr>
      <xdr:grpSpPr>
        <a:xfrm>
          <a:off x="1343025" y="45581"/>
          <a:ext cx="14500224" cy="1130228"/>
          <a:chOff x="1343025" y="47625"/>
          <a:chExt cx="14415558" cy="1128184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B70D5A08-9DCB-4E9F-BAA3-9E12C43E1A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292916" y="45581"/>
            <a:ext cx="550333" cy="5047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C17185EE-2A12-4F3F-B7C5-4120CEDC75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3025" y="95430"/>
            <a:ext cx="711623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66BFD03-19D6-4910-9551-1D94288C1E11}"/>
              </a:ext>
            </a:extLst>
          </xdr:cNvPr>
          <xdr:cNvSpPr txBox="1"/>
        </xdr:nvSpPr>
        <xdr:spPr>
          <a:xfrm>
            <a:off x="3756356" y="678644"/>
            <a:ext cx="8745745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</xdr:grpSp>
    <xdr:clientData/>
  </xdr:twoCellAnchor>
  <xdr:twoCellAnchor editAs="oneCell">
    <xdr:from>
      <xdr:col>12</xdr:col>
      <xdr:colOff>296333</xdr:colOff>
      <xdr:row>0</xdr:row>
      <xdr:rowOff>63500</xdr:rowOff>
    </xdr:from>
    <xdr:to>
      <xdr:col>14</xdr:col>
      <xdr:colOff>232831</xdr:colOff>
      <xdr:row>1</xdr:row>
      <xdr:rowOff>126999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6C26A34-A6C4-4D85-8FFA-D1A3C8853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6916" y="63500"/>
          <a:ext cx="1068915" cy="592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0</xdr:row>
      <xdr:rowOff>38818</xdr:rowOff>
    </xdr:from>
    <xdr:to>
      <xdr:col>31</xdr:col>
      <xdr:colOff>212123</xdr:colOff>
      <xdr:row>3</xdr:row>
      <xdr:rowOff>357718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44A01D8-A011-46C1-81DA-E9BE585BDF39}"/>
            </a:ext>
          </a:extLst>
        </xdr:cNvPr>
        <xdr:cNvGrpSpPr/>
      </xdr:nvGrpSpPr>
      <xdr:grpSpPr>
        <a:xfrm>
          <a:off x="1000125" y="38818"/>
          <a:ext cx="13891081" cy="1313733"/>
          <a:chOff x="1000125" y="38818"/>
          <a:chExt cx="13838165" cy="1313733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F29B23CF-A24A-44E8-BEC9-55CE0B2F4A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29835" y="38818"/>
            <a:ext cx="508455" cy="5326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99C0B6F6-A789-4E81-8EFA-5FB158E190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00125" y="141495"/>
            <a:ext cx="672126" cy="33475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5EAB480D-6CF0-4D5A-995B-AECEAD8AA68B}"/>
              </a:ext>
            </a:extLst>
          </xdr:cNvPr>
          <xdr:cNvSpPr txBox="1"/>
        </xdr:nvSpPr>
        <xdr:spPr>
          <a:xfrm>
            <a:off x="3258344" y="673496"/>
            <a:ext cx="8260334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F0C9B2E4-D055-4B8C-A631-B1839F5669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02500" y="63500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1200149</xdr:colOff>
      <xdr:row>0</xdr:row>
      <xdr:rowOff>30353</xdr:rowOff>
    </xdr:from>
    <xdr:to>
      <xdr:col>31</xdr:col>
      <xdr:colOff>141241</xdr:colOff>
      <xdr:row>3</xdr:row>
      <xdr:rowOff>328084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6AEAEF81-8FB0-4F6B-AEEE-5A5E6B5D842E}"/>
            </a:ext>
          </a:extLst>
        </xdr:cNvPr>
        <xdr:cNvGrpSpPr/>
      </xdr:nvGrpSpPr>
      <xdr:grpSpPr>
        <a:xfrm>
          <a:off x="1200149" y="30353"/>
          <a:ext cx="14001175" cy="1292564"/>
          <a:chOff x="1200149" y="30353"/>
          <a:chExt cx="14001175" cy="1292564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5C52B354-4C6B-4A55-9C21-08E62A45A7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746422" y="30353"/>
            <a:ext cx="454902" cy="4988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53AABA60-986F-4106-8AB9-35295D8FCE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0149" y="122445"/>
            <a:ext cx="681583" cy="3538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8D21596-5580-4C80-9D13-0D12823C8466}"/>
              </a:ext>
            </a:extLst>
          </xdr:cNvPr>
          <xdr:cNvSpPr txBox="1"/>
        </xdr:nvSpPr>
        <xdr:spPr>
          <a:xfrm>
            <a:off x="3522187" y="643862"/>
            <a:ext cx="8376551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8ED4E913-FD64-4A1E-94E5-F1CB73939D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40083" y="63500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0</xdr:row>
      <xdr:rowOff>42333</xdr:rowOff>
    </xdr:from>
    <xdr:to>
      <xdr:col>31</xdr:col>
      <xdr:colOff>285750</xdr:colOff>
      <xdr:row>3</xdr:row>
      <xdr:rowOff>328084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85AA170-AA30-4DF5-9274-A8E1C78F9B9B}"/>
            </a:ext>
          </a:extLst>
        </xdr:cNvPr>
        <xdr:cNvGrpSpPr/>
      </xdr:nvGrpSpPr>
      <xdr:grpSpPr>
        <a:xfrm>
          <a:off x="1295400" y="42333"/>
          <a:ext cx="13627100" cy="1280584"/>
          <a:chOff x="1295400" y="42333"/>
          <a:chExt cx="13320183" cy="1280584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3EBB112-CE55-4304-80E2-B2E6C5BE13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118168" y="83269"/>
            <a:ext cx="497415" cy="5482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6A869FB3-392B-4666-80A8-52724556C7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95400" y="122446"/>
            <a:ext cx="659315" cy="3643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4C846694-9F6C-4599-8753-0AC29AFA6C69}"/>
              </a:ext>
            </a:extLst>
          </xdr:cNvPr>
          <xdr:cNvSpPr txBox="1"/>
        </xdr:nvSpPr>
        <xdr:spPr>
          <a:xfrm>
            <a:off x="3531337" y="643862"/>
            <a:ext cx="8102882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70D48E74-0554-43CA-8DA5-5CF7B2E815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64916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1200149</xdr:colOff>
      <xdr:row>0</xdr:row>
      <xdr:rowOff>52917</xdr:rowOff>
    </xdr:from>
    <xdr:to>
      <xdr:col>31</xdr:col>
      <xdr:colOff>391583</xdr:colOff>
      <xdr:row>3</xdr:row>
      <xdr:rowOff>180976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EA11F45-83CB-4E33-AEC6-A2ACB886CDDB}"/>
            </a:ext>
          </a:extLst>
        </xdr:cNvPr>
        <xdr:cNvGrpSpPr/>
      </xdr:nvGrpSpPr>
      <xdr:grpSpPr>
        <a:xfrm>
          <a:off x="1200149" y="52917"/>
          <a:ext cx="14113934" cy="1122892"/>
          <a:chOff x="1200149" y="52917"/>
          <a:chExt cx="13754101" cy="1122892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59A857C7-6303-4037-9BBE-69BF56FA64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5315" y="66747"/>
            <a:ext cx="528935" cy="4973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A20FEE6E-B404-4FCC-8E87-9A6A21965A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0149" y="95430"/>
            <a:ext cx="675313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60213B0E-887A-4788-A16A-BB8263AA5E1F}"/>
              </a:ext>
            </a:extLst>
          </xdr:cNvPr>
          <xdr:cNvSpPr txBox="1"/>
        </xdr:nvSpPr>
        <xdr:spPr>
          <a:xfrm>
            <a:off x="3490342" y="678644"/>
            <a:ext cx="8299501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A61A7A8C-C29A-423E-AA07-E39251E2A3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39000" y="52917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173113</xdr:colOff>
      <xdr:row>1</xdr:row>
      <xdr:rowOff>188779</xdr:rowOff>
    </xdr:from>
    <xdr:to>
      <xdr:col>23</xdr:col>
      <xdr:colOff>285444</xdr:colOff>
      <xdr:row>3</xdr:row>
      <xdr:rowOff>402168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59E88C-B87E-438B-BE71-4660A7F1D5D2}"/>
            </a:ext>
          </a:extLst>
        </xdr:cNvPr>
        <xdr:cNvSpPr txBox="1"/>
      </xdr:nvSpPr>
      <xdr:spPr>
        <a:xfrm>
          <a:off x="3591530" y="717946"/>
          <a:ext cx="8282664" cy="679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latin typeface="Arial" panose="020B0604020202020204" pitchFamily="34" charset="0"/>
              <a:cs typeface="Arial" panose="020B0604020202020204" pitchFamily="34" charset="0"/>
            </a:rPr>
            <a:t>REDE ASSISTENCIAL DA SUPERVISÃO</a:t>
          </a:r>
          <a:r>
            <a:rPr lang="pt-BR" sz="1200" b="1" baseline="0">
              <a:latin typeface="Arial" panose="020B0604020202020204" pitchFamily="34" charset="0"/>
              <a:cs typeface="Arial" panose="020B0604020202020204" pitchFamily="34" charset="0"/>
            </a:rPr>
            <a:t> TÉCNICA DA SAÚDE </a:t>
          </a:r>
          <a:r>
            <a:rPr lang="pt-BR" sz="1200" b="1">
              <a:latin typeface="Arial" panose="020B0604020202020204" pitchFamily="34" charset="0"/>
              <a:cs typeface="Arial" panose="020B0604020202020204" pitchFamily="34" charset="0"/>
            </a:rPr>
            <a:t>VILA MARIA / VILA GUILHERME  - ANO 2020 </a:t>
          </a:r>
        </a:p>
        <a:p>
          <a:pPr algn="ctr"/>
          <a:r>
            <a:rPr lang="pt-BR" sz="1200" b="1">
              <a:latin typeface="Arial" panose="020B0604020202020204" pitchFamily="34" charset="0"/>
              <a:cs typeface="Arial" panose="020B0604020202020204" pitchFamily="34" charset="0"/>
            </a:rPr>
            <a:t>OSS/SPDM – Associação Paulista para o Desenvolvimento da Medicina</a:t>
          </a:r>
        </a:p>
      </xdr:txBody>
    </xdr:sp>
    <xdr:clientData/>
  </xdr:twoCellAnchor>
  <xdr:twoCellAnchor>
    <xdr:from>
      <xdr:col>0</xdr:col>
      <xdr:colOff>1418167</xdr:colOff>
      <xdr:row>0</xdr:row>
      <xdr:rowOff>42334</xdr:rowOff>
    </xdr:from>
    <xdr:to>
      <xdr:col>31</xdr:col>
      <xdr:colOff>332083</xdr:colOff>
      <xdr:row>1</xdr:row>
      <xdr:rowOff>105833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918D6259-E77C-4283-AA34-DF7DD0D4EF00}"/>
            </a:ext>
          </a:extLst>
        </xdr:cNvPr>
        <xdr:cNvGrpSpPr/>
      </xdr:nvGrpSpPr>
      <xdr:grpSpPr>
        <a:xfrm>
          <a:off x="1418167" y="42334"/>
          <a:ext cx="14005749" cy="592666"/>
          <a:chOff x="1418167" y="42334"/>
          <a:chExt cx="13540083" cy="592666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F76798AB-44F0-41F5-949C-DD4F71351D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93333" y="72687"/>
            <a:ext cx="564917" cy="5503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89673857-27E6-49E9-8BE9-A927086B3A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18167" y="164779"/>
            <a:ext cx="592665" cy="3220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5F5D3643-D272-4DC1-8DE1-0D309C0EBF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49583" y="42334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1247775</xdr:colOff>
      <xdr:row>0</xdr:row>
      <xdr:rowOff>42333</xdr:rowOff>
    </xdr:from>
    <xdr:to>
      <xdr:col>31</xdr:col>
      <xdr:colOff>433918</xdr:colOff>
      <xdr:row>3</xdr:row>
      <xdr:rowOff>180976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4AC098E-F531-43D8-8E48-4B5ECBD51FF8}"/>
            </a:ext>
          </a:extLst>
        </xdr:cNvPr>
        <xdr:cNvGrpSpPr/>
      </xdr:nvGrpSpPr>
      <xdr:grpSpPr>
        <a:xfrm>
          <a:off x="1247775" y="42333"/>
          <a:ext cx="14436726" cy="1133476"/>
          <a:chOff x="1247775" y="42333"/>
          <a:chExt cx="14161560" cy="1133476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58FF4ABB-EFC5-415A-ABF6-9DE22DFB77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81153" y="45581"/>
            <a:ext cx="528182" cy="5365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724405D5-18E0-49F3-8ECF-7FF77C63B6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7775" y="95430"/>
            <a:ext cx="679232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87B6AAFD-F510-417A-AD5D-1A1AE21A3F23}"/>
              </a:ext>
            </a:extLst>
          </xdr:cNvPr>
          <xdr:cNvSpPr txBox="1"/>
        </xdr:nvSpPr>
        <xdr:spPr>
          <a:xfrm>
            <a:off x="3551256" y="678644"/>
            <a:ext cx="8347657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E0676BE7-C4A2-4872-9EA4-97B55EDD32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55416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1046018</xdr:colOff>
      <xdr:row>0</xdr:row>
      <xdr:rowOff>42333</xdr:rowOff>
    </xdr:from>
    <xdr:to>
      <xdr:col>31</xdr:col>
      <xdr:colOff>169333</xdr:colOff>
      <xdr:row>3</xdr:row>
      <xdr:rowOff>358776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821089D-2FB7-41F6-B15D-650EB66F10EC}"/>
            </a:ext>
          </a:extLst>
        </xdr:cNvPr>
        <xdr:cNvGrpSpPr/>
      </xdr:nvGrpSpPr>
      <xdr:grpSpPr>
        <a:xfrm>
          <a:off x="1046018" y="42333"/>
          <a:ext cx="13982315" cy="1311276"/>
          <a:chOff x="1046018" y="42333"/>
          <a:chExt cx="13421398" cy="1311276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D40C8E52-69A9-461C-9AA5-2D1ACD836A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85333" y="92794"/>
            <a:ext cx="582083" cy="5973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BAB5779B-951C-406B-9EC0-1A86964FDB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6018" y="179917"/>
            <a:ext cx="591754" cy="32808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1B5F0CBE-6E9D-4338-A359-E3AD8B891D04}"/>
              </a:ext>
            </a:extLst>
          </xdr:cNvPr>
          <xdr:cNvSpPr txBox="1"/>
        </xdr:nvSpPr>
        <xdr:spPr>
          <a:xfrm>
            <a:off x="3252080" y="674554"/>
            <a:ext cx="8187779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09C2BFAB-50E8-442E-988D-238B0A2649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5499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1381125</xdr:colOff>
      <xdr:row>0</xdr:row>
      <xdr:rowOff>21167</xdr:rowOff>
    </xdr:from>
    <xdr:to>
      <xdr:col>31</xdr:col>
      <xdr:colOff>111948</xdr:colOff>
      <xdr:row>3</xdr:row>
      <xdr:rowOff>142876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08DB93F4-B135-40C8-B861-8D04D10CE45A}"/>
            </a:ext>
          </a:extLst>
        </xdr:cNvPr>
        <xdr:cNvGrpSpPr/>
      </xdr:nvGrpSpPr>
      <xdr:grpSpPr>
        <a:xfrm>
          <a:off x="1381125" y="21167"/>
          <a:ext cx="14182490" cy="1116542"/>
          <a:chOff x="1381125" y="21167"/>
          <a:chExt cx="13346406" cy="1116542"/>
        </a:xfrm>
      </xdr:grpSpPr>
      <xdr:pic>
        <xdr:nvPicPr>
          <xdr:cNvPr id="2" name="Imagem 1">
            <a:extLst>
              <a:ext uri="{FF2B5EF4-FFF2-40B4-BE49-F238E27FC236}">
                <a16:creationId xmlns:a16="http://schemas.microsoft.com/office/drawing/2014/main" id="{C32A5122-C91E-4B5A-924B-253F90F654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175242" y="28647"/>
            <a:ext cx="552289" cy="5322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2B081911-3956-48E6-B55B-9ADBB4F1AC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1125" y="57330"/>
            <a:ext cx="658845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1C97DE6-3FC8-49DD-94D9-96345E7612EB}"/>
              </a:ext>
            </a:extLst>
          </xdr:cNvPr>
          <xdr:cNvSpPr txBox="1"/>
        </xdr:nvSpPr>
        <xdr:spPr>
          <a:xfrm>
            <a:off x="3615467" y="640544"/>
            <a:ext cx="8097103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64211DD8-131B-44C4-B766-37C083CAFE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40084" y="21167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1209675</xdr:colOff>
      <xdr:row>0</xdr:row>
      <xdr:rowOff>63500</xdr:rowOff>
    </xdr:from>
    <xdr:to>
      <xdr:col>31</xdr:col>
      <xdr:colOff>254000</xdr:colOff>
      <xdr:row>3</xdr:row>
      <xdr:rowOff>391591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638FC35-CADE-4582-976E-7AA35E5E64A3}"/>
            </a:ext>
          </a:extLst>
        </xdr:cNvPr>
        <xdr:cNvGrpSpPr/>
      </xdr:nvGrpSpPr>
      <xdr:grpSpPr>
        <a:xfrm>
          <a:off x="1209675" y="63500"/>
          <a:ext cx="13617575" cy="1322924"/>
          <a:chOff x="1209675" y="63500"/>
          <a:chExt cx="13617575" cy="1322924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F686ED9C-D30E-4CB3-BFA9-77D11021E5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266333" y="83269"/>
            <a:ext cx="560917" cy="5767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69DFA6F1-4D94-4772-8EFF-7CCF1BBB4D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9675" y="122445"/>
            <a:ext cx="672231" cy="3538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558ED70-1701-4EB2-92BD-C80D467EBD1D}"/>
              </a:ext>
            </a:extLst>
          </xdr:cNvPr>
          <xdr:cNvSpPr txBox="1"/>
        </xdr:nvSpPr>
        <xdr:spPr>
          <a:xfrm>
            <a:off x="3489414" y="707369"/>
            <a:ext cx="8261618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B7CC571D-04A9-4AC4-8F6E-1A8CFB9E73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60167" y="63500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1276349</xdr:colOff>
      <xdr:row>0</xdr:row>
      <xdr:rowOff>42333</xdr:rowOff>
    </xdr:from>
    <xdr:to>
      <xdr:col>31</xdr:col>
      <xdr:colOff>306916</xdr:colOff>
      <xdr:row>3</xdr:row>
      <xdr:rowOff>370421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DD7D48E-4A67-4AC5-9DA6-F1347CC63B96}"/>
            </a:ext>
          </a:extLst>
        </xdr:cNvPr>
        <xdr:cNvGrpSpPr/>
      </xdr:nvGrpSpPr>
      <xdr:grpSpPr>
        <a:xfrm>
          <a:off x="1276349" y="42333"/>
          <a:ext cx="14355234" cy="1322921"/>
          <a:chOff x="1276349" y="42333"/>
          <a:chExt cx="14355234" cy="1322921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B5A90D34-213A-459C-8BA3-C67575AE75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34167" y="83269"/>
            <a:ext cx="497416" cy="5182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AEA8BBA7-7E19-471F-86D2-90EF962627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76349" y="122445"/>
            <a:ext cx="618068" cy="3538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B424BE6-BAE7-4268-AD69-6AC52FA5B8F5}"/>
              </a:ext>
            </a:extLst>
          </xdr:cNvPr>
          <xdr:cNvSpPr txBox="1"/>
        </xdr:nvSpPr>
        <xdr:spPr>
          <a:xfrm>
            <a:off x="3644145" y="686199"/>
            <a:ext cx="8580731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4357698D-6431-4376-BEFD-AAAAFAB774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14167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1390650</xdr:colOff>
      <xdr:row>0</xdr:row>
      <xdr:rowOff>47625</xdr:rowOff>
    </xdr:from>
    <xdr:to>
      <xdr:col>31</xdr:col>
      <xdr:colOff>111948</xdr:colOff>
      <xdr:row>3</xdr:row>
      <xdr:rowOff>209551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CC537B1-6115-4744-BA2C-6165AB5D4FD2}"/>
            </a:ext>
          </a:extLst>
        </xdr:cNvPr>
        <xdr:cNvGrpSpPr/>
      </xdr:nvGrpSpPr>
      <xdr:grpSpPr>
        <a:xfrm>
          <a:off x="1390650" y="47625"/>
          <a:ext cx="13739048" cy="1156759"/>
          <a:chOff x="1390650" y="47625"/>
          <a:chExt cx="13400381" cy="1156759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DC45CDA8-3610-4BC6-8964-FBEABE3A83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44650" y="78784"/>
            <a:ext cx="446381" cy="45990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D946FD8A-ED7B-4BD0-8C10-92942F3194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650" y="120759"/>
            <a:ext cx="657225" cy="3780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0E40918-6836-4A1B-AFE9-363A25DF0842}"/>
              </a:ext>
            </a:extLst>
          </xdr:cNvPr>
          <xdr:cNvSpPr txBox="1"/>
        </xdr:nvSpPr>
        <xdr:spPr>
          <a:xfrm>
            <a:off x="3603625" y="633459"/>
            <a:ext cx="8115299" cy="570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D4A0AC7E-4463-4F41-8C21-4E978659BD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56475" y="47625"/>
            <a:ext cx="983192" cy="53973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52916</xdr:rowOff>
    </xdr:from>
    <xdr:to>
      <xdr:col>32</xdr:col>
      <xdr:colOff>518584</xdr:colOff>
      <xdr:row>3</xdr:row>
      <xdr:rowOff>180976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03674E6-D854-4678-A61F-66C5DAE57E3F}"/>
            </a:ext>
          </a:extLst>
        </xdr:cNvPr>
        <xdr:cNvGrpSpPr/>
      </xdr:nvGrpSpPr>
      <xdr:grpSpPr>
        <a:xfrm>
          <a:off x="466725" y="52916"/>
          <a:ext cx="13429192" cy="1122893"/>
          <a:chOff x="466725" y="52916"/>
          <a:chExt cx="13429192" cy="1122893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1443F7EB-9227-4498-9444-AD4BACE189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75917" y="66747"/>
            <a:ext cx="520000" cy="5007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8B0B979C-2004-4F3D-926D-CC550EF8DF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" y="95430"/>
            <a:ext cx="659315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52F0700-DA2E-4C37-9632-B52905542951}"/>
              </a:ext>
            </a:extLst>
          </xdr:cNvPr>
          <xdr:cNvSpPr txBox="1"/>
        </xdr:nvSpPr>
        <xdr:spPr>
          <a:xfrm>
            <a:off x="2702662" y="678644"/>
            <a:ext cx="8102882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87299A5D-048B-4BB7-868F-23188B127E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85001" y="52916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2180166</xdr:colOff>
      <xdr:row>0</xdr:row>
      <xdr:rowOff>31749</xdr:rowOff>
    </xdr:from>
    <xdr:to>
      <xdr:col>23</xdr:col>
      <xdr:colOff>125941</xdr:colOff>
      <xdr:row>2</xdr:row>
      <xdr:rowOff>169332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1744BB71-4679-44CE-AF89-6C15461EE48D}"/>
            </a:ext>
          </a:extLst>
        </xdr:cNvPr>
        <xdr:cNvGrpSpPr/>
      </xdr:nvGrpSpPr>
      <xdr:grpSpPr>
        <a:xfrm>
          <a:off x="2180166" y="31749"/>
          <a:ext cx="13429192" cy="899583"/>
          <a:chOff x="466725" y="52916"/>
          <a:chExt cx="13429192" cy="1122893"/>
        </a:xfrm>
      </xdr:grpSpPr>
      <xdr:pic>
        <xdr:nvPicPr>
          <xdr:cNvPr id="8" name="Imagem 7">
            <a:extLst>
              <a:ext uri="{FF2B5EF4-FFF2-40B4-BE49-F238E27FC236}">
                <a16:creationId xmlns:a16="http://schemas.microsoft.com/office/drawing/2014/main" id="{2550B5CE-95F4-4E12-8BEC-276ADA3B74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75917" y="66747"/>
            <a:ext cx="520000" cy="5007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m 8">
            <a:extLst>
              <a:ext uri="{FF2B5EF4-FFF2-40B4-BE49-F238E27FC236}">
                <a16:creationId xmlns:a16="http://schemas.microsoft.com/office/drawing/2014/main" id="{4A62EBD9-3079-49E1-9B4D-C60E2392E8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" y="95430"/>
            <a:ext cx="659315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FF66F117-01FD-44A7-AB96-70C83C332C73}"/>
              </a:ext>
            </a:extLst>
          </xdr:cNvPr>
          <xdr:cNvSpPr txBox="1"/>
        </xdr:nvSpPr>
        <xdr:spPr>
          <a:xfrm>
            <a:off x="2702662" y="678644"/>
            <a:ext cx="8102882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E817565-9266-4A9E-90C2-7A7743FBBB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85001" y="52916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1164166</xdr:colOff>
      <xdr:row>0</xdr:row>
      <xdr:rowOff>92794</xdr:rowOff>
    </xdr:from>
    <xdr:to>
      <xdr:col>31</xdr:col>
      <xdr:colOff>111949</xdr:colOff>
      <xdr:row>3</xdr:row>
      <xdr:rowOff>411693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61C07167-2758-4503-BC00-E349EC5E755A}"/>
            </a:ext>
          </a:extLst>
        </xdr:cNvPr>
        <xdr:cNvGrpSpPr/>
      </xdr:nvGrpSpPr>
      <xdr:grpSpPr>
        <a:xfrm>
          <a:off x="1164166" y="92794"/>
          <a:ext cx="13489283" cy="1313732"/>
          <a:chOff x="1164166" y="92794"/>
          <a:chExt cx="13140033" cy="1313732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8B1CAD97-ABE8-4316-997F-99F96FA315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79501" y="92794"/>
            <a:ext cx="524698" cy="4681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7F416F21-A958-4C89-A340-991A6715B3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4166" y="142553"/>
            <a:ext cx="659106" cy="34427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429E9B09-D137-4AC1-A619-345CDB8BD60F}"/>
              </a:ext>
            </a:extLst>
          </xdr:cNvPr>
          <xdr:cNvSpPr txBox="1"/>
        </xdr:nvSpPr>
        <xdr:spPr>
          <a:xfrm>
            <a:off x="3219478" y="727471"/>
            <a:ext cx="8100314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BF3CE468-D5C8-4EF9-A6D1-C9711872DC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06166" y="119591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1477433</xdr:colOff>
      <xdr:row>0</xdr:row>
      <xdr:rowOff>92794</xdr:rowOff>
    </xdr:from>
    <xdr:to>
      <xdr:col>31</xdr:col>
      <xdr:colOff>179916</xdr:colOff>
      <xdr:row>3</xdr:row>
      <xdr:rowOff>401110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A786B71-ACF0-420C-A151-2D1C3A1978EB}"/>
            </a:ext>
          </a:extLst>
        </xdr:cNvPr>
        <xdr:cNvGrpSpPr/>
      </xdr:nvGrpSpPr>
      <xdr:grpSpPr>
        <a:xfrm>
          <a:off x="1477433" y="92794"/>
          <a:ext cx="14312900" cy="1303149"/>
          <a:chOff x="1477433" y="92794"/>
          <a:chExt cx="13646150" cy="1303149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75EDD4C1-37E3-4793-9684-A70E1B19E4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29044" y="92794"/>
            <a:ext cx="494539" cy="5104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C3571A4B-0C3B-44B9-962C-A6C10E8AA9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77433" y="131970"/>
            <a:ext cx="673641" cy="3548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DB1AE096-26A2-4967-BC17-2432C6F637A1}"/>
              </a:ext>
            </a:extLst>
          </xdr:cNvPr>
          <xdr:cNvSpPr txBox="1"/>
        </xdr:nvSpPr>
        <xdr:spPr>
          <a:xfrm>
            <a:off x="3762396" y="716888"/>
            <a:ext cx="8278954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DF58E655-9560-457C-A47E-95AD13138A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30584" y="1058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1525059</xdr:colOff>
      <xdr:row>0</xdr:row>
      <xdr:rowOff>42332</xdr:rowOff>
    </xdr:from>
    <xdr:to>
      <xdr:col>30</xdr:col>
      <xdr:colOff>455084</xdr:colOff>
      <xdr:row>3</xdr:row>
      <xdr:rowOff>149226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E237913-441A-4A4E-9E57-38271A4D0A05}"/>
            </a:ext>
          </a:extLst>
        </xdr:cNvPr>
        <xdr:cNvGrpSpPr/>
      </xdr:nvGrpSpPr>
      <xdr:grpSpPr>
        <a:xfrm>
          <a:off x="1525059" y="42332"/>
          <a:ext cx="13979525" cy="1101727"/>
          <a:chOff x="1525059" y="42332"/>
          <a:chExt cx="13979525" cy="1101727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C86BDD16-C865-457F-80F0-582F9A1F81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32998" y="87913"/>
            <a:ext cx="571586" cy="5259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B133EB5F-0FE8-4D02-A015-B0FD0602CE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25059" y="116596"/>
            <a:ext cx="690098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EBBDB80F-C3F3-40AC-892C-DB8E1F9DBF89}"/>
              </a:ext>
            </a:extLst>
          </xdr:cNvPr>
          <xdr:cNvSpPr txBox="1"/>
        </xdr:nvSpPr>
        <xdr:spPr>
          <a:xfrm>
            <a:off x="3844226" y="646894"/>
            <a:ext cx="8481209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7F1916F9-8E51-47BB-BE72-97152D95CC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4585" y="42332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0</xdr:row>
      <xdr:rowOff>63499</xdr:rowOff>
    </xdr:from>
    <xdr:to>
      <xdr:col>31</xdr:col>
      <xdr:colOff>275166</xdr:colOff>
      <xdr:row>3</xdr:row>
      <xdr:rowOff>264584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C0824827-CB0E-4EBA-8D96-E7D847F756A1}"/>
            </a:ext>
          </a:extLst>
        </xdr:cNvPr>
        <xdr:cNvGrpSpPr/>
      </xdr:nvGrpSpPr>
      <xdr:grpSpPr>
        <a:xfrm>
          <a:off x="857250" y="63499"/>
          <a:ext cx="14255749" cy="1195918"/>
          <a:chOff x="857250" y="63499"/>
          <a:chExt cx="13641916" cy="119591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22B0D02E-79A9-4DDF-A282-3D1EBB6E59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75301" y="63499"/>
            <a:ext cx="523865" cy="510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2514D127-7C0B-4618-B2FA-AB773944E8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7250" y="113028"/>
            <a:ext cx="671343" cy="3632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2F3B7BC-B1C9-47B5-B7F2-AEB6E0D7EC85}"/>
              </a:ext>
            </a:extLst>
          </xdr:cNvPr>
          <xdr:cNvSpPr txBox="1"/>
        </xdr:nvSpPr>
        <xdr:spPr>
          <a:xfrm>
            <a:off x="3165727" y="678303"/>
            <a:ext cx="8250703" cy="5811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4FAFC0CB-83F7-4535-B0E6-DF4C24C670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3835" y="84665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1269999</xdr:colOff>
      <xdr:row>0</xdr:row>
      <xdr:rowOff>74082</xdr:rowOff>
    </xdr:from>
    <xdr:to>
      <xdr:col>31</xdr:col>
      <xdr:colOff>235773</xdr:colOff>
      <xdr:row>3</xdr:row>
      <xdr:rowOff>347135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6281BD58-6771-445F-9BBF-BEAAF6D4BEA7}"/>
            </a:ext>
          </a:extLst>
        </xdr:cNvPr>
        <xdr:cNvGrpSpPr/>
      </xdr:nvGrpSpPr>
      <xdr:grpSpPr>
        <a:xfrm>
          <a:off x="1269999" y="74082"/>
          <a:ext cx="13983524" cy="1267886"/>
          <a:chOff x="1269999" y="74082"/>
          <a:chExt cx="13443774" cy="1267886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6B30CC68-F00A-452D-98EE-6C95658620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160500" y="158749"/>
            <a:ext cx="553273" cy="5312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8A9E138D-96C4-4AB0-9EF7-4AB1C59605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9999" y="141495"/>
            <a:ext cx="593225" cy="3770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67B61980-54EA-4BF5-BFE3-04AFA4C5B18A}"/>
              </a:ext>
            </a:extLst>
          </xdr:cNvPr>
          <xdr:cNvSpPr txBox="1"/>
        </xdr:nvSpPr>
        <xdr:spPr>
          <a:xfrm>
            <a:off x="3437796" y="662913"/>
            <a:ext cx="8201120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0BE3CEB0-7572-4636-A52F-5F2A9A2E7E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07247" y="74082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1343024</xdr:colOff>
      <xdr:row>0</xdr:row>
      <xdr:rowOff>42333</xdr:rowOff>
    </xdr:from>
    <xdr:to>
      <xdr:col>31</xdr:col>
      <xdr:colOff>232833</xdr:colOff>
      <xdr:row>3</xdr:row>
      <xdr:rowOff>180976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BA28728-1EF3-46B2-A566-7D1699D57973}"/>
            </a:ext>
          </a:extLst>
        </xdr:cNvPr>
        <xdr:cNvGrpSpPr/>
      </xdr:nvGrpSpPr>
      <xdr:grpSpPr>
        <a:xfrm>
          <a:off x="1343024" y="42333"/>
          <a:ext cx="14426142" cy="1133476"/>
          <a:chOff x="1343024" y="42333"/>
          <a:chExt cx="13886392" cy="1133476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1F973E7A-DECB-4161-99D2-CDE519CE76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79083" y="56164"/>
            <a:ext cx="550333" cy="5152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715424E1-8296-4A9A-A856-D7FEF74238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3024" y="95430"/>
            <a:ext cx="678187" cy="3341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A60C1D2-FA8B-4301-8414-13B102BBD83F}"/>
              </a:ext>
            </a:extLst>
          </xdr:cNvPr>
          <xdr:cNvSpPr txBox="1"/>
        </xdr:nvSpPr>
        <xdr:spPr>
          <a:xfrm>
            <a:off x="3642961" y="678644"/>
            <a:ext cx="8334815" cy="4971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04026DE5-E0C9-4366-A86D-A4B1677769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41167" y="4233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1504950</xdr:colOff>
      <xdr:row>0</xdr:row>
      <xdr:rowOff>74083</xdr:rowOff>
    </xdr:from>
    <xdr:to>
      <xdr:col>31</xdr:col>
      <xdr:colOff>21167</xdr:colOff>
      <xdr:row>3</xdr:row>
      <xdr:rowOff>369359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37429AF-475E-4F0D-B86C-86713DD7851A}"/>
            </a:ext>
          </a:extLst>
        </xdr:cNvPr>
        <xdr:cNvGrpSpPr/>
      </xdr:nvGrpSpPr>
      <xdr:grpSpPr>
        <a:xfrm>
          <a:off x="1504950" y="74083"/>
          <a:ext cx="13893800" cy="1290109"/>
          <a:chOff x="1504950" y="74083"/>
          <a:chExt cx="13893800" cy="1290109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52364E17-862E-4756-8586-A858F18715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80167" y="92794"/>
            <a:ext cx="518583" cy="4998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379DF10F-6DA1-47E6-A933-0DB7B3A2D6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4950" y="131970"/>
            <a:ext cx="685867" cy="4289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395E0171-9187-4C48-B569-308FEA2C0B72}"/>
              </a:ext>
            </a:extLst>
          </xdr:cNvPr>
          <xdr:cNvSpPr txBox="1"/>
        </xdr:nvSpPr>
        <xdr:spPr>
          <a:xfrm>
            <a:off x="3841516" y="685137"/>
            <a:ext cx="8429201" cy="679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2020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4A4DFFF2-CADE-41E6-A20C-5C6318E2BA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83500" y="74083"/>
            <a:ext cx="1068915" cy="592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uis Alberto de Souza Silva" id="{7E6FFAC5-FE58-4B38-978C-1B136B43FA6F}" userId="S::luis.silva@vmvg.spdm.org.br::c745cc54-d024-4335-91ea-43a258bc8caa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7" dT="2019-09-10T14:09:18.86" personId="{7E6FFAC5-FE58-4B38-978C-1B136B43FA6F}" id="{4E08CA19-ECA4-4A99-8FDF-8CBA0860140D}">
    <text>Mudança do período de analise para caso novo, sendo 6 meses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7" dT="2020-07-03T14:12:00.12" personId="{7E6FFAC5-FE58-4B38-978C-1B136B43FA6F}" id="{F980A5DA-4376-475D-A5D2-F8D7A1037997}">
    <text>Procedimentos de Telemonitoramento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sqref="A1:Y1"/>
    </sheetView>
  </sheetViews>
  <sheetFormatPr defaultColWidth="8.85546875" defaultRowHeight="15" x14ac:dyDescent="0.25"/>
  <cols>
    <col min="1" max="1" width="71.28515625" style="29" customWidth="1"/>
    <col min="2" max="7" width="11.7109375" style="29" hidden="1" customWidth="1"/>
    <col min="8" max="25" width="11.7109375" style="29" customWidth="1"/>
    <col min="26" max="16384" width="8.85546875" style="29"/>
  </cols>
  <sheetData>
    <row r="1" spans="1:25" ht="19.5" thickBot="1" x14ac:dyDescent="0.3">
      <c r="A1" s="1278" t="s">
        <v>264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  <c r="W1" s="1279"/>
      <c r="X1" s="1279"/>
      <c r="Y1" s="1279"/>
    </row>
    <row r="2" spans="1:25" ht="19.5" customHeight="1" thickBot="1" x14ac:dyDescent="0.3">
      <c r="A2" s="1284" t="s">
        <v>354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6"/>
      <c r="L2" s="1280" t="s">
        <v>355</v>
      </c>
      <c r="M2" s="1281"/>
      <c r="N2" s="1281"/>
      <c r="O2" s="1281"/>
      <c r="P2" s="1281"/>
      <c r="Q2" s="1281"/>
      <c r="R2" s="1281"/>
      <c r="S2" s="1281"/>
      <c r="T2" s="1281"/>
      <c r="U2" s="1281"/>
      <c r="V2" s="1281"/>
      <c r="W2" s="1281"/>
      <c r="X2" s="1281"/>
      <c r="Y2" s="1282"/>
    </row>
    <row r="3" spans="1:25" ht="15.75" thickBot="1" x14ac:dyDescent="0.3">
      <c r="A3" s="1287" t="s">
        <v>63</v>
      </c>
      <c r="B3" s="1283">
        <v>42248</v>
      </c>
      <c r="C3" s="1282"/>
      <c r="D3" s="1283">
        <v>42278</v>
      </c>
      <c r="E3" s="1282"/>
      <c r="F3" s="1283">
        <v>42309</v>
      </c>
      <c r="G3" s="1282"/>
      <c r="H3" s="1283">
        <v>42339</v>
      </c>
      <c r="I3" s="1282"/>
      <c r="J3" s="1283">
        <v>42370</v>
      </c>
      <c r="K3" s="1282"/>
      <c r="L3" s="1283">
        <v>42401</v>
      </c>
      <c r="M3" s="1282"/>
      <c r="N3" s="1283">
        <v>42430</v>
      </c>
      <c r="O3" s="1282"/>
      <c r="P3" s="1283">
        <v>42461</v>
      </c>
      <c r="Q3" s="1282"/>
      <c r="R3" s="1283">
        <v>42491</v>
      </c>
      <c r="S3" s="1282"/>
      <c r="T3" s="1283">
        <v>42522</v>
      </c>
      <c r="U3" s="1282"/>
      <c r="V3" s="1283">
        <v>42552</v>
      </c>
      <c r="W3" s="1282"/>
      <c r="X3" s="1283">
        <v>42583</v>
      </c>
      <c r="Y3" s="1282"/>
    </row>
    <row r="4" spans="1:25" ht="57.75" customHeight="1" thickBot="1" x14ac:dyDescent="0.3">
      <c r="A4" s="1288"/>
      <c r="B4" s="525" t="s">
        <v>64</v>
      </c>
      <c r="C4" s="526" t="s">
        <v>65</v>
      </c>
      <c r="D4" s="525" t="s">
        <v>64</v>
      </c>
      <c r="E4" s="526" t="s">
        <v>65</v>
      </c>
      <c r="F4" s="525" t="s">
        <v>64</v>
      </c>
      <c r="G4" s="526" t="s">
        <v>65</v>
      </c>
      <c r="H4" s="525" t="s">
        <v>64</v>
      </c>
      <c r="I4" s="526" t="s">
        <v>65</v>
      </c>
      <c r="J4" s="525" t="s">
        <v>64</v>
      </c>
      <c r="K4" s="526" t="s">
        <v>65</v>
      </c>
      <c r="L4" s="525" t="s">
        <v>64</v>
      </c>
      <c r="M4" s="526" t="s">
        <v>65</v>
      </c>
      <c r="N4" s="525" t="s">
        <v>64</v>
      </c>
      <c r="O4" s="526" t="s">
        <v>65</v>
      </c>
      <c r="P4" s="525" t="s">
        <v>64</v>
      </c>
      <c r="Q4" s="526" t="s">
        <v>65</v>
      </c>
      <c r="R4" s="525" t="s">
        <v>64</v>
      </c>
      <c r="S4" s="526" t="s">
        <v>65</v>
      </c>
      <c r="T4" s="525" t="s">
        <v>64</v>
      </c>
      <c r="U4" s="526" t="s">
        <v>65</v>
      </c>
      <c r="V4" s="525" t="s">
        <v>64</v>
      </c>
      <c r="W4" s="526" t="s">
        <v>65</v>
      </c>
      <c r="X4" s="525" t="s">
        <v>64</v>
      </c>
      <c r="Y4" s="526" t="s">
        <v>65</v>
      </c>
    </row>
    <row r="5" spans="1:25" ht="33" customHeight="1" thickTop="1" x14ac:dyDescent="0.25">
      <c r="A5" s="527" t="s">
        <v>66</v>
      </c>
      <c r="B5" s="528"/>
      <c r="C5" s="529"/>
      <c r="D5" s="528"/>
      <c r="E5" s="529"/>
      <c r="F5" s="528"/>
      <c r="G5" s="529"/>
      <c r="H5" s="530" t="s">
        <v>356</v>
      </c>
      <c r="I5" s="531">
        <f>IF(H5="SIM",20,0)</f>
        <v>20</v>
      </c>
      <c r="J5" s="530" t="s">
        <v>356</v>
      </c>
      <c r="K5" s="532">
        <f>IF(J5="SIM",20,0)</f>
        <v>20</v>
      </c>
      <c r="L5" s="530" t="s">
        <v>356</v>
      </c>
      <c r="M5" s="531">
        <f>IF(L5="SIM",20,0)</f>
        <v>20</v>
      </c>
      <c r="N5" s="530" t="s">
        <v>356</v>
      </c>
      <c r="O5" s="531">
        <f>IF(N5="SIM",20,0)</f>
        <v>20</v>
      </c>
      <c r="P5" s="530" t="s">
        <v>356</v>
      </c>
      <c r="Q5" s="534">
        <f>IF(P5="SIM",40,0)</f>
        <v>40</v>
      </c>
      <c r="R5" s="530" t="s">
        <v>356</v>
      </c>
      <c r="S5" s="531">
        <f>IF(R5="SIM",20,0)</f>
        <v>20</v>
      </c>
      <c r="T5" s="535" t="s">
        <v>356</v>
      </c>
      <c r="U5" s="531">
        <f>IF(T5="SIM",20,0)</f>
        <v>20</v>
      </c>
      <c r="V5" s="533" t="s">
        <v>356</v>
      </c>
      <c r="W5" s="531">
        <f>IF(V5="SIM",20,0)</f>
        <v>20</v>
      </c>
      <c r="X5" s="533"/>
      <c r="Y5" s="531">
        <f>IF(X5="SIM",20,0)</f>
        <v>0</v>
      </c>
    </row>
    <row r="6" spans="1:25" ht="33" customHeight="1" x14ac:dyDescent="0.25">
      <c r="A6" s="536" t="s">
        <v>67</v>
      </c>
      <c r="B6" s="537"/>
      <c r="C6" s="538"/>
      <c r="D6" s="537"/>
      <c r="E6" s="538"/>
      <c r="F6" s="537"/>
      <c r="G6" s="538"/>
      <c r="H6" s="539"/>
      <c r="I6" s="534">
        <f>IF(H6="SIM",40,0)</f>
        <v>0</v>
      </c>
      <c r="J6" s="537"/>
      <c r="K6" s="538"/>
      <c r="L6" s="537"/>
      <c r="M6" s="538"/>
      <c r="N6" s="530" t="s">
        <v>356</v>
      </c>
      <c r="O6" s="534">
        <f>IF(N6="SIM",40,0)</f>
        <v>40</v>
      </c>
      <c r="P6" s="537"/>
      <c r="Q6" s="540"/>
      <c r="R6" s="537"/>
      <c r="S6" s="540"/>
      <c r="T6" s="541"/>
      <c r="U6" s="531">
        <f>IF(T6="SIM",40,0)</f>
        <v>0</v>
      </c>
      <c r="V6" s="537"/>
      <c r="W6" s="540"/>
      <c r="X6" s="537"/>
      <c r="Y6" s="540"/>
    </row>
    <row r="7" spans="1:25" ht="33" customHeight="1" x14ac:dyDescent="0.25">
      <c r="A7" s="536" t="s">
        <v>68</v>
      </c>
      <c r="B7" s="537"/>
      <c r="C7" s="538"/>
      <c r="D7" s="537"/>
      <c r="E7" s="538"/>
      <c r="F7" s="537"/>
      <c r="G7" s="538"/>
      <c r="H7" s="537"/>
      <c r="I7" s="542"/>
      <c r="J7" s="537"/>
      <c r="K7" s="538"/>
      <c r="L7" s="537"/>
      <c r="M7" s="538"/>
      <c r="N7" s="537"/>
      <c r="O7" s="538"/>
      <c r="P7" s="537"/>
      <c r="Q7" s="540"/>
      <c r="R7" s="530" t="s">
        <v>356</v>
      </c>
      <c r="S7" s="534">
        <f>IF(R7="SIM",60,0)</f>
        <v>60</v>
      </c>
      <c r="T7" s="537"/>
      <c r="U7" s="540"/>
      <c r="V7" s="537"/>
      <c r="W7" s="540"/>
      <c r="X7" s="537"/>
      <c r="Y7" s="540"/>
    </row>
    <row r="8" spans="1:25" ht="33" customHeight="1" x14ac:dyDescent="0.25">
      <c r="A8" s="536" t="s">
        <v>69</v>
      </c>
      <c r="B8" s="537"/>
      <c r="C8" s="538"/>
      <c r="D8" s="537"/>
      <c r="E8" s="538"/>
      <c r="F8" s="537"/>
      <c r="G8" s="538"/>
      <c r="H8" s="537"/>
      <c r="I8" s="542"/>
      <c r="J8" s="537"/>
      <c r="K8" s="538"/>
      <c r="L8" s="530" t="s">
        <v>356</v>
      </c>
      <c r="M8" s="543">
        <f>IF(L8="SIM",60,0)</f>
        <v>60</v>
      </c>
      <c r="N8" s="537"/>
      <c r="O8" s="538"/>
      <c r="P8" s="537"/>
      <c r="Q8" s="540"/>
      <c r="R8" s="537"/>
      <c r="S8" s="540"/>
      <c r="T8" s="537"/>
      <c r="U8" s="540"/>
      <c r="V8" s="537"/>
      <c r="W8" s="540"/>
      <c r="X8" s="541"/>
      <c r="Y8" s="531">
        <f>IF(X8="SIM",60,0)</f>
        <v>0</v>
      </c>
    </row>
    <row r="9" spans="1:25" ht="33" customHeight="1" x14ac:dyDescent="0.25">
      <c r="A9" s="536" t="s">
        <v>70</v>
      </c>
      <c r="B9" s="537"/>
      <c r="C9" s="538"/>
      <c r="D9" s="537"/>
      <c r="E9" s="538"/>
      <c r="F9" s="537"/>
      <c r="G9" s="538"/>
      <c r="H9" s="537"/>
      <c r="I9" s="542"/>
      <c r="J9" s="530" t="s">
        <v>356</v>
      </c>
      <c r="K9" s="543">
        <f>IF(J9="SIM",60,0)</f>
        <v>60</v>
      </c>
      <c r="L9" s="537"/>
      <c r="M9" s="538"/>
      <c r="N9" s="537"/>
      <c r="O9" s="538"/>
      <c r="P9" s="530" t="s">
        <v>356</v>
      </c>
      <c r="Q9" s="534">
        <f>IF(P9="SIM",40,0)</f>
        <v>40</v>
      </c>
      <c r="R9" s="537"/>
      <c r="S9" s="540"/>
      <c r="T9" s="537"/>
      <c r="U9" s="540"/>
      <c r="V9" s="541" t="s">
        <v>356</v>
      </c>
      <c r="W9" s="531">
        <f>IF(V9="SIM",60,0)</f>
        <v>60</v>
      </c>
      <c r="X9" s="537"/>
      <c r="Y9" s="540"/>
    </row>
    <row r="10" spans="1:25" ht="33" customHeight="1" x14ac:dyDescent="0.25">
      <c r="A10" s="536" t="s">
        <v>71</v>
      </c>
      <c r="B10" s="537"/>
      <c r="C10" s="538"/>
      <c r="D10" s="537"/>
      <c r="E10" s="538"/>
      <c r="F10" s="537"/>
      <c r="G10" s="538"/>
      <c r="H10" s="530" t="s">
        <v>356</v>
      </c>
      <c r="I10" s="534">
        <f>IF(H10="SIM",20,0)</f>
        <v>20</v>
      </c>
      <c r="J10" s="537"/>
      <c r="K10" s="538"/>
      <c r="L10" s="537"/>
      <c r="M10" s="538"/>
      <c r="N10" s="530" t="s">
        <v>356</v>
      </c>
      <c r="O10" s="534">
        <f>IF(N10="SIM",40,0)</f>
        <v>40</v>
      </c>
      <c r="P10" s="537"/>
      <c r="Q10" s="540"/>
      <c r="R10" s="537"/>
      <c r="S10" s="540"/>
      <c r="T10" s="541" t="s">
        <v>356</v>
      </c>
      <c r="U10" s="531">
        <f>IF(T10="SIM",40,0)</f>
        <v>40</v>
      </c>
      <c r="V10" s="537"/>
      <c r="W10" s="540"/>
      <c r="X10" s="537"/>
      <c r="Y10" s="540"/>
    </row>
    <row r="11" spans="1:25" ht="33" customHeight="1" x14ac:dyDescent="0.25">
      <c r="A11" s="536" t="s">
        <v>72</v>
      </c>
      <c r="B11" s="537"/>
      <c r="C11" s="538"/>
      <c r="D11" s="537"/>
      <c r="E11" s="538"/>
      <c r="F11" s="537"/>
      <c r="G11" s="538"/>
      <c r="H11" s="530" t="s">
        <v>356</v>
      </c>
      <c r="I11" s="534">
        <f>IF(H11="SIM",20,0)</f>
        <v>20</v>
      </c>
      <c r="J11" s="537"/>
      <c r="K11" s="538"/>
      <c r="L11" s="530" t="s">
        <v>356</v>
      </c>
      <c r="M11" s="531">
        <f>IF(L11="SIM",20,0)</f>
        <v>20</v>
      </c>
      <c r="N11" s="537"/>
      <c r="O11" s="538"/>
      <c r="P11" s="537"/>
      <c r="Q11" s="540"/>
      <c r="R11" s="530" t="s">
        <v>356</v>
      </c>
      <c r="S11" s="531">
        <f>IF(R11="SIM",20,0)</f>
        <v>20</v>
      </c>
      <c r="T11" s="537"/>
      <c r="U11" s="540"/>
      <c r="V11" s="537"/>
      <c r="W11" s="540"/>
      <c r="X11" s="541"/>
      <c r="Y11" s="531">
        <f>IF(X11="SIM",20,0)</f>
        <v>0</v>
      </c>
    </row>
    <row r="12" spans="1:25" ht="33" customHeight="1" x14ac:dyDescent="0.25">
      <c r="A12" s="536" t="s">
        <v>73</v>
      </c>
      <c r="B12" s="537"/>
      <c r="C12" s="538"/>
      <c r="D12" s="537"/>
      <c r="E12" s="538"/>
      <c r="F12" s="537"/>
      <c r="G12" s="538"/>
      <c r="H12" s="537"/>
      <c r="I12" s="542"/>
      <c r="J12" s="539"/>
      <c r="K12" s="543">
        <f>IF(J12="SIM",20,0)</f>
        <v>0</v>
      </c>
      <c r="L12" s="537"/>
      <c r="M12" s="538"/>
      <c r="N12" s="537"/>
      <c r="O12" s="538"/>
      <c r="P12" s="530" t="s">
        <v>356</v>
      </c>
      <c r="Q12" s="531">
        <f>IF(P12="SIM",20,0)</f>
        <v>20</v>
      </c>
      <c r="R12" s="537"/>
      <c r="S12" s="540"/>
      <c r="T12" s="537"/>
      <c r="U12" s="540"/>
      <c r="V12" s="541" t="s">
        <v>356</v>
      </c>
      <c r="W12" s="531">
        <f>IF(V12="SIM",20,0)</f>
        <v>20</v>
      </c>
      <c r="X12" s="537"/>
      <c r="Y12" s="540"/>
    </row>
    <row r="13" spans="1:25" ht="23.25" customHeight="1" thickBot="1" x14ac:dyDescent="0.3">
      <c r="A13" s="544" t="s">
        <v>7</v>
      </c>
      <c r="B13" s="545"/>
      <c r="C13" s="546"/>
      <c r="D13" s="545"/>
      <c r="E13" s="546"/>
      <c r="F13" s="545"/>
      <c r="G13" s="546"/>
      <c r="H13" s="545"/>
      <c r="I13" s="547">
        <f>SUM(I5:I12)</f>
        <v>60</v>
      </c>
      <c r="J13" s="545"/>
      <c r="K13" s="548">
        <f>SUM(K5:K12)</f>
        <v>80</v>
      </c>
      <c r="L13" s="545"/>
      <c r="M13" s="547">
        <f>SUM(M5:M12)</f>
        <v>100</v>
      </c>
      <c r="N13" s="545"/>
      <c r="O13" s="547">
        <f>SUM(O5:O12)</f>
        <v>100</v>
      </c>
      <c r="P13" s="545"/>
      <c r="Q13" s="547">
        <f>SUM(Q5:Q12)</f>
        <v>100</v>
      </c>
      <c r="R13" s="545"/>
      <c r="S13" s="547">
        <f>SUM(S5:S12)</f>
        <v>100</v>
      </c>
      <c r="T13" s="545"/>
      <c r="U13" s="547">
        <f>SUM(U5:U12)</f>
        <v>60</v>
      </c>
      <c r="V13" s="545"/>
      <c r="W13" s="547">
        <f>SUM(W5:W12)</f>
        <v>100</v>
      </c>
      <c r="X13" s="545"/>
      <c r="Y13" s="547">
        <f>SUM(Y5:Y12)</f>
        <v>0</v>
      </c>
    </row>
    <row r="15" spans="1:25" x14ac:dyDescent="0.25">
      <c r="A15" s="30" t="s">
        <v>74</v>
      </c>
    </row>
    <row r="16" spans="1:25" x14ac:dyDescent="0.25">
      <c r="A16" s="30" t="s">
        <v>75</v>
      </c>
    </row>
    <row r="18" spans="1:1" x14ac:dyDescent="0.25">
      <c r="A18" s="31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4.85546875" customWidth="1"/>
    <col min="2" max="2" width="9" bestFit="1" customWidth="1"/>
    <col min="3" max="4" width="7.42578125" bestFit="1" customWidth="1"/>
    <col min="5" max="5" width="7.140625" bestFit="1" customWidth="1"/>
    <col min="6" max="6" width="7.42578125" bestFit="1" customWidth="1"/>
    <col min="7" max="7" width="7.85546875" bestFit="1" customWidth="1"/>
    <col min="8" max="8" width="7.42578125" bestFit="1" customWidth="1"/>
    <col min="9" max="9" width="9" hidden="1" customWidth="1"/>
    <col min="10" max="10" width="7.42578125" hidden="1" customWidth="1"/>
    <col min="11" max="11" width="7.5703125" bestFit="1" customWidth="1"/>
    <col min="12" max="12" width="7.28515625" customWidth="1"/>
    <col min="13" max="13" width="8.42578125" bestFit="1" customWidth="1"/>
    <col min="14" max="14" width="7.140625" customWidth="1"/>
    <col min="15" max="16" width="7.42578125" bestFit="1" customWidth="1"/>
    <col min="17" max="17" width="8" hidden="1" customWidth="1"/>
    <col min="18" max="18" width="6.42578125" hidden="1" customWidth="1"/>
    <col min="19" max="19" width="7.28515625" bestFit="1" customWidth="1"/>
    <col min="20" max="20" width="7.42578125" bestFit="1" customWidth="1"/>
    <col min="21" max="21" width="7.5703125" bestFit="1" customWidth="1"/>
    <col min="22" max="22" width="7.42578125" bestFit="1" customWidth="1"/>
    <col min="23" max="23" width="7.28515625" bestFit="1" customWidth="1"/>
    <col min="24" max="24" width="7.42578125" bestFit="1" customWidth="1"/>
    <col min="25" max="25" width="8" hidden="1" customWidth="1"/>
    <col min="26" max="26" width="6.42578125" hidden="1" customWidth="1"/>
    <col min="27" max="27" width="7.5703125" bestFit="1" customWidth="1"/>
    <col min="28" max="28" width="7.42578125" bestFit="1" customWidth="1"/>
    <col min="29" max="29" width="7.5703125" bestFit="1" customWidth="1"/>
    <col min="30" max="30" width="7" customWidth="1"/>
    <col min="31" max="31" width="7.28515625" bestFit="1" customWidth="1"/>
    <col min="32" max="32" width="7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594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595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8.5" customHeight="1" x14ac:dyDescent="0.25">
      <c r="A8" s="1255" t="s">
        <v>453</v>
      </c>
      <c r="B8" s="1147">
        <v>120</v>
      </c>
      <c r="C8" s="1253">
        <v>105</v>
      </c>
      <c r="D8" s="1150">
        <f t="shared" ref="D8" si="0">C8/$B8</f>
        <v>0.875</v>
      </c>
      <c r="E8" s="1253">
        <v>106</v>
      </c>
      <c r="F8" s="1150">
        <f t="shared" ref="F8" si="1">E8/$B8</f>
        <v>0.8833333333333333</v>
      </c>
      <c r="G8" s="1253">
        <v>106</v>
      </c>
      <c r="H8" s="1150">
        <f t="shared" ref="H8" si="2">G8/$B8</f>
        <v>0.8833333333333333</v>
      </c>
      <c r="I8" s="1253">
        <f t="shared" ref="I8:I9" si="3">SUM(C8,E8,G8)</f>
        <v>317</v>
      </c>
      <c r="J8" s="1150">
        <f t="shared" ref="J8" si="4">I8/($B8*3)</f>
        <v>0.88055555555555554</v>
      </c>
      <c r="K8" s="1253">
        <v>106</v>
      </c>
      <c r="L8" s="1150">
        <f t="shared" ref="L8" si="5">K8/$B8</f>
        <v>0.8833333333333333</v>
      </c>
      <c r="M8" s="1253">
        <v>106</v>
      </c>
      <c r="N8" s="1150">
        <f t="shared" ref="N8" si="6">M8/$B8</f>
        <v>0.8833333333333333</v>
      </c>
      <c r="O8" s="1253">
        <v>106</v>
      </c>
      <c r="P8" s="1150">
        <f t="shared" ref="P8" si="7">O8/$B8</f>
        <v>0.8833333333333333</v>
      </c>
      <c r="Q8" s="1253">
        <f>SUM(K8,M8,O8)</f>
        <v>318</v>
      </c>
      <c r="R8" s="1150">
        <f>Q8/($B8*3)</f>
        <v>0.8833333333333333</v>
      </c>
      <c r="S8" s="1253">
        <v>105</v>
      </c>
      <c r="T8" s="1150">
        <f t="shared" ref="T8" si="8">S8/$B8</f>
        <v>0.875</v>
      </c>
      <c r="U8" s="1253">
        <v>107</v>
      </c>
      <c r="V8" s="1150">
        <f t="shared" ref="V8" si="9">U8/$B8</f>
        <v>0.89166666666666672</v>
      </c>
      <c r="W8" s="1253">
        <v>115</v>
      </c>
      <c r="X8" s="1150">
        <f t="shared" ref="X8" si="10">W8/$B8</f>
        <v>0.95833333333333337</v>
      </c>
      <c r="Y8" s="1253">
        <f>SUM(S8,U8,W8)</f>
        <v>327</v>
      </c>
      <c r="Z8" s="1150">
        <f>Y8/($B8*3)</f>
        <v>0.90833333333333333</v>
      </c>
      <c r="AA8" s="1253">
        <v>118</v>
      </c>
      <c r="AB8" s="1150">
        <f t="shared" ref="AB8" si="11">AA8/$B8</f>
        <v>0.98333333333333328</v>
      </c>
      <c r="AC8" s="1253">
        <v>118</v>
      </c>
      <c r="AD8" s="1150">
        <f t="shared" ref="AD8" si="12">AC8/$B8</f>
        <v>0.98333333333333328</v>
      </c>
      <c r="AE8" s="1253">
        <v>118</v>
      </c>
      <c r="AF8" s="1150">
        <f t="shared" ref="AF8" si="13">AE8/$B8</f>
        <v>0.98333333333333328</v>
      </c>
    </row>
    <row r="9" spans="1:32" s="1271" customFormat="1" ht="17.25" customHeight="1" x14ac:dyDescent="0.25">
      <c r="A9" s="1251" t="s">
        <v>7</v>
      </c>
      <c r="B9" s="1269">
        <f>SUM(B8)</f>
        <v>120</v>
      </c>
      <c r="C9" s="1269">
        <f>SUM(C8)</f>
        <v>105</v>
      </c>
      <c r="D9" s="1270">
        <f>C9/$B$9</f>
        <v>0.875</v>
      </c>
      <c r="E9" s="1269">
        <f>SUM(E8)</f>
        <v>106</v>
      </c>
      <c r="F9" s="1270">
        <f>E9/$B$9</f>
        <v>0.8833333333333333</v>
      </c>
      <c r="G9" s="1269">
        <f>SUM(G8)</f>
        <v>106</v>
      </c>
      <c r="H9" s="1270">
        <f>G9/$B$9</f>
        <v>0.8833333333333333</v>
      </c>
      <c r="I9" s="1269">
        <f t="shared" si="3"/>
        <v>317</v>
      </c>
      <c r="J9" s="1270">
        <f>I9/$B$9</f>
        <v>2.6416666666666666</v>
      </c>
      <c r="K9" s="1269">
        <f>SUM(K8)</f>
        <v>106</v>
      </c>
      <c r="L9" s="1270">
        <f>K9/$B$9</f>
        <v>0.8833333333333333</v>
      </c>
      <c r="M9" s="1269">
        <f t="shared" ref="M9" si="14">SUM(M8)</f>
        <v>106</v>
      </c>
      <c r="N9" s="1270">
        <f>M9/$B$9</f>
        <v>0.8833333333333333</v>
      </c>
      <c r="O9" s="1269">
        <f t="shared" ref="O9" si="15">SUM(O8)</f>
        <v>106</v>
      </c>
      <c r="P9" s="1270">
        <f>O9/$B$9</f>
        <v>0.8833333333333333</v>
      </c>
      <c r="Q9" s="1269">
        <f>SUM(K9,M9,O9)</f>
        <v>318</v>
      </c>
      <c r="R9" s="1270">
        <f>Q9/$B$9</f>
        <v>2.65</v>
      </c>
      <c r="S9" s="1269">
        <f>SUM(S8)</f>
        <v>105</v>
      </c>
      <c r="T9" s="1270">
        <f>S9/$B$9</f>
        <v>0.875</v>
      </c>
      <c r="U9" s="1269">
        <f t="shared" ref="U9" si="16">SUM(U8)</f>
        <v>107</v>
      </c>
      <c r="V9" s="1270">
        <f>U9/$B$9</f>
        <v>0.89166666666666672</v>
      </c>
      <c r="W9" s="1269">
        <f t="shared" ref="W9" si="17">SUM(W8)</f>
        <v>115</v>
      </c>
      <c r="X9" s="1270">
        <f>W9/$B$9</f>
        <v>0.95833333333333337</v>
      </c>
      <c r="Y9" s="1269">
        <f>SUM(S9,U9,W9)</f>
        <v>327</v>
      </c>
      <c r="Z9" s="1270">
        <f>Y9/$B$9</f>
        <v>2.7250000000000001</v>
      </c>
      <c r="AA9" s="1269">
        <f>SUM(AA8)</f>
        <v>118</v>
      </c>
      <c r="AB9" s="1270">
        <f>AA9/$B$9</f>
        <v>0.98333333333333328</v>
      </c>
      <c r="AC9" s="1269">
        <f t="shared" ref="AC9" si="18">SUM(AC8)</f>
        <v>118</v>
      </c>
      <c r="AD9" s="1270">
        <f>AC9/$B$9</f>
        <v>0.98333333333333328</v>
      </c>
      <c r="AE9" s="1269">
        <f t="shared" ref="AE9" si="19">SUM(AE8)</f>
        <v>118</v>
      </c>
      <c r="AF9" s="1270">
        <f>AE9/$B$9</f>
        <v>0.98333333333333328</v>
      </c>
    </row>
    <row r="10" spans="1:32" x14ac:dyDescent="0.25">
      <c r="A10" s="110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07"/>
      <c r="O10" s="1107"/>
      <c r="P10" s="1107"/>
      <c r="Q10" s="1107"/>
      <c r="R10" s="1107"/>
      <c r="S10" s="1107"/>
      <c r="T10" s="1107"/>
      <c r="U10" s="1107"/>
      <c r="V10" s="1107"/>
      <c r="W10" s="1107"/>
      <c r="X10" s="1107"/>
      <c r="Y10" s="1107"/>
      <c r="Z10" s="1107"/>
      <c r="AA10" s="1107"/>
      <c r="AB10" s="1107"/>
      <c r="AC10" s="1107"/>
      <c r="AD10" s="1107"/>
      <c r="AE10" s="1107"/>
      <c r="AF10" s="1107"/>
    </row>
    <row r="11" spans="1:32" x14ac:dyDescent="0.25">
      <c r="A11" s="1248" t="s">
        <v>636</v>
      </c>
      <c r="B11" s="1107"/>
      <c r="C11" s="1107"/>
      <c r="D11" s="1107"/>
      <c r="E11" s="1107"/>
      <c r="F11" s="1107"/>
      <c r="G11" s="1107"/>
      <c r="H11" s="1107"/>
      <c r="I11" s="1107"/>
      <c r="J11" s="1107"/>
      <c r="K11" s="1107"/>
      <c r="L11" s="1107"/>
      <c r="M11" s="1107"/>
      <c r="N11" s="1107"/>
      <c r="O11" s="1107"/>
      <c r="P11" s="1107"/>
      <c r="Q11" s="1107"/>
      <c r="R11" s="1107"/>
      <c r="S11" s="1107"/>
      <c r="T11" s="1107"/>
      <c r="U11" s="1107"/>
      <c r="V11" s="1107"/>
      <c r="W11" s="1107"/>
      <c r="X11" s="1107"/>
      <c r="Y11" s="1107"/>
      <c r="Z11" s="1107"/>
      <c r="AA11" s="1107"/>
      <c r="AB11" s="1107"/>
      <c r="AC11" s="1107"/>
      <c r="AD11" s="1107"/>
      <c r="AE11" s="1107"/>
      <c r="AF11" s="1107"/>
    </row>
    <row r="12" spans="1:32" x14ac:dyDescent="0.25">
      <c r="A12" s="1107"/>
      <c r="B12" s="1107"/>
      <c r="C12" s="1107"/>
      <c r="D12" s="1107"/>
      <c r="E12" s="1107"/>
      <c r="F12" s="1107"/>
      <c r="G12" s="1107"/>
      <c r="H12" s="1107"/>
      <c r="I12" s="1107"/>
      <c r="J12" s="1107"/>
      <c r="K12" s="1107"/>
      <c r="L12" s="1107"/>
      <c r="M12" s="1107"/>
      <c r="N12" s="1107"/>
      <c r="O12" s="1107"/>
      <c r="P12" s="1107"/>
      <c r="Q12" s="1107"/>
      <c r="R12" s="1107"/>
      <c r="S12" s="1107"/>
      <c r="T12" s="1107"/>
      <c r="U12" s="1107"/>
      <c r="V12" s="1107"/>
      <c r="W12" s="1107"/>
      <c r="X12" s="1107"/>
      <c r="Y12" s="1107"/>
      <c r="Z12" s="1107"/>
      <c r="AA12" s="1107"/>
      <c r="AB12" s="1107"/>
      <c r="AC12" s="1107"/>
      <c r="AD12" s="1107"/>
      <c r="AE12" s="1107"/>
      <c r="AF12" s="1107"/>
    </row>
    <row r="13" spans="1:32" x14ac:dyDescent="0.25">
      <c r="A13" s="1107"/>
      <c r="B13" s="1107"/>
      <c r="C13" s="1107"/>
      <c r="D13" s="1107"/>
      <c r="E13" s="1107"/>
      <c r="F13" s="1107"/>
      <c r="G13" s="1107"/>
      <c r="H13" s="1107"/>
      <c r="I13" s="1107"/>
      <c r="J13" s="1107"/>
      <c r="K13" s="1107"/>
      <c r="L13" s="1107"/>
      <c r="M13" s="1107"/>
      <c r="N13" s="1107"/>
      <c r="O13" s="1107"/>
      <c r="P13" s="1107"/>
      <c r="Q13" s="1107"/>
      <c r="R13" s="1107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x14ac:dyDescent="0.25">
      <c r="A14" s="1107"/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x14ac:dyDescent="0.25">
      <c r="A15" s="1107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x14ac:dyDescent="0.25">
      <c r="A16" s="1107"/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x14ac:dyDescent="0.25">
      <c r="A17" s="1107"/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x14ac:dyDescent="0.25">
      <c r="A18" s="1107"/>
      <c r="B18" s="1107"/>
      <c r="C18" s="1107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7"/>
      <c r="O18" s="1107"/>
      <c r="P18" s="1107"/>
      <c r="Q18" s="1107"/>
      <c r="R18" s="110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x14ac:dyDescent="0.25">
      <c r="A19" s="110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x14ac:dyDescent="0.25">
      <c r="A20" s="1107"/>
      <c r="B20" s="1107"/>
      <c r="C20" s="1107"/>
      <c r="D20" s="1107"/>
      <c r="E20" s="1107"/>
      <c r="F20" s="1107"/>
      <c r="G20" s="1107"/>
      <c r="H20" s="1107"/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x14ac:dyDescent="0.25">
      <c r="A21" s="1107"/>
      <c r="B21" s="1107"/>
      <c r="C21" s="1107"/>
      <c r="D21" s="1107"/>
      <c r="E21" s="1107"/>
      <c r="F21" s="1107"/>
      <c r="G21" s="1107"/>
      <c r="H21" s="1107"/>
      <c r="I21" s="1107"/>
      <c r="J21" s="1107"/>
      <c r="K21" s="1107"/>
      <c r="L21" s="1107"/>
      <c r="M21" s="1107"/>
      <c r="N21" s="1107"/>
      <c r="O21" s="1107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x14ac:dyDescent="0.25">
      <c r="A22" s="1107"/>
      <c r="B22" s="1107"/>
      <c r="C22" s="1107"/>
      <c r="D22" s="1107"/>
      <c r="E22" s="1107"/>
      <c r="F22" s="1107"/>
      <c r="G22" s="1107"/>
      <c r="H22" s="1107"/>
      <c r="I22" s="1107"/>
      <c r="J22" s="1107"/>
      <c r="K22" s="1107"/>
      <c r="L22" s="1107"/>
      <c r="M22" s="1107"/>
      <c r="N22" s="1107"/>
      <c r="O22" s="1107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x14ac:dyDescent="0.25">
      <c r="A23" s="1107"/>
      <c r="B23" s="1107"/>
      <c r="C23" s="1107"/>
      <c r="D23" s="1107"/>
      <c r="E23" s="1107"/>
      <c r="F23" s="1107"/>
      <c r="G23" s="1107"/>
      <c r="H23" s="1107"/>
      <c r="I23" s="1107"/>
      <c r="J23" s="1107"/>
      <c r="K23" s="1107"/>
      <c r="L23" s="1107"/>
      <c r="M23" s="1107"/>
      <c r="N23" s="1107"/>
      <c r="O23" s="1107"/>
      <c r="P23" s="1107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x14ac:dyDescent="0.25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1107"/>
      <c r="M24" s="1107"/>
      <c r="N24" s="1107"/>
      <c r="O24" s="1107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4">
    <mergeCell ref="A2:M2"/>
    <mergeCell ref="A3:M3"/>
    <mergeCell ref="A6:AF6"/>
    <mergeCell ref="A5:AF5"/>
  </mergeCells>
  <pageMargins left="0.23622047244094491" right="0.23622047244094491" top="0.38" bottom="0.74803149606299213" header="0.31496062992125984" footer="0.31496062992125984"/>
  <pageSetup paperSize="9" scale="6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4.85546875" customWidth="1"/>
    <col min="2" max="2" width="8" customWidth="1"/>
    <col min="3" max="3" width="7.42578125" bestFit="1" customWidth="1"/>
    <col min="4" max="4" width="8.42578125" bestFit="1" customWidth="1"/>
    <col min="5" max="5" width="7.140625" bestFit="1" customWidth="1"/>
    <col min="6" max="6" width="7.5703125" bestFit="1" customWidth="1"/>
    <col min="7" max="7" width="7.85546875" bestFit="1" customWidth="1"/>
    <col min="8" max="8" width="8.42578125" bestFit="1" customWidth="1"/>
    <col min="9" max="9" width="9" hidden="1" customWidth="1"/>
    <col min="10" max="10" width="6.42578125" hidden="1" customWidth="1"/>
    <col min="11" max="12" width="7.5703125" bestFit="1" customWidth="1"/>
    <col min="13" max="13" width="8.42578125" bestFit="1" customWidth="1"/>
    <col min="14" max="14" width="7.140625" customWidth="1"/>
    <col min="15" max="15" width="7.42578125" bestFit="1" customWidth="1"/>
    <col min="16" max="16" width="7.5703125" bestFit="1" customWidth="1"/>
    <col min="17" max="17" width="8" hidden="1" customWidth="1"/>
    <col min="18" max="18" width="6.42578125" hidden="1" customWidth="1"/>
    <col min="19" max="19" width="7.28515625" bestFit="1" customWidth="1"/>
    <col min="20" max="22" width="7.5703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6.42578125" hidden="1" customWidth="1"/>
    <col min="27" max="30" width="7.5703125" bestFit="1" customWidth="1"/>
    <col min="31" max="31" width="7.28515625" bestFit="1" customWidth="1"/>
    <col min="32" max="32" width="7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596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9.25" customHeight="1" x14ac:dyDescent="0.25">
      <c r="A8" s="1093" t="s">
        <v>542</v>
      </c>
      <c r="B8" s="1147">
        <v>576</v>
      </c>
      <c r="C8" s="1148">
        <v>504</v>
      </c>
      <c r="D8" s="1149">
        <f t="shared" ref="D8:D13" si="0">C8/$B8</f>
        <v>0.875</v>
      </c>
      <c r="E8" s="1148">
        <v>426</v>
      </c>
      <c r="F8" s="1149">
        <f t="shared" ref="F8:F13" si="1">E8/$B8</f>
        <v>0.73958333333333337</v>
      </c>
      <c r="G8" s="1148">
        <v>414</v>
      </c>
      <c r="H8" s="1149">
        <f t="shared" ref="H8:H13" si="2">G8/$B8</f>
        <v>0.71875</v>
      </c>
      <c r="I8" s="1250">
        <f t="shared" ref="I8:I14" si="3">SUM(C8,E8,G8)</f>
        <v>1344</v>
      </c>
      <c r="J8" s="1149">
        <f t="shared" ref="J8:J14" si="4">I8/($B8*3)</f>
        <v>0.77777777777777779</v>
      </c>
      <c r="K8" s="1148">
        <v>143</v>
      </c>
      <c r="L8" s="1149">
        <f t="shared" ref="L8:L14" si="5">K8/$B8</f>
        <v>0.2482638888888889</v>
      </c>
      <c r="M8" s="1148">
        <v>133</v>
      </c>
      <c r="N8" s="1149">
        <f t="shared" ref="N8:N14" si="6">M8/$B8</f>
        <v>0.23090277777777779</v>
      </c>
      <c r="O8" s="1148">
        <v>210</v>
      </c>
      <c r="P8" s="1149">
        <f t="shared" ref="P8:P14" si="7">O8/$B8</f>
        <v>0.36458333333333331</v>
      </c>
      <c r="Q8" s="1250">
        <f t="shared" ref="Q8:Q14" si="8">SUM(K8,M8,O8)</f>
        <v>486</v>
      </c>
      <c r="R8" s="1149">
        <f t="shared" ref="R8:R14" si="9">Q8/($B8*3)</f>
        <v>0.28125</v>
      </c>
      <c r="S8" s="1148">
        <v>388</v>
      </c>
      <c r="T8" s="1149">
        <f t="shared" ref="T8:T14" si="10">S8/$B8</f>
        <v>0.67361111111111116</v>
      </c>
      <c r="U8" s="1148">
        <v>320</v>
      </c>
      <c r="V8" s="1149">
        <f t="shared" ref="V8:V14" si="11">U8/$B8</f>
        <v>0.55555555555555558</v>
      </c>
      <c r="W8" s="1148">
        <v>384</v>
      </c>
      <c r="X8" s="1149">
        <f t="shared" ref="X8:X14" si="12">W8/$B8</f>
        <v>0.66666666666666663</v>
      </c>
      <c r="Y8" s="1250">
        <f t="shared" ref="Y8:Y14" si="13">SUM(S8,U8,W8)</f>
        <v>1092</v>
      </c>
      <c r="Z8" s="1149">
        <f t="shared" ref="Z8:Z14" si="14">Y8/($B8*3)</f>
        <v>0.63194444444444442</v>
      </c>
      <c r="AA8" s="1148">
        <v>367</v>
      </c>
      <c r="AB8" s="1150">
        <f t="shared" ref="AB8" si="15">AA8/$B8</f>
        <v>0.63715277777777779</v>
      </c>
      <c r="AC8" s="1148">
        <v>313</v>
      </c>
      <c r="AD8" s="1150">
        <f t="shared" ref="AD8" si="16">AC8/$B8</f>
        <v>0.54340277777777779</v>
      </c>
      <c r="AE8" s="1148">
        <v>253</v>
      </c>
      <c r="AF8" s="1150">
        <f t="shared" ref="AF8" si="17">AE8/$B8</f>
        <v>0.4392361111111111</v>
      </c>
    </row>
    <row r="9" spans="1:32" ht="19.5" customHeight="1" x14ac:dyDescent="0.25">
      <c r="A9" s="1093" t="s">
        <v>527</v>
      </c>
      <c r="B9" s="1147">
        <v>2016</v>
      </c>
      <c r="C9" s="1148">
        <v>1767</v>
      </c>
      <c r="D9" s="1149">
        <f t="shared" si="0"/>
        <v>0.87648809523809523</v>
      </c>
      <c r="E9" s="1148">
        <v>1400</v>
      </c>
      <c r="F9" s="1149">
        <f t="shared" si="1"/>
        <v>0.69444444444444442</v>
      </c>
      <c r="G9" s="1148">
        <v>1029</v>
      </c>
      <c r="H9" s="1149">
        <f t="shared" si="2"/>
        <v>0.51041666666666663</v>
      </c>
      <c r="I9" s="1250">
        <f t="shared" si="3"/>
        <v>4196</v>
      </c>
      <c r="J9" s="1149">
        <f t="shared" si="4"/>
        <v>0.69378306878306883</v>
      </c>
      <c r="K9" s="1148">
        <v>213</v>
      </c>
      <c r="L9" s="1149">
        <f t="shared" si="5"/>
        <v>0.1056547619047619</v>
      </c>
      <c r="M9" s="1148">
        <v>169</v>
      </c>
      <c r="N9" s="1149">
        <f t="shared" si="6"/>
        <v>8.3829365079365073E-2</v>
      </c>
      <c r="O9" s="1148">
        <v>271</v>
      </c>
      <c r="P9" s="1149">
        <f t="shared" si="7"/>
        <v>0.13442460317460317</v>
      </c>
      <c r="Q9" s="1250">
        <f t="shared" si="8"/>
        <v>653</v>
      </c>
      <c r="R9" s="1149">
        <f t="shared" si="9"/>
        <v>0.10796957671957672</v>
      </c>
      <c r="S9" s="1148">
        <v>275</v>
      </c>
      <c r="T9" s="1149">
        <f t="shared" si="10"/>
        <v>0.13640873015873015</v>
      </c>
      <c r="U9" s="1148">
        <v>288</v>
      </c>
      <c r="V9" s="1149">
        <f t="shared" si="11"/>
        <v>0.14285714285714285</v>
      </c>
      <c r="W9" s="1148">
        <v>303</v>
      </c>
      <c r="X9" s="1149">
        <f t="shared" si="12"/>
        <v>0.15029761904761904</v>
      </c>
      <c r="Y9" s="1250">
        <f t="shared" si="13"/>
        <v>866</v>
      </c>
      <c r="Z9" s="1149">
        <f t="shared" si="14"/>
        <v>0.1431878306878307</v>
      </c>
      <c r="AA9" s="1148">
        <v>250</v>
      </c>
      <c r="AB9" s="1150">
        <f t="shared" ref="AB9:AB14" si="18">AA9/$B9</f>
        <v>0.12400793650793651</v>
      </c>
      <c r="AC9" s="1148">
        <v>258</v>
      </c>
      <c r="AD9" s="1150">
        <f t="shared" ref="AD9:AD14" si="19">AC9/$B9</f>
        <v>0.12797619047619047</v>
      </c>
      <c r="AE9" s="1148">
        <v>278</v>
      </c>
      <c r="AF9" s="1150">
        <f>AE9/$B9</f>
        <v>0.13789682539682541</v>
      </c>
    </row>
    <row r="10" spans="1:32" ht="19.5" customHeight="1" x14ac:dyDescent="0.25">
      <c r="A10" s="1095" t="s">
        <v>580</v>
      </c>
      <c r="B10" s="1147">
        <v>1052</v>
      </c>
      <c r="C10" s="1148">
        <v>847</v>
      </c>
      <c r="D10" s="1149">
        <f t="shared" si="0"/>
        <v>0.80513307984790872</v>
      </c>
      <c r="E10" s="1148">
        <v>789</v>
      </c>
      <c r="F10" s="1149">
        <f t="shared" si="1"/>
        <v>0.75</v>
      </c>
      <c r="G10" s="1148">
        <v>1130</v>
      </c>
      <c r="H10" s="1149">
        <f t="shared" si="2"/>
        <v>1.0741444866920151</v>
      </c>
      <c r="I10" s="1250">
        <f t="shared" si="3"/>
        <v>2766</v>
      </c>
      <c r="J10" s="1149">
        <f t="shared" si="4"/>
        <v>0.87642585551330798</v>
      </c>
      <c r="K10" s="1148">
        <v>547</v>
      </c>
      <c r="L10" s="1149">
        <f t="shared" si="5"/>
        <v>0.51996197718631176</v>
      </c>
      <c r="M10" s="1148">
        <v>537</v>
      </c>
      <c r="N10" s="1149">
        <f t="shared" si="6"/>
        <v>0.51045627376425851</v>
      </c>
      <c r="O10" s="1148">
        <v>771</v>
      </c>
      <c r="P10" s="1149">
        <f t="shared" si="7"/>
        <v>0.7328897338403042</v>
      </c>
      <c r="Q10" s="1250">
        <f t="shared" si="8"/>
        <v>1855</v>
      </c>
      <c r="R10" s="1149">
        <f t="shared" si="9"/>
        <v>0.58776932826362482</v>
      </c>
      <c r="S10" s="1148">
        <v>831</v>
      </c>
      <c r="T10" s="1149">
        <f t="shared" si="10"/>
        <v>0.78992395437262353</v>
      </c>
      <c r="U10" s="1148">
        <v>755</v>
      </c>
      <c r="V10" s="1149">
        <f t="shared" si="11"/>
        <v>0.71768060836501901</v>
      </c>
      <c r="W10" s="1148">
        <v>944</v>
      </c>
      <c r="X10" s="1149">
        <f t="shared" si="12"/>
        <v>0.89733840304182511</v>
      </c>
      <c r="Y10" s="1250">
        <f t="shared" si="13"/>
        <v>2530</v>
      </c>
      <c r="Z10" s="1149">
        <f t="shared" si="14"/>
        <v>0.80164765525982251</v>
      </c>
      <c r="AA10" s="1148">
        <v>903</v>
      </c>
      <c r="AB10" s="1150">
        <f t="shared" si="18"/>
        <v>0.85836501901140683</v>
      </c>
      <c r="AC10" s="1148">
        <v>853</v>
      </c>
      <c r="AD10" s="1150">
        <f t="shared" si="19"/>
        <v>0.81083650190114065</v>
      </c>
      <c r="AE10" s="1148">
        <v>678</v>
      </c>
      <c r="AF10" s="1150">
        <f t="shared" ref="AF10:AF13" si="20">AE10/$B10</f>
        <v>0.64448669201520914</v>
      </c>
    </row>
    <row r="11" spans="1:32" ht="19.5" customHeight="1" x14ac:dyDescent="0.25">
      <c r="A11" s="1095" t="s">
        <v>565</v>
      </c>
      <c r="B11" s="1147">
        <v>526</v>
      </c>
      <c r="C11" s="1148">
        <v>358</v>
      </c>
      <c r="D11" s="1149">
        <f t="shared" si="0"/>
        <v>0.68060836501901145</v>
      </c>
      <c r="E11" s="1148">
        <v>418</v>
      </c>
      <c r="F11" s="1149">
        <f t="shared" si="1"/>
        <v>0.79467680608365021</v>
      </c>
      <c r="G11" s="1148">
        <v>397</v>
      </c>
      <c r="H11" s="1149">
        <f t="shared" si="2"/>
        <v>0.75475285171102657</v>
      </c>
      <c r="I11" s="1250">
        <f t="shared" si="3"/>
        <v>1173</v>
      </c>
      <c r="J11" s="1149">
        <f t="shared" si="4"/>
        <v>0.74334600760456271</v>
      </c>
      <c r="K11" s="1148">
        <v>209</v>
      </c>
      <c r="L11" s="1149">
        <f t="shared" si="5"/>
        <v>0.39733840304182511</v>
      </c>
      <c r="M11" s="1148">
        <v>183</v>
      </c>
      <c r="N11" s="1149">
        <f t="shared" si="6"/>
        <v>0.34790874524714827</v>
      </c>
      <c r="O11" s="1148">
        <v>204</v>
      </c>
      <c r="P11" s="1149">
        <f t="shared" si="7"/>
        <v>0.38783269961977185</v>
      </c>
      <c r="Q11" s="1250">
        <f t="shared" si="8"/>
        <v>596</v>
      </c>
      <c r="R11" s="1149">
        <f t="shared" si="9"/>
        <v>0.37769328263624841</v>
      </c>
      <c r="S11" s="1148">
        <v>182</v>
      </c>
      <c r="T11" s="1149">
        <f t="shared" si="10"/>
        <v>0.34600760456273766</v>
      </c>
      <c r="U11" s="1148">
        <v>347</v>
      </c>
      <c r="V11" s="1149">
        <f t="shared" si="11"/>
        <v>0.65969581749049433</v>
      </c>
      <c r="W11" s="1148">
        <v>348</v>
      </c>
      <c r="X11" s="1149">
        <f t="shared" si="12"/>
        <v>0.66159695817490494</v>
      </c>
      <c r="Y11" s="1250">
        <f t="shared" si="13"/>
        <v>877</v>
      </c>
      <c r="Z11" s="1149">
        <f t="shared" si="14"/>
        <v>0.55576679340937896</v>
      </c>
      <c r="AA11" s="1148">
        <v>371</v>
      </c>
      <c r="AB11" s="1150">
        <f t="shared" si="18"/>
        <v>0.70532319391634979</v>
      </c>
      <c r="AC11" s="1148">
        <v>333</v>
      </c>
      <c r="AD11" s="1150">
        <f t="shared" si="19"/>
        <v>0.63307984790874527</v>
      </c>
      <c r="AE11" s="1148">
        <v>365</v>
      </c>
      <c r="AF11" s="1150">
        <f t="shared" si="20"/>
        <v>0.69391634980988592</v>
      </c>
    </row>
    <row r="12" spans="1:32" ht="19.5" customHeight="1" x14ac:dyDescent="0.25">
      <c r="A12" s="1095" t="s">
        <v>566</v>
      </c>
      <c r="B12" s="1254">
        <v>125</v>
      </c>
      <c r="C12" s="1148">
        <v>127</v>
      </c>
      <c r="D12" s="1149">
        <f t="shared" si="0"/>
        <v>1.016</v>
      </c>
      <c r="E12" s="1148">
        <v>64</v>
      </c>
      <c r="F12" s="1149">
        <f t="shared" si="1"/>
        <v>0.51200000000000001</v>
      </c>
      <c r="G12" s="1148">
        <v>129</v>
      </c>
      <c r="H12" s="1149">
        <f t="shared" si="2"/>
        <v>1.032</v>
      </c>
      <c r="I12" s="1250">
        <f t="shared" ref="I12" si="21">SUM(C12,E12,G12)</f>
        <v>320</v>
      </c>
      <c r="J12" s="1149">
        <f t="shared" ref="J12" si="22">I12/($B12*3)</f>
        <v>0.85333333333333339</v>
      </c>
      <c r="K12" s="1148">
        <v>93</v>
      </c>
      <c r="L12" s="1149">
        <f t="shared" si="5"/>
        <v>0.74399999999999999</v>
      </c>
      <c r="M12" s="1148">
        <v>59</v>
      </c>
      <c r="N12" s="1149">
        <f t="shared" si="6"/>
        <v>0.47199999999999998</v>
      </c>
      <c r="O12" s="1148">
        <v>86</v>
      </c>
      <c r="P12" s="1149">
        <f t="shared" si="7"/>
        <v>0.68799999999999994</v>
      </c>
      <c r="Q12" s="1250">
        <f t="shared" ref="Q12" si="23">SUM(K12,M12,O12)</f>
        <v>238</v>
      </c>
      <c r="R12" s="1149">
        <f t="shared" ref="R12" si="24">Q12/($B12*3)</f>
        <v>0.63466666666666671</v>
      </c>
      <c r="S12" s="1148">
        <v>80</v>
      </c>
      <c r="T12" s="1149">
        <f t="shared" ref="T12" si="25">S12/$B12</f>
        <v>0.64</v>
      </c>
      <c r="U12" s="1148">
        <v>52</v>
      </c>
      <c r="V12" s="1149">
        <f t="shared" ref="V12" si="26">U12/$B12</f>
        <v>0.41599999999999998</v>
      </c>
      <c r="W12" s="1148">
        <v>50</v>
      </c>
      <c r="X12" s="1149">
        <f t="shared" ref="X12" si="27">W12/$B12</f>
        <v>0.4</v>
      </c>
      <c r="Y12" s="1250">
        <f t="shared" ref="Y12" si="28">SUM(S12,U12,W12)</f>
        <v>182</v>
      </c>
      <c r="Z12" s="1149">
        <f t="shared" ref="Z12" si="29">Y12/($B12*3)</f>
        <v>0.48533333333333334</v>
      </c>
      <c r="AA12" s="1148">
        <v>41</v>
      </c>
      <c r="AB12" s="1150">
        <f t="shared" si="18"/>
        <v>0.32800000000000001</v>
      </c>
      <c r="AC12" s="1148">
        <v>87</v>
      </c>
      <c r="AD12" s="1150">
        <f t="shared" si="19"/>
        <v>0.69599999999999995</v>
      </c>
      <c r="AE12" s="1148">
        <v>71</v>
      </c>
      <c r="AF12" s="1150">
        <f t="shared" si="20"/>
        <v>0.56799999999999995</v>
      </c>
    </row>
    <row r="13" spans="1:32" ht="19.5" customHeight="1" x14ac:dyDescent="0.25">
      <c r="A13" s="1095" t="s">
        <v>567</v>
      </c>
      <c r="B13" s="1147">
        <v>789</v>
      </c>
      <c r="C13" s="1148">
        <v>768</v>
      </c>
      <c r="D13" s="1149">
        <f t="shared" si="0"/>
        <v>0.97338403041825095</v>
      </c>
      <c r="E13" s="1148">
        <v>641</v>
      </c>
      <c r="F13" s="1149">
        <f t="shared" si="1"/>
        <v>0.81242078580481625</v>
      </c>
      <c r="G13" s="1148">
        <v>664</v>
      </c>
      <c r="H13" s="1149">
        <f t="shared" si="2"/>
        <v>0.84157160963244615</v>
      </c>
      <c r="I13" s="1250">
        <f t="shared" si="3"/>
        <v>2073</v>
      </c>
      <c r="J13" s="1149">
        <f t="shared" si="4"/>
        <v>0.87579214195183774</v>
      </c>
      <c r="K13" s="1148">
        <v>323</v>
      </c>
      <c r="L13" s="1149">
        <f t="shared" si="5"/>
        <v>0.40937896070975921</v>
      </c>
      <c r="M13" s="1148">
        <v>314</v>
      </c>
      <c r="N13" s="1149">
        <f t="shared" si="6"/>
        <v>0.39797211660329529</v>
      </c>
      <c r="O13" s="1148">
        <v>406</v>
      </c>
      <c r="P13" s="1149">
        <f t="shared" si="7"/>
        <v>0.51457541191381495</v>
      </c>
      <c r="Q13" s="1250">
        <f t="shared" si="8"/>
        <v>1043</v>
      </c>
      <c r="R13" s="1149">
        <f t="shared" si="9"/>
        <v>0.44064216307562315</v>
      </c>
      <c r="S13" s="1148">
        <v>408</v>
      </c>
      <c r="T13" s="1149">
        <f t="shared" si="10"/>
        <v>0.5171102661596958</v>
      </c>
      <c r="U13" s="1148">
        <v>491</v>
      </c>
      <c r="V13" s="1149">
        <f t="shared" si="11"/>
        <v>0.62230671736375154</v>
      </c>
      <c r="W13" s="1148">
        <v>583</v>
      </c>
      <c r="X13" s="1149">
        <f t="shared" si="12"/>
        <v>0.73891001267427125</v>
      </c>
      <c r="Y13" s="1250">
        <f t="shared" si="13"/>
        <v>1482</v>
      </c>
      <c r="Z13" s="1149">
        <f t="shared" si="14"/>
        <v>0.62610899873257286</v>
      </c>
      <c r="AA13" s="1148">
        <v>632</v>
      </c>
      <c r="AB13" s="1150">
        <f t="shared" si="18"/>
        <v>0.80101394169835238</v>
      </c>
      <c r="AC13" s="1148">
        <v>440</v>
      </c>
      <c r="AD13" s="1150">
        <f t="shared" si="19"/>
        <v>0.55766793409378956</v>
      </c>
      <c r="AE13" s="1148">
        <v>623</v>
      </c>
      <c r="AF13" s="1150">
        <f t="shared" si="20"/>
        <v>0.78960709759188852</v>
      </c>
    </row>
    <row r="14" spans="1:32" s="1271" customFormat="1" ht="17.25" customHeight="1" x14ac:dyDescent="0.25">
      <c r="A14" s="1251" t="s">
        <v>7</v>
      </c>
      <c r="B14" s="1269">
        <f>SUM(B8:B13)</f>
        <v>5084</v>
      </c>
      <c r="C14" s="1269">
        <f>SUM(C8:C13)</f>
        <v>4371</v>
      </c>
      <c r="D14" s="1270">
        <v>0.85932236972458886</v>
      </c>
      <c r="E14" s="1269">
        <f>SUM(E8:E13)</f>
        <v>3738</v>
      </c>
      <c r="F14" s="1270">
        <v>0.74420447790766797</v>
      </c>
      <c r="G14" s="1269">
        <f>SUM(G8:G13)</f>
        <v>3763</v>
      </c>
      <c r="H14" s="1270">
        <f t="shared" ref="H14" si="30">G14/$B14</f>
        <v>0.74016522423288744</v>
      </c>
      <c r="I14" s="1269">
        <f t="shared" si="3"/>
        <v>11872</v>
      </c>
      <c r="J14" s="1270">
        <f t="shared" si="4"/>
        <v>0.77838971938106483</v>
      </c>
      <c r="K14" s="1269">
        <f>SUM(K8:K13)</f>
        <v>1528</v>
      </c>
      <c r="L14" s="1270">
        <f t="shared" si="5"/>
        <v>0.30055074744295829</v>
      </c>
      <c r="M14" s="1269">
        <f t="shared" ref="M14" si="31">SUM(M8:M13)</f>
        <v>1395</v>
      </c>
      <c r="N14" s="1270">
        <f t="shared" si="6"/>
        <v>0.27439024390243905</v>
      </c>
      <c r="O14" s="1269">
        <f t="shared" ref="O14" si="32">SUM(O8:O13)</f>
        <v>1948</v>
      </c>
      <c r="P14" s="1270">
        <f t="shared" si="7"/>
        <v>0.3831628638867034</v>
      </c>
      <c r="Q14" s="1269">
        <f t="shared" si="8"/>
        <v>4871</v>
      </c>
      <c r="R14" s="1270">
        <f t="shared" si="9"/>
        <v>0.3193679517440336</v>
      </c>
      <c r="S14" s="1269">
        <f>SUM(S8:S13)</f>
        <v>2164</v>
      </c>
      <c r="T14" s="1270">
        <f t="shared" si="10"/>
        <v>0.42564909520062943</v>
      </c>
      <c r="U14" s="1269">
        <f t="shared" ref="U14" si="33">SUM(U8:U13)</f>
        <v>2253</v>
      </c>
      <c r="V14" s="1270">
        <f t="shared" si="11"/>
        <v>0.44315499606608971</v>
      </c>
      <c r="W14" s="1269">
        <f t="shared" ref="W14" si="34">SUM(W8:W13)</f>
        <v>2612</v>
      </c>
      <c r="X14" s="1270">
        <f t="shared" si="12"/>
        <v>0.51376868607395754</v>
      </c>
      <c r="Y14" s="1269">
        <f t="shared" si="13"/>
        <v>7029</v>
      </c>
      <c r="Z14" s="1270">
        <f t="shared" si="14"/>
        <v>0.46085759244689223</v>
      </c>
      <c r="AA14" s="1269">
        <f>SUM(AA8:AA13)</f>
        <v>2564</v>
      </c>
      <c r="AB14" s="1270">
        <f t="shared" si="18"/>
        <v>0.50432730133752945</v>
      </c>
      <c r="AC14" s="1269">
        <f t="shared" ref="AC14" si="35">SUM(AC8:AC13)</f>
        <v>2284</v>
      </c>
      <c r="AD14" s="1270">
        <f t="shared" si="19"/>
        <v>0.44925255704169947</v>
      </c>
      <c r="AE14" s="1269">
        <f>SUM(AE8:AE9)</f>
        <v>531</v>
      </c>
      <c r="AF14" s="1270">
        <f>AE14/$B14</f>
        <v>0.10444531864673486</v>
      </c>
    </row>
    <row r="15" spans="1:32" x14ac:dyDescent="0.25">
      <c r="A15" s="1107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x14ac:dyDescent="0.25">
      <c r="A16" s="1248" t="s">
        <v>636</v>
      </c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t="15.75" hidden="1" x14ac:dyDescent="0.25">
      <c r="A17" s="1296" t="s">
        <v>409</v>
      </c>
      <c r="B17" s="1297"/>
      <c r="C17" s="1297"/>
      <c r="D17" s="1297"/>
      <c r="E17" s="1297"/>
      <c r="F17" s="1297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t="23.25" hidden="1" thickBot="1" x14ac:dyDescent="0.3">
      <c r="A18" s="1108" t="s">
        <v>14</v>
      </c>
      <c r="B18" s="1109" t="s">
        <v>198</v>
      </c>
      <c r="C18" s="1108" t="str">
        <f>'UBS Izolina Mazzei'!C32</f>
        <v>JAN_20</v>
      </c>
      <c r="D18" s="1108" t="str">
        <f>'UBS Izolina Mazzei'!D32</f>
        <v>%</v>
      </c>
      <c r="E18" s="1108" t="str">
        <f>'UBS Izolina Mazzei'!E32</f>
        <v>FEV_20</v>
      </c>
      <c r="F18" s="1108" t="str">
        <f>'UBS Izolina Mazzei'!F32</f>
        <v>%</v>
      </c>
      <c r="G18" s="1108" t="str">
        <f>'UBS Izolina Mazzei'!G32</f>
        <v>MAR_20</v>
      </c>
      <c r="H18" s="1108" t="str">
        <f>'UBS Izolina Mazzei'!H32</f>
        <v>%</v>
      </c>
      <c r="I18" s="1110" t="str">
        <f>'UBS Izolina Mazzei'!I32</f>
        <v>Trimestre</v>
      </c>
      <c r="J18" s="1108" t="str">
        <f>'UBS Izolina Mazzei'!J32</f>
        <v>% Trim</v>
      </c>
      <c r="K18" s="1108" t="str">
        <f>'UBS Izolina Mazzei'!K32</f>
        <v>ABR_20</v>
      </c>
      <c r="L18" s="1108" t="str">
        <f>'UBS Izolina Mazzei'!L32</f>
        <v>%</v>
      </c>
      <c r="M18" s="1108" t="str">
        <f>'UBS Izolina Mazzei'!M32</f>
        <v>MAIO_20</v>
      </c>
      <c r="N18" s="1108" t="str">
        <f>'UBS Izolina Mazzei'!N32</f>
        <v>%</v>
      </c>
      <c r="O18" s="1108" t="str">
        <f>'UBS Izolina Mazzei'!O32</f>
        <v>JUN_20</v>
      </c>
      <c r="P18" s="1108" t="str">
        <f>'UBS Izolina Mazzei'!P32</f>
        <v>%</v>
      </c>
      <c r="Q18" s="1111"/>
      <c r="R18" s="1111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12" t="s">
        <v>33</v>
      </c>
      <c r="B19" s="1196">
        <v>6</v>
      </c>
      <c r="C19" s="1197">
        <v>5</v>
      </c>
      <c r="D19" s="1115">
        <f t="shared" ref="D19:D29" si="36">C19/$B19</f>
        <v>0.83333333333333337</v>
      </c>
      <c r="E19" s="1114"/>
      <c r="F19" s="1115">
        <f t="shared" ref="F19:F29" si="37">E19/$B19</f>
        <v>0</v>
      </c>
      <c r="G19" s="1114"/>
      <c r="H19" s="1115">
        <f t="shared" ref="H19:H29" si="38">G19/$B19</f>
        <v>0</v>
      </c>
      <c r="I19" s="1116">
        <f t="shared" ref="I19:I29" si="39">SUM(C19,E19,G19)</f>
        <v>5</v>
      </c>
      <c r="J19" s="1115">
        <f t="shared" ref="J19:J29" si="40">I19/($B19*3)</f>
        <v>0.27777777777777779</v>
      </c>
      <c r="K19" s="1114"/>
      <c r="L19" s="1115">
        <f t="shared" ref="L19:L29" si="41">K19/$B19</f>
        <v>0</v>
      </c>
      <c r="M19" s="1114"/>
      <c r="N19" s="1115">
        <f t="shared" ref="N19:N29" si="42">M19/$B19</f>
        <v>0</v>
      </c>
      <c r="O19" s="1114"/>
      <c r="P19" s="1115">
        <f t="shared" ref="P19:P29" si="43">O19/$B19</f>
        <v>0</v>
      </c>
      <c r="Q19" s="1117"/>
      <c r="R19" s="111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20</v>
      </c>
      <c r="B20" s="1131">
        <v>3</v>
      </c>
      <c r="C20" s="1190">
        <v>3</v>
      </c>
      <c r="D20" s="1124">
        <f t="shared" si="36"/>
        <v>1</v>
      </c>
      <c r="E20" s="1188"/>
      <c r="F20" s="1124">
        <f t="shared" si="37"/>
        <v>0</v>
      </c>
      <c r="G20" s="1188"/>
      <c r="H20" s="1124">
        <f t="shared" si="38"/>
        <v>0</v>
      </c>
      <c r="I20" s="1125">
        <f t="shared" si="39"/>
        <v>3</v>
      </c>
      <c r="J20" s="1124">
        <f t="shared" si="40"/>
        <v>0.33333333333333331</v>
      </c>
      <c r="K20" s="1188"/>
      <c r="L20" s="1124">
        <f t="shared" si="41"/>
        <v>0</v>
      </c>
      <c r="M20" s="1188"/>
      <c r="N20" s="1124">
        <f t="shared" si="42"/>
        <v>0</v>
      </c>
      <c r="O20" s="1188"/>
      <c r="P20" s="1124">
        <f t="shared" si="43"/>
        <v>0</v>
      </c>
      <c r="Q20" s="1127"/>
      <c r="R20" s="112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43</v>
      </c>
      <c r="B21" s="1131">
        <v>3</v>
      </c>
      <c r="C21" s="1190">
        <v>2.5</v>
      </c>
      <c r="D21" s="1124">
        <f t="shared" si="36"/>
        <v>0.83333333333333337</v>
      </c>
      <c r="E21" s="1190"/>
      <c r="F21" s="1124">
        <f t="shared" si="37"/>
        <v>0</v>
      </c>
      <c r="G21" s="1190"/>
      <c r="H21" s="1124">
        <f t="shared" si="38"/>
        <v>0</v>
      </c>
      <c r="I21" s="1125">
        <f t="shared" si="39"/>
        <v>2.5</v>
      </c>
      <c r="J21" s="1124">
        <f t="shared" si="40"/>
        <v>0.27777777777777779</v>
      </c>
      <c r="K21" s="1190"/>
      <c r="L21" s="1124">
        <f t="shared" si="41"/>
        <v>0</v>
      </c>
      <c r="M21" s="1187"/>
      <c r="N21" s="1124">
        <f t="shared" si="42"/>
        <v>0</v>
      </c>
      <c r="O21" s="1187"/>
      <c r="P21" s="1124">
        <f t="shared" si="43"/>
        <v>0</v>
      </c>
      <c r="Q21" s="1127"/>
      <c r="R21" s="112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23</v>
      </c>
      <c r="B22" s="1131">
        <v>3</v>
      </c>
      <c r="C22" s="1186">
        <v>3</v>
      </c>
      <c r="D22" s="1124">
        <f t="shared" si="36"/>
        <v>1</v>
      </c>
      <c r="E22" s="1187"/>
      <c r="F22" s="1124">
        <f t="shared" si="37"/>
        <v>0</v>
      </c>
      <c r="G22" s="1187"/>
      <c r="H22" s="1124">
        <f t="shared" si="38"/>
        <v>0</v>
      </c>
      <c r="I22" s="1125">
        <f t="shared" si="39"/>
        <v>3</v>
      </c>
      <c r="J22" s="1124">
        <f t="shared" si="40"/>
        <v>0.33333333333333331</v>
      </c>
      <c r="K22" s="1187"/>
      <c r="L22" s="1124">
        <f t="shared" si="41"/>
        <v>0</v>
      </c>
      <c r="M22" s="1187"/>
      <c r="N22" s="1124">
        <f t="shared" si="42"/>
        <v>0</v>
      </c>
      <c r="O22" s="1188"/>
      <c r="P22" s="1124">
        <f t="shared" si="43"/>
        <v>0</v>
      </c>
      <c r="Q22" s="1127"/>
      <c r="R22" s="112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24</v>
      </c>
      <c r="B23" s="1131">
        <v>2</v>
      </c>
      <c r="C23" s="1187">
        <v>2</v>
      </c>
      <c r="D23" s="1124">
        <f t="shared" si="36"/>
        <v>1</v>
      </c>
      <c r="E23" s="1187"/>
      <c r="F23" s="1124">
        <f t="shared" si="37"/>
        <v>0</v>
      </c>
      <c r="G23" s="1187"/>
      <c r="H23" s="1124">
        <f t="shared" si="38"/>
        <v>0</v>
      </c>
      <c r="I23" s="1125">
        <f t="shared" si="39"/>
        <v>2</v>
      </c>
      <c r="J23" s="1124">
        <f t="shared" si="40"/>
        <v>0.33333333333333331</v>
      </c>
      <c r="K23" s="1187"/>
      <c r="L23" s="1124">
        <f t="shared" si="41"/>
        <v>0</v>
      </c>
      <c r="M23" s="1187"/>
      <c r="N23" s="1124">
        <f t="shared" si="42"/>
        <v>0</v>
      </c>
      <c r="O23" s="1187"/>
      <c r="P23" s="1124">
        <f t="shared" si="43"/>
        <v>0</v>
      </c>
      <c r="Q23" s="1127"/>
      <c r="R23" s="112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25</v>
      </c>
      <c r="B24" s="1131">
        <v>6</v>
      </c>
      <c r="C24" s="1186">
        <v>7</v>
      </c>
      <c r="D24" s="1124">
        <f t="shared" si="36"/>
        <v>1.1666666666666667</v>
      </c>
      <c r="E24" s="1187"/>
      <c r="F24" s="1124">
        <f t="shared" si="37"/>
        <v>0</v>
      </c>
      <c r="G24" s="1187"/>
      <c r="H24" s="1124">
        <f t="shared" si="38"/>
        <v>0</v>
      </c>
      <c r="I24" s="1125">
        <f t="shared" si="39"/>
        <v>7</v>
      </c>
      <c r="J24" s="1124">
        <f t="shared" si="40"/>
        <v>0.3888888888888889</v>
      </c>
      <c r="K24" s="1187"/>
      <c r="L24" s="1124">
        <f t="shared" si="41"/>
        <v>0</v>
      </c>
      <c r="M24" s="1187"/>
      <c r="N24" s="1124">
        <f t="shared" si="42"/>
        <v>0</v>
      </c>
      <c r="O24" s="1187"/>
      <c r="P24" s="1124">
        <f t="shared" si="43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45</v>
      </c>
      <c r="B25" s="1131">
        <v>1</v>
      </c>
      <c r="C25" s="1186">
        <v>1</v>
      </c>
      <c r="D25" s="1124">
        <f t="shared" si="36"/>
        <v>1</v>
      </c>
      <c r="E25" s="1187"/>
      <c r="F25" s="1124">
        <f t="shared" si="37"/>
        <v>0</v>
      </c>
      <c r="G25" s="1187"/>
      <c r="H25" s="1124">
        <f t="shared" si="38"/>
        <v>0</v>
      </c>
      <c r="I25" s="1125">
        <f t="shared" si="39"/>
        <v>1</v>
      </c>
      <c r="J25" s="1124">
        <f t="shared" si="40"/>
        <v>0.33333333333333331</v>
      </c>
      <c r="K25" s="1187"/>
      <c r="L25" s="1124">
        <f t="shared" si="41"/>
        <v>0</v>
      </c>
      <c r="M25" s="1187"/>
      <c r="N25" s="1124">
        <f t="shared" si="42"/>
        <v>0</v>
      </c>
      <c r="O25" s="1187"/>
      <c r="P25" s="1124">
        <f t="shared" si="43"/>
        <v>0</v>
      </c>
      <c r="Q25" s="1127"/>
      <c r="R25" s="112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12" t="s">
        <v>26</v>
      </c>
      <c r="B26" s="1131">
        <v>1</v>
      </c>
      <c r="C26" s="1186">
        <v>1</v>
      </c>
      <c r="D26" s="1124">
        <f t="shared" si="36"/>
        <v>1</v>
      </c>
      <c r="E26" s="1187"/>
      <c r="F26" s="1124">
        <f t="shared" si="37"/>
        <v>0</v>
      </c>
      <c r="G26" s="1187"/>
      <c r="H26" s="1124">
        <f t="shared" si="38"/>
        <v>0</v>
      </c>
      <c r="I26" s="1125">
        <f t="shared" si="39"/>
        <v>1</v>
      </c>
      <c r="J26" s="1124">
        <f t="shared" si="40"/>
        <v>0.33333333333333331</v>
      </c>
      <c r="K26" s="1187"/>
      <c r="L26" s="1124">
        <f t="shared" si="41"/>
        <v>0</v>
      </c>
      <c r="M26" s="1187"/>
      <c r="N26" s="1124">
        <f t="shared" si="42"/>
        <v>0</v>
      </c>
      <c r="O26" s="1187"/>
      <c r="P26" s="1124">
        <f t="shared" si="43"/>
        <v>0</v>
      </c>
      <c r="Q26" s="1127"/>
      <c r="R26" s="112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hidden="1" x14ac:dyDescent="0.25">
      <c r="A27" s="1112" t="s">
        <v>199</v>
      </c>
      <c r="B27" s="1122">
        <v>1</v>
      </c>
      <c r="C27" s="1186">
        <v>0</v>
      </c>
      <c r="D27" s="1124">
        <f t="shared" si="36"/>
        <v>0</v>
      </c>
      <c r="E27" s="1187"/>
      <c r="F27" s="1124">
        <f t="shared" si="37"/>
        <v>0</v>
      </c>
      <c r="G27" s="1187"/>
      <c r="H27" s="1124">
        <f t="shared" si="38"/>
        <v>0</v>
      </c>
      <c r="I27" s="1125">
        <f t="shared" si="39"/>
        <v>0</v>
      </c>
      <c r="J27" s="1124">
        <f t="shared" si="40"/>
        <v>0</v>
      </c>
      <c r="K27" s="1187"/>
      <c r="L27" s="1124">
        <f t="shared" si="41"/>
        <v>0</v>
      </c>
      <c r="M27" s="1187"/>
      <c r="N27" s="1124">
        <f t="shared" si="42"/>
        <v>0</v>
      </c>
      <c r="O27" s="1187"/>
      <c r="P27" s="1124">
        <f t="shared" si="43"/>
        <v>0</v>
      </c>
      <c r="Q27" s="1127"/>
      <c r="R27" s="112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ht="15.75" hidden="1" thickBot="1" x14ac:dyDescent="0.3">
      <c r="A28" s="1133" t="s">
        <v>34</v>
      </c>
      <c r="B28" s="1244">
        <v>1</v>
      </c>
      <c r="C28" s="1195">
        <v>1</v>
      </c>
      <c r="D28" s="1136">
        <f t="shared" si="36"/>
        <v>1</v>
      </c>
      <c r="E28" s="1135"/>
      <c r="F28" s="1136">
        <f t="shared" si="37"/>
        <v>0</v>
      </c>
      <c r="G28" s="1135"/>
      <c r="H28" s="1136">
        <f t="shared" si="38"/>
        <v>0</v>
      </c>
      <c r="I28" s="1137">
        <f t="shared" si="39"/>
        <v>1</v>
      </c>
      <c r="J28" s="1136">
        <f t="shared" si="40"/>
        <v>0.33333333333333331</v>
      </c>
      <c r="K28" s="1135"/>
      <c r="L28" s="1136">
        <f t="shared" si="41"/>
        <v>0</v>
      </c>
      <c r="M28" s="1135"/>
      <c r="N28" s="1136">
        <f t="shared" si="42"/>
        <v>0</v>
      </c>
      <c r="O28" s="1135"/>
      <c r="P28" s="1136">
        <f t="shared" si="43"/>
        <v>0</v>
      </c>
      <c r="Q28" s="1138"/>
      <c r="R28" s="1138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ht="15.75" hidden="1" thickBot="1" x14ac:dyDescent="0.3">
      <c r="A29" s="1139" t="s">
        <v>7</v>
      </c>
      <c r="B29" s="1140">
        <f>SUM(B19:B28)</f>
        <v>27</v>
      </c>
      <c r="C29" s="1141">
        <f>SUM(C19:C28)</f>
        <v>25.5</v>
      </c>
      <c r="D29" s="1142">
        <f t="shared" si="36"/>
        <v>0.94444444444444442</v>
      </c>
      <c r="E29" s="1141">
        <f>SUM(E19:E28)</f>
        <v>0</v>
      </c>
      <c r="F29" s="1142">
        <f t="shared" si="37"/>
        <v>0</v>
      </c>
      <c r="G29" s="1141">
        <f>SUM(G19:G28)</f>
        <v>0</v>
      </c>
      <c r="H29" s="1142">
        <f t="shared" si="38"/>
        <v>0</v>
      </c>
      <c r="I29" s="1141">
        <f t="shared" si="39"/>
        <v>25.5</v>
      </c>
      <c r="J29" s="1142">
        <f t="shared" si="40"/>
        <v>0.31481481481481483</v>
      </c>
      <c r="K29" s="1141">
        <f>SUM(K19:K28)</f>
        <v>0</v>
      </c>
      <c r="L29" s="1142">
        <f t="shared" si="41"/>
        <v>0</v>
      </c>
      <c r="M29" s="1141">
        <f t="shared" ref="M29" si="44">SUM(M19:M28)</f>
        <v>0</v>
      </c>
      <c r="N29" s="1142">
        <f t="shared" si="42"/>
        <v>0</v>
      </c>
      <c r="O29" s="1141">
        <f t="shared" ref="O29" si="45">SUM(O19:O28)</f>
        <v>0</v>
      </c>
      <c r="P29" s="1142">
        <f t="shared" si="43"/>
        <v>0</v>
      </c>
      <c r="Q29" s="1143"/>
      <c r="R29" s="1143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hidden="1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hidden="1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7:R17"/>
    <mergeCell ref="A6:AF6"/>
    <mergeCell ref="A5:AF5"/>
  </mergeCells>
  <pageMargins left="0.23622047244094491" right="0.23622047244094491" top="0.41" bottom="0.74803149606299213" header="0.31496062992125984" footer="0.31496062992125984"/>
  <pageSetup paperSize="9" scale="63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H226"/>
  <sheetViews>
    <sheetView showGridLines="0" tabSelected="1" zoomScale="90" zoomScaleNormal="90" workbookViewId="0">
      <selection activeCell="AH21" sqref="AH21"/>
    </sheetView>
  </sheetViews>
  <sheetFormatPr defaultColWidth="8.85546875" defaultRowHeight="15" x14ac:dyDescent="0.25"/>
  <cols>
    <col min="1" max="1" width="40.7109375" customWidth="1"/>
    <col min="2" max="2" width="9.140625" bestFit="1" customWidth="1"/>
    <col min="3" max="3" width="7.42578125" bestFit="1" customWidth="1"/>
    <col min="4" max="4" width="8.5703125" bestFit="1" customWidth="1"/>
    <col min="5" max="5" width="7.140625" bestFit="1" customWidth="1"/>
    <col min="6" max="6" width="8.5703125" bestFit="1" customWidth="1"/>
    <col min="7" max="7" width="7.85546875" bestFit="1" customWidth="1"/>
    <col min="8" max="8" width="8.5703125" bestFit="1" customWidth="1"/>
    <col min="9" max="9" width="9" hidden="1" customWidth="1"/>
    <col min="10" max="10" width="7.42578125" hidden="1" customWidth="1"/>
    <col min="11" max="11" width="7.5703125" bestFit="1" customWidth="1"/>
    <col min="12" max="12" width="8.5703125" bestFit="1" customWidth="1"/>
    <col min="13" max="13" width="8.42578125" bestFit="1" customWidth="1"/>
    <col min="14" max="14" width="8.5703125" bestFit="1" customWidth="1"/>
    <col min="15" max="15" width="7.42578125" bestFit="1" customWidth="1"/>
    <col min="16" max="16" width="8.5703125" bestFit="1" customWidth="1"/>
    <col min="17" max="17" width="7.28515625" hidden="1" customWidth="1"/>
    <col min="18" max="18" width="7.42578125" hidden="1" customWidth="1"/>
    <col min="19" max="19" width="7.28515625" bestFit="1" customWidth="1"/>
    <col min="20" max="20" width="8.5703125" bestFit="1" customWidth="1"/>
    <col min="21" max="21" width="7.5703125" bestFit="1" customWidth="1"/>
    <col min="22" max="22" width="8.5703125" bestFit="1" customWidth="1"/>
    <col min="23" max="23" width="7.28515625" bestFit="1" customWidth="1"/>
    <col min="24" max="24" width="8.5703125" bestFit="1" customWidth="1"/>
    <col min="25" max="25" width="8" hidden="1" customWidth="1"/>
    <col min="26" max="26" width="7.42578125" hidden="1" customWidth="1"/>
    <col min="27" max="27" width="7.5703125" bestFit="1" customWidth="1"/>
    <col min="28" max="28" width="8.42578125" bestFit="1" customWidth="1"/>
    <col min="29" max="29" width="7.5703125" bestFit="1" customWidth="1"/>
    <col min="30" max="30" width="9.28515625" bestFit="1" customWidth="1"/>
    <col min="31" max="31" width="7.28515625" bestFit="1" customWidth="1"/>
    <col min="32" max="32" width="9.285156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25">
      <c r="A3" s="1307"/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1307"/>
      <c r="M3" s="1307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597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19.5" customHeight="1" x14ac:dyDescent="0.25">
      <c r="A8" s="1095" t="s">
        <v>150</v>
      </c>
      <c r="B8" s="1308">
        <v>60</v>
      </c>
      <c r="C8" s="1304">
        <v>63</v>
      </c>
      <c r="D8" s="1306">
        <f t="shared" ref="D8:D11" si="0">C8/$B8</f>
        <v>1.05</v>
      </c>
      <c r="E8" s="1304">
        <v>63</v>
      </c>
      <c r="F8" s="1306">
        <f t="shared" ref="F8:F11" si="1">E8/$B8</f>
        <v>1.05</v>
      </c>
      <c r="G8" s="1304">
        <v>65</v>
      </c>
      <c r="H8" s="1306">
        <f t="shared" ref="H8:H11" si="2">G8/$B8</f>
        <v>1.0833333333333333</v>
      </c>
      <c r="I8" s="1305">
        <f t="shared" ref="I8:I12" si="3">SUM(C8,E8,G8)</f>
        <v>191</v>
      </c>
      <c r="J8" s="1306">
        <f t="shared" ref="J8:J12" si="4">I8/($B8*3)</f>
        <v>1.0611111111111111</v>
      </c>
      <c r="K8" s="1304">
        <v>69</v>
      </c>
      <c r="L8" s="1306">
        <f t="shared" ref="L8:L11" si="5">K8/$B8</f>
        <v>1.1499999999999999</v>
      </c>
      <c r="M8" s="1304">
        <v>70</v>
      </c>
      <c r="N8" s="1306">
        <f t="shared" ref="N8:N11" si="6">M8/$B8</f>
        <v>1.1666666666666667</v>
      </c>
      <c r="O8" s="1304">
        <v>71</v>
      </c>
      <c r="P8" s="1306">
        <f t="shared" ref="P8:P11" si="7">O8/$B8</f>
        <v>1.1833333333333333</v>
      </c>
      <c r="Q8" s="1305">
        <f>SUM(K8,M8,O8)</f>
        <v>210</v>
      </c>
      <c r="R8" s="1306">
        <f>Q8/($B8*3)</f>
        <v>1.1666666666666667</v>
      </c>
      <c r="S8" s="1304">
        <v>69</v>
      </c>
      <c r="T8" s="1306">
        <f t="shared" ref="T8:T11" si="8">S8/$B8</f>
        <v>1.1499999999999999</v>
      </c>
      <c r="U8" s="1304">
        <v>68</v>
      </c>
      <c r="V8" s="1306">
        <f t="shared" ref="V8:V11" si="9">U8/$B8</f>
        <v>1.1333333333333333</v>
      </c>
      <c r="W8" s="1304">
        <v>71</v>
      </c>
      <c r="X8" s="1306">
        <f t="shared" ref="X8:X11" si="10">W8/$B8</f>
        <v>1.1833333333333333</v>
      </c>
      <c r="Y8" s="1305">
        <f>SUM(S8,U8,W8)</f>
        <v>208</v>
      </c>
      <c r="Z8" s="1306">
        <f>Y8/($B8*3)</f>
        <v>1.1555555555555554</v>
      </c>
      <c r="AA8" s="1304">
        <v>71</v>
      </c>
      <c r="AB8" s="1303">
        <f t="shared" ref="AB8" si="11">AA8/$B8</f>
        <v>1.1833333333333333</v>
      </c>
      <c r="AC8" s="1304">
        <v>71</v>
      </c>
      <c r="AD8" s="1303">
        <f t="shared" ref="AD8" si="12">AC8/$B8</f>
        <v>1.1833333333333333</v>
      </c>
      <c r="AE8" s="1304">
        <v>71</v>
      </c>
      <c r="AF8" s="1303">
        <f t="shared" ref="AF8" si="13">AE8/$B8</f>
        <v>1.1833333333333333</v>
      </c>
    </row>
    <row r="9" spans="1:32" ht="19.5" customHeight="1" x14ac:dyDescent="0.25">
      <c r="A9" s="1095" t="s">
        <v>151</v>
      </c>
      <c r="B9" s="1308"/>
      <c r="C9" s="1304"/>
      <c r="D9" s="1306" t="e">
        <f t="shared" si="0"/>
        <v>#DIV/0!</v>
      </c>
      <c r="E9" s="1304"/>
      <c r="F9" s="1306" t="e">
        <f t="shared" si="1"/>
        <v>#DIV/0!</v>
      </c>
      <c r="G9" s="1304"/>
      <c r="H9" s="1306" t="e">
        <f t="shared" si="2"/>
        <v>#DIV/0!</v>
      </c>
      <c r="I9" s="1305">
        <f t="shared" si="3"/>
        <v>0</v>
      </c>
      <c r="J9" s="1306" t="e">
        <f t="shared" si="4"/>
        <v>#DIV/0!</v>
      </c>
      <c r="K9" s="1304"/>
      <c r="L9" s="1306" t="e">
        <f t="shared" si="5"/>
        <v>#DIV/0!</v>
      </c>
      <c r="M9" s="1304"/>
      <c r="N9" s="1306" t="e">
        <f t="shared" si="6"/>
        <v>#DIV/0!</v>
      </c>
      <c r="O9" s="1304"/>
      <c r="P9" s="1306" t="e">
        <f t="shared" si="7"/>
        <v>#DIV/0!</v>
      </c>
      <c r="Q9" s="1305">
        <f>SUM(K9,M9,O9)</f>
        <v>0</v>
      </c>
      <c r="R9" s="1306" t="e">
        <f>Q9/($B9*3)</f>
        <v>#DIV/0!</v>
      </c>
      <c r="S9" s="1304"/>
      <c r="T9" s="1306" t="e">
        <f t="shared" si="8"/>
        <v>#DIV/0!</v>
      </c>
      <c r="U9" s="1304"/>
      <c r="V9" s="1306" t="e">
        <f t="shared" si="9"/>
        <v>#DIV/0!</v>
      </c>
      <c r="W9" s="1304"/>
      <c r="X9" s="1306" t="e">
        <f t="shared" si="10"/>
        <v>#DIV/0!</v>
      </c>
      <c r="Y9" s="1305">
        <f>SUM(S9,U9,W9)</f>
        <v>0</v>
      </c>
      <c r="Z9" s="1306" t="e">
        <f>Y9/($B9*3)</f>
        <v>#DIV/0!</v>
      </c>
      <c r="AA9" s="1304"/>
      <c r="AB9" s="1303"/>
      <c r="AC9" s="1304"/>
      <c r="AD9" s="1303"/>
      <c r="AE9" s="1304"/>
      <c r="AF9" s="1303"/>
    </row>
    <row r="10" spans="1:32" ht="19.5" customHeight="1" x14ac:dyDescent="0.25">
      <c r="A10" s="1095" t="s">
        <v>154</v>
      </c>
      <c r="B10" s="1308"/>
      <c r="C10" s="1304"/>
      <c r="D10" s="1306" t="e">
        <f t="shared" si="0"/>
        <v>#DIV/0!</v>
      </c>
      <c r="E10" s="1304"/>
      <c r="F10" s="1306" t="e">
        <f t="shared" si="1"/>
        <v>#DIV/0!</v>
      </c>
      <c r="G10" s="1304"/>
      <c r="H10" s="1306" t="e">
        <f t="shared" si="2"/>
        <v>#DIV/0!</v>
      </c>
      <c r="I10" s="1305">
        <f t="shared" si="3"/>
        <v>0</v>
      </c>
      <c r="J10" s="1306" t="e">
        <f t="shared" si="4"/>
        <v>#DIV/0!</v>
      </c>
      <c r="K10" s="1304"/>
      <c r="L10" s="1306" t="e">
        <f t="shared" si="5"/>
        <v>#DIV/0!</v>
      </c>
      <c r="M10" s="1304"/>
      <c r="N10" s="1306" t="e">
        <f t="shared" si="6"/>
        <v>#DIV/0!</v>
      </c>
      <c r="O10" s="1304"/>
      <c r="P10" s="1306" t="e">
        <f t="shared" si="7"/>
        <v>#DIV/0!</v>
      </c>
      <c r="Q10" s="1305">
        <f>SUM(K10,M10,O10)</f>
        <v>0</v>
      </c>
      <c r="R10" s="1306" t="e">
        <f>Q10/($B10*3)</f>
        <v>#DIV/0!</v>
      </c>
      <c r="S10" s="1304"/>
      <c r="T10" s="1306" t="e">
        <f t="shared" si="8"/>
        <v>#DIV/0!</v>
      </c>
      <c r="U10" s="1304"/>
      <c r="V10" s="1306" t="e">
        <f t="shared" si="9"/>
        <v>#DIV/0!</v>
      </c>
      <c r="W10" s="1304"/>
      <c r="X10" s="1306" t="e">
        <f t="shared" si="10"/>
        <v>#DIV/0!</v>
      </c>
      <c r="Y10" s="1305">
        <f>SUM(S10,U10,W10)</f>
        <v>0</v>
      </c>
      <c r="Z10" s="1306" t="e">
        <f>Y10/($B10*3)</f>
        <v>#DIV/0!</v>
      </c>
      <c r="AA10" s="1304"/>
      <c r="AB10" s="1303"/>
      <c r="AC10" s="1304"/>
      <c r="AD10" s="1303"/>
      <c r="AE10" s="1304"/>
      <c r="AF10" s="1303"/>
    </row>
    <row r="11" spans="1:32" ht="25.5" customHeight="1" x14ac:dyDescent="0.25">
      <c r="A11" s="1093" t="s">
        <v>152</v>
      </c>
      <c r="B11" s="1308"/>
      <c r="C11" s="1304"/>
      <c r="D11" s="1306" t="e">
        <f t="shared" si="0"/>
        <v>#DIV/0!</v>
      </c>
      <c r="E11" s="1304"/>
      <c r="F11" s="1306" t="e">
        <f t="shared" si="1"/>
        <v>#DIV/0!</v>
      </c>
      <c r="G11" s="1304"/>
      <c r="H11" s="1306" t="e">
        <f t="shared" si="2"/>
        <v>#DIV/0!</v>
      </c>
      <c r="I11" s="1305">
        <f t="shared" si="3"/>
        <v>0</v>
      </c>
      <c r="J11" s="1306" t="e">
        <f t="shared" si="4"/>
        <v>#DIV/0!</v>
      </c>
      <c r="K11" s="1304"/>
      <c r="L11" s="1306" t="e">
        <f t="shared" si="5"/>
        <v>#DIV/0!</v>
      </c>
      <c r="M11" s="1304"/>
      <c r="N11" s="1306" t="e">
        <f t="shared" si="6"/>
        <v>#DIV/0!</v>
      </c>
      <c r="O11" s="1304"/>
      <c r="P11" s="1306" t="e">
        <f t="shared" si="7"/>
        <v>#DIV/0!</v>
      </c>
      <c r="Q11" s="1305">
        <f>SUM(K11,M11,O11)</f>
        <v>0</v>
      </c>
      <c r="R11" s="1306" t="e">
        <f>Q11/($B11*3)</f>
        <v>#DIV/0!</v>
      </c>
      <c r="S11" s="1304"/>
      <c r="T11" s="1306" t="e">
        <f t="shared" si="8"/>
        <v>#DIV/0!</v>
      </c>
      <c r="U11" s="1304"/>
      <c r="V11" s="1306" t="e">
        <f t="shared" si="9"/>
        <v>#DIV/0!</v>
      </c>
      <c r="W11" s="1304"/>
      <c r="X11" s="1306" t="e">
        <f t="shared" si="10"/>
        <v>#DIV/0!</v>
      </c>
      <c r="Y11" s="1305">
        <f>SUM(S11,U11,W11)</f>
        <v>0</v>
      </c>
      <c r="Z11" s="1306" t="e">
        <f>Y11/($B11*3)</f>
        <v>#DIV/0!</v>
      </c>
      <c r="AA11" s="1304"/>
      <c r="AB11" s="1303"/>
      <c r="AC11" s="1304"/>
      <c r="AD11" s="1303"/>
      <c r="AE11" s="1304"/>
      <c r="AF11" s="1303"/>
    </row>
    <row r="12" spans="1:32" s="1271" customFormat="1" ht="17.25" customHeight="1" x14ac:dyDescent="0.25">
      <c r="A12" s="1251" t="s">
        <v>7</v>
      </c>
      <c r="B12" s="1269">
        <f>SUM(B8:B11)</f>
        <v>60</v>
      </c>
      <c r="C12" s="1269">
        <f>SUM(C8:C11)</f>
        <v>63</v>
      </c>
      <c r="D12" s="1270">
        <f>((C12/$B$12))-1</f>
        <v>5.0000000000000044E-2</v>
      </c>
      <c r="E12" s="1269">
        <f>SUM(E8:E11)</f>
        <v>63</v>
      </c>
      <c r="F12" s="1270">
        <f>((E12/$B$12))-1</f>
        <v>5.0000000000000044E-2</v>
      </c>
      <c r="G12" s="1269">
        <f>SUM(G8:G11)</f>
        <v>65</v>
      </c>
      <c r="H12" s="1270">
        <f>((G12/$B$12))-1</f>
        <v>8.3333333333333259E-2</v>
      </c>
      <c r="I12" s="1269">
        <f t="shared" si="3"/>
        <v>191</v>
      </c>
      <c r="J12" s="1270">
        <f t="shared" si="4"/>
        <v>1.0611111111111111</v>
      </c>
      <c r="K12" s="1269">
        <f>SUM(K8:K11)</f>
        <v>69</v>
      </c>
      <c r="L12" s="1270">
        <f>((K12/$B$12))-1</f>
        <v>0.14999999999999991</v>
      </c>
      <c r="M12" s="1269">
        <f t="shared" ref="M12" si="14">SUM(M8:M11)</f>
        <v>70</v>
      </c>
      <c r="N12" s="1270">
        <f t="shared" ref="N12" si="15">((M12/$B$12))-1</f>
        <v>0.16666666666666674</v>
      </c>
      <c r="O12" s="1269">
        <f t="shared" ref="O12" si="16">SUM(O8:O11)</f>
        <v>71</v>
      </c>
      <c r="P12" s="1270">
        <f t="shared" ref="P12" si="17">((O12/$B$12))-1</f>
        <v>0.18333333333333335</v>
      </c>
      <c r="Q12" s="1269">
        <f>SUM(K12,M12,O12)</f>
        <v>210</v>
      </c>
      <c r="R12" s="1270">
        <f>Q12/($B12*3)</f>
        <v>1.1666666666666667</v>
      </c>
      <c r="S12" s="1269">
        <f>SUM(S8:S11)</f>
        <v>69</v>
      </c>
      <c r="T12" s="1270">
        <f>((S12/$B$12))-1</f>
        <v>0.14999999999999991</v>
      </c>
      <c r="U12" s="1269">
        <f t="shared" ref="U12" si="18">SUM(U8:U11)</f>
        <v>68</v>
      </c>
      <c r="V12" s="1270">
        <f t="shared" ref="V12" si="19">((U12/$B$12))-1</f>
        <v>0.1333333333333333</v>
      </c>
      <c r="W12" s="1269">
        <f t="shared" ref="W12" si="20">SUM(W8:W11)</f>
        <v>71</v>
      </c>
      <c r="X12" s="1270">
        <f t="shared" ref="X12" si="21">((W12/$B$12))-1</f>
        <v>0.18333333333333335</v>
      </c>
      <c r="Y12" s="1269">
        <f>SUM(S12,U12,W12)</f>
        <v>208</v>
      </c>
      <c r="Z12" s="1270">
        <f>Y12/($B12*3)</f>
        <v>1.1555555555555554</v>
      </c>
      <c r="AA12" s="1269">
        <f>SUM(AA8:AA11)</f>
        <v>71</v>
      </c>
      <c r="AB12" s="1270">
        <f>((AA12/$B$12))-1</f>
        <v>0.18333333333333335</v>
      </c>
      <c r="AC12" s="1269">
        <f t="shared" ref="AC12" si="22">SUM(AC8:AC11)</f>
        <v>71</v>
      </c>
      <c r="AD12" s="1270">
        <f t="shared" ref="AD12" si="23">((AC12/$B$12))-1</f>
        <v>0.18333333333333335</v>
      </c>
      <c r="AE12" s="1269">
        <f t="shared" ref="AE12" si="24">SUM(AE8:AE11)</f>
        <v>71</v>
      </c>
      <c r="AF12" s="1270">
        <f t="shared" ref="AF12" si="25">((AE12/$B$12))-1</f>
        <v>0.18333333333333335</v>
      </c>
    </row>
    <row r="13" spans="1:32" x14ac:dyDescent="0.25">
      <c r="A13" s="1107"/>
      <c r="B13" s="1107"/>
      <c r="C13" s="1107"/>
      <c r="D13" s="1107"/>
      <c r="E13" s="1107"/>
      <c r="F13" s="1107"/>
      <c r="G13" s="1107"/>
      <c r="H13" s="1107"/>
      <c r="I13" s="1107"/>
      <c r="J13" s="1107"/>
      <c r="K13" s="1107"/>
      <c r="L13" s="1107"/>
      <c r="M13" s="1107"/>
      <c r="N13" s="1107"/>
      <c r="O13" s="1107"/>
      <c r="P13" s="1107"/>
      <c r="Q13" s="1107"/>
      <c r="R13" s="1107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x14ac:dyDescent="0.25">
      <c r="A14" s="1248" t="s">
        <v>636</v>
      </c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ht="15.75" hidden="1" x14ac:dyDescent="0.25">
      <c r="A15" s="1296" t="s">
        <v>410</v>
      </c>
      <c r="B15" s="1297"/>
      <c r="C15" s="1297"/>
      <c r="D15" s="1297"/>
      <c r="E15" s="1297"/>
      <c r="F15" s="1297"/>
      <c r="G15" s="1297"/>
      <c r="H15" s="1297"/>
      <c r="I15" s="1297"/>
      <c r="J15" s="1297"/>
      <c r="K15" s="1297"/>
      <c r="L15" s="1297"/>
      <c r="M15" s="1297"/>
      <c r="N15" s="1297"/>
      <c r="O15" s="1297"/>
      <c r="P15" s="1297"/>
      <c r="Q15" s="1297"/>
      <c r="R15" s="129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t="23.25" hidden="1" thickBot="1" x14ac:dyDescent="0.3">
      <c r="A16" s="1108" t="s">
        <v>14</v>
      </c>
      <c r="B16" s="1109" t="s">
        <v>198</v>
      </c>
      <c r="C16" s="1108" t="str">
        <f>'UBS Izolina Mazzei'!C32</f>
        <v>JAN_20</v>
      </c>
      <c r="D16" s="1108" t="str">
        <f>'UBS Izolina Mazzei'!D32</f>
        <v>%</v>
      </c>
      <c r="E16" s="1108" t="str">
        <f>'UBS Izolina Mazzei'!E32</f>
        <v>FEV_20</v>
      </c>
      <c r="F16" s="1108" t="str">
        <f>'UBS Izolina Mazzei'!F32</f>
        <v>%</v>
      </c>
      <c r="G16" s="1108" t="str">
        <f>'UBS Izolina Mazzei'!G32</f>
        <v>MAR_20</v>
      </c>
      <c r="H16" s="1108" t="str">
        <f>'UBS Izolina Mazzei'!H32</f>
        <v>%</v>
      </c>
      <c r="I16" s="1110" t="str">
        <f>'UBS Izolina Mazzei'!I32</f>
        <v>Trimestre</v>
      </c>
      <c r="J16" s="1108" t="str">
        <f>'UBS Izolina Mazzei'!J32</f>
        <v>% Trim</v>
      </c>
      <c r="K16" s="1108" t="str">
        <f>'UBS Izolina Mazzei'!K32</f>
        <v>ABR_20</v>
      </c>
      <c r="L16" s="1108" t="str">
        <f>'UBS Izolina Mazzei'!L32</f>
        <v>%</v>
      </c>
      <c r="M16" s="1108" t="str">
        <f>'UBS Izolina Mazzei'!M32</f>
        <v>MAIO_20</v>
      </c>
      <c r="N16" s="1108" t="str">
        <f>'UBS Izolina Mazzei'!N32</f>
        <v>%</v>
      </c>
      <c r="O16" s="1108" t="str">
        <f>'UBS Izolina Mazzei'!O32</f>
        <v>JUN_20</v>
      </c>
      <c r="P16" s="1108" t="str">
        <f>'UBS Izolina Mazzei'!P32</f>
        <v>%</v>
      </c>
      <c r="Q16" s="1111"/>
      <c r="R16" s="1111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idden="1" x14ac:dyDescent="0.25">
      <c r="A17" s="1236" t="s">
        <v>147</v>
      </c>
      <c r="B17" s="1113">
        <v>2</v>
      </c>
      <c r="C17" s="1197">
        <v>1</v>
      </c>
      <c r="D17" s="1115">
        <f t="shared" ref="D17:D23" si="26">C17/$B17</f>
        <v>0.5</v>
      </c>
      <c r="E17" s="1114"/>
      <c r="F17" s="1115">
        <f t="shared" ref="F17:F23" si="27">E17/$B17</f>
        <v>0</v>
      </c>
      <c r="G17" s="1114"/>
      <c r="H17" s="1115">
        <f t="shared" ref="H17:H23" si="28">G17/$B17</f>
        <v>0</v>
      </c>
      <c r="I17" s="1116">
        <f t="shared" ref="I17:I23" si="29">SUM(C17,E17,G17)</f>
        <v>1</v>
      </c>
      <c r="J17" s="1115">
        <f t="shared" ref="J17:J23" si="30">I17/($B17*3)</f>
        <v>0.16666666666666666</v>
      </c>
      <c r="K17" s="1114"/>
      <c r="L17" s="1115">
        <f t="shared" ref="L17:L23" si="31">K17/$B17</f>
        <v>0</v>
      </c>
      <c r="M17" s="1114"/>
      <c r="N17" s="1115">
        <f t="shared" ref="N17:N23" si="32">M17/$B17</f>
        <v>0</v>
      </c>
      <c r="O17" s="1114"/>
      <c r="P17" s="1115">
        <f t="shared" ref="P17:P23" si="33">O17/$B17</f>
        <v>0</v>
      </c>
      <c r="Q17" s="1117"/>
      <c r="R17" s="111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idden="1" x14ac:dyDescent="0.25">
      <c r="A18" s="1236" t="s">
        <v>200</v>
      </c>
      <c r="B18" s="1118"/>
      <c r="C18" s="1197">
        <v>2</v>
      </c>
      <c r="D18" s="1115" t="e">
        <f t="shared" si="26"/>
        <v>#DIV/0!</v>
      </c>
      <c r="E18" s="1114"/>
      <c r="F18" s="1115" t="e">
        <f t="shared" si="27"/>
        <v>#DIV/0!</v>
      </c>
      <c r="G18" s="1114"/>
      <c r="H18" s="1115" t="e">
        <f t="shared" si="28"/>
        <v>#DIV/0!</v>
      </c>
      <c r="I18" s="1116">
        <f t="shared" si="29"/>
        <v>2</v>
      </c>
      <c r="J18" s="1115" t="e">
        <f t="shared" si="30"/>
        <v>#DIV/0!</v>
      </c>
      <c r="K18" s="1114"/>
      <c r="L18" s="1115" t="e">
        <f t="shared" si="31"/>
        <v>#DIV/0!</v>
      </c>
      <c r="M18" s="1114"/>
      <c r="N18" s="1115" t="e">
        <f t="shared" si="32"/>
        <v>#DIV/0!</v>
      </c>
      <c r="O18" s="1114"/>
      <c r="P18" s="1115" t="e">
        <f t="shared" si="33"/>
        <v>#DIV/0!</v>
      </c>
      <c r="Q18" s="1117"/>
      <c r="R18" s="111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236" t="s">
        <v>148</v>
      </c>
      <c r="B19" s="1131">
        <v>1</v>
      </c>
      <c r="C19" s="1186">
        <v>1</v>
      </c>
      <c r="D19" s="1124">
        <f t="shared" si="26"/>
        <v>1</v>
      </c>
      <c r="E19" s="1129"/>
      <c r="F19" s="1124">
        <f t="shared" si="27"/>
        <v>0</v>
      </c>
      <c r="G19" s="1129"/>
      <c r="H19" s="1124">
        <f t="shared" si="28"/>
        <v>0</v>
      </c>
      <c r="I19" s="1125">
        <f t="shared" si="29"/>
        <v>1</v>
      </c>
      <c r="J19" s="1124">
        <f t="shared" si="30"/>
        <v>0.33333333333333331</v>
      </c>
      <c r="K19" s="1129"/>
      <c r="L19" s="1124">
        <f t="shared" si="31"/>
        <v>0</v>
      </c>
      <c r="M19" s="1129"/>
      <c r="N19" s="1124">
        <f t="shared" si="32"/>
        <v>0</v>
      </c>
      <c r="O19" s="1129"/>
      <c r="P19" s="1124">
        <f t="shared" si="33"/>
        <v>0</v>
      </c>
      <c r="Q19" s="1127"/>
      <c r="R19" s="112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236" t="s">
        <v>153</v>
      </c>
      <c r="B20" s="1122">
        <v>1</v>
      </c>
      <c r="C20" s="1186">
        <v>2</v>
      </c>
      <c r="D20" s="1124">
        <f t="shared" si="26"/>
        <v>2</v>
      </c>
      <c r="E20" s="1129"/>
      <c r="F20" s="1124">
        <f t="shared" si="27"/>
        <v>0</v>
      </c>
      <c r="G20" s="1129"/>
      <c r="H20" s="1124">
        <f t="shared" si="28"/>
        <v>0</v>
      </c>
      <c r="I20" s="1125">
        <f>SUM(C20,E20,G20)</f>
        <v>2</v>
      </c>
      <c r="J20" s="1124">
        <f t="shared" si="30"/>
        <v>0.66666666666666663</v>
      </c>
      <c r="K20" s="1129"/>
      <c r="L20" s="1124">
        <f>K20/$B20</f>
        <v>0</v>
      </c>
      <c r="M20" s="1129"/>
      <c r="N20" s="1124">
        <f>M20/$B20</f>
        <v>0</v>
      </c>
      <c r="O20" s="1129"/>
      <c r="P20" s="1124">
        <f t="shared" si="33"/>
        <v>0</v>
      </c>
      <c r="Q20" s="1127"/>
      <c r="R20" s="112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425</v>
      </c>
      <c r="B21" s="1241">
        <v>1</v>
      </c>
      <c r="C21" s="1210">
        <v>1</v>
      </c>
      <c r="D21" s="1199">
        <f t="shared" si="26"/>
        <v>1</v>
      </c>
      <c r="E21" s="1210"/>
      <c r="F21" s="1124">
        <f t="shared" ref="F21" si="34">E21/$B21</f>
        <v>0</v>
      </c>
      <c r="G21" s="1129"/>
      <c r="H21" s="1124">
        <f t="shared" ref="H21" si="35">G21/$B21</f>
        <v>0</v>
      </c>
      <c r="I21" s="1125">
        <f>SUM(C21,E21,G21)</f>
        <v>1</v>
      </c>
      <c r="J21" s="1124">
        <f t="shared" ref="J21" si="36">I21/($B21*3)</f>
        <v>0.33333333333333331</v>
      </c>
      <c r="K21" s="1210"/>
      <c r="L21" s="1199">
        <f>K21/$B21</f>
        <v>0</v>
      </c>
      <c r="M21" s="1210"/>
      <c r="N21" s="1199">
        <f>M21/$B21</f>
        <v>0</v>
      </c>
      <c r="O21" s="1210"/>
      <c r="P21" s="1199">
        <f t="shared" si="33"/>
        <v>0</v>
      </c>
      <c r="Q21" s="1138"/>
      <c r="R21" s="1138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t="15.75" hidden="1" thickBot="1" x14ac:dyDescent="0.3">
      <c r="A22" s="1191" t="s">
        <v>149</v>
      </c>
      <c r="B22" s="1192">
        <v>4</v>
      </c>
      <c r="C22" s="1195">
        <v>4</v>
      </c>
      <c r="D22" s="1193">
        <f t="shared" si="26"/>
        <v>1</v>
      </c>
      <c r="E22" s="1242"/>
      <c r="F22" s="1193">
        <f t="shared" si="27"/>
        <v>0</v>
      </c>
      <c r="G22" s="1242"/>
      <c r="H22" s="1193">
        <f t="shared" si="28"/>
        <v>0</v>
      </c>
      <c r="I22" s="1194">
        <f t="shared" si="29"/>
        <v>4</v>
      </c>
      <c r="J22" s="1193">
        <f t="shared" si="30"/>
        <v>0.33333333333333331</v>
      </c>
      <c r="K22" s="1242"/>
      <c r="L22" s="1193">
        <f t="shared" si="31"/>
        <v>0</v>
      </c>
      <c r="M22" s="1242"/>
      <c r="N22" s="1193">
        <f t="shared" si="32"/>
        <v>0</v>
      </c>
      <c r="O22" s="1242"/>
      <c r="P22" s="1193">
        <f t="shared" si="33"/>
        <v>0</v>
      </c>
      <c r="Q22" s="1243"/>
      <c r="R22" s="1243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t="15.75" hidden="1" thickBot="1" x14ac:dyDescent="0.3">
      <c r="A23" s="1182" t="s">
        <v>7</v>
      </c>
      <c r="B23" s="1183">
        <f>SUM(B17:B22)</f>
        <v>9</v>
      </c>
      <c r="C23" s="1184">
        <f>SUM(C17:C22)</f>
        <v>11</v>
      </c>
      <c r="D23" s="1185">
        <f t="shared" si="26"/>
        <v>1.2222222222222223</v>
      </c>
      <c r="E23" s="1184">
        <f>SUM(E17:E22)</f>
        <v>0</v>
      </c>
      <c r="F23" s="1185">
        <f t="shared" si="27"/>
        <v>0</v>
      </c>
      <c r="G23" s="1184">
        <f>SUM(G17:G22)</f>
        <v>0</v>
      </c>
      <c r="H23" s="1185">
        <f t="shared" si="28"/>
        <v>0</v>
      </c>
      <c r="I23" s="1184">
        <f t="shared" si="29"/>
        <v>11</v>
      </c>
      <c r="J23" s="1185">
        <f t="shared" si="30"/>
        <v>0.40740740740740738</v>
      </c>
      <c r="K23" s="1184">
        <f>SUM(K17:K22)</f>
        <v>0</v>
      </c>
      <c r="L23" s="1185">
        <f t="shared" si="31"/>
        <v>0</v>
      </c>
      <c r="M23" s="1184">
        <f t="shared" ref="M23" si="37">SUM(M17:M22)</f>
        <v>0</v>
      </c>
      <c r="N23" s="1185">
        <f t="shared" si="32"/>
        <v>0</v>
      </c>
      <c r="O23" s="1184">
        <f t="shared" ref="O23" si="38">SUM(O17:O22)</f>
        <v>0</v>
      </c>
      <c r="P23" s="1185">
        <f t="shared" si="33"/>
        <v>0</v>
      </c>
      <c r="Q23" s="1185"/>
      <c r="R23" s="1185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x14ac:dyDescent="0.25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1107"/>
      <c r="M24" s="1107"/>
      <c r="N24" s="1107"/>
      <c r="O24" s="1107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36">
    <mergeCell ref="X8:X11"/>
    <mergeCell ref="A2:M2"/>
    <mergeCell ref="A3:M3"/>
    <mergeCell ref="N8:N11"/>
    <mergeCell ref="O8:O11"/>
    <mergeCell ref="B8:B11"/>
    <mergeCell ref="C8:C11"/>
    <mergeCell ref="D8:D11"/>
    <mergeCell ref="E8:E11"/>
    <mergeCell ref="F8:F11"/>
    <mergeCell ref="G8:G11"/>
    <mergeCell ref="H8:H11"/>
    <mergeCell ref="I8:I11"/>
    <mergeCell ref="M8:M11"/>
    <mergeCell ref="J8:J11"/>
    <mergeCell ref="K8:K11"/>
    <mergeCell ref="L8:L11"/>
    <mergeCell ref="W8:W11"/>
    <mergeCell ref="A15:R15"/>
    <mergeCell ref="P8:P11"/>
    <mergeCell ref="Q8:Q11"/>
    <mergeCell ref="R8:R11"/>
    <mergeCell ref="A5:AF5"/>
    <mergeCell ref="A6:AF6"/>
    <mergeCell ref="AF8:AF11"/>
    <mergeCell ref="AA8:AA11"/>
    <mergeCell ref="AB8:AB11"/>
    <mergeCell ref="AC8:AC11"/>
    <mergeCell ref="AD8:AD11"/>
    <mergeCell ref="AE8:AE11"/>
    <mergeCell ref="Y8:Y11"/>
    <mergeCell ref="Z8:Z11"/>
    <mergeCell ref="S8:S11"/>
    <mergeCell ref="T8:T11"/>
    <mergeCell ref="U8:U11"/>
    <mergeCell ref="V8:V11"/>
  </mergeCells>
  <pageMargins left="0.23622047244094491" right="0.23622047244094491" top="0.36" bottom="0.74803149606299213" header="0.31496062992125984" footer="0.31496062992125984"/>
  <pageSetup paperSize="9" scale="58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.42578125" customWidth="1"/>
    <col min="2" max="2" width="9" bestFit="1" customWidth="1"/>
    <col min="3" max="3" width="7.42578125" bestFit="1" customWidth="1"/>
    <col min="4" max="4" width="8.5703125" bestFit="1" customWidth="1"/>
    <col min="5" max="5" width="7.140625" bestFit="1" customWidth="1"/>
    <col min="6" max="6" width="8.42578125" bestFit="1" customWidth="1"/>
    <col min="7" max="7" width="7.85546875" bestFit="1" customWidth="1"/>
    <col min="8" max="8" width="7.42578125" bestFit="1" customWidth="1"/>
    <col min="9" max="9" width="9" hidden="1" customWidth="1"/>
    <col min="10" max="10" width="6.42578125" hidden="1" customWidth="1"/>
    <col min="11" max="12" width="7.5703125" bestFit="1" customWidth="1"/>
    <col min="13" max="13" width="8.42578125" bestFit="1" customWidth="1"/>
    <col min="14" max="14" width="7.140625" customWidth="1"/>
    <col min="15" max="15" width="7.42578125" bestFit="1" customWidth="1"/>
    <col min="16" max="16" width="7.5703125" bestFit="1" customWidth="1"/>
    <col min="17" max="17" width="8" hidden="1" customWidth="1"/>
    <col min="18" max="18" width="6.42578125" hidden="1" customWidth="1"/>
    <col min="19" max="19" width="7.28515625" bestFit="1" customWidth="1"/>
    <col min="20" max="22" width="7.5703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6.42578125" hidden="1" customWidth="1"/>
    <col min="27" max="30" width="7.5703125" bestFit="1" customWidth="1"/>
    <col min="31" max="31" width="7.28515625" bestFit="1" customWidth="1"/>
    <col min="32" max="32" width="7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598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1" customHeight="1" x14ac:dyDescent="0.25">
      <c r="A8" s="1095" t="s">
        <v>541</v>
      </c>
      <c r="B8" s="1147">
        <v>576</v>
      </c>
      <c r="C8" s="1148">
        <v>740</v>
      </c>
      <c r="D8" s="1149">
        <f t="shared" ref="D8:D13" si="0">C8/$B8</f>
        <v>1.2847222222222223</v>
      </c>
      <c r="E8" s="1148">
        <v>605</v>
      </c>
      <c r="F8" s="1149">
        <f t="shared" ref="F8:F13" si="1">E8/$B8</f>
        <v>1.0503472222222223</v>
      </c>
      <c r="G8" s="1148">
        <v>400</v>
      </c>
      <c r="H8" s="1149">
        <f t="shared" ref="H8:H13" si="2">G8/$B8</f>
        <v>0.69444444444444442</v>
      </c>
      <c r="I8" s="1250">
        <f t="shared" ref="I8:I13" si="3">SUM(C8,E8,G8)</f>
        <v>1745</v>
      </c>
      <c r="J8" s="1149">
        <f t="shared" ref="J8:J13" si="4">I8/($B8*3)</f>
        <v>1.009837962962963</v>
      </c>
      <c r="K8" s="1148">
        <v>116</v>
      </c>
      <c r="L8" s="1149">
        <f t="shared" ref="L8:L13" si="5">K8/$B8</f>
        <v>0.2013888888888889</v>
      </c>
      <c r="M8" s="1148">
        <v>101</v>
      </c>
      <c r="N8" s="1149">
        <f t="shared" ref="N8:N13" si="6">M8/$B8</f>
        <v>0.17534722222222221</v>
      </c>
      <c r="O8" s="1148">
        <v>154</v>
      </c>
      <c r="P8" s="1149">
        <f t="shared" ref="P8:P13" si="7">O8/$B8</f>
        <v>0.2673611111111111</v>
      </c>
      <c r="Q8" s="1250">
        <f t="shared" ref="Q8:Q13" si="8">SUM(K8,M8,O8)</f>
        <v>371</v>
      </c>
      <c r="R8" s="1149">
        <f t="shared" ref="R8:R13" si="9">Q8/($B8*3)</f>
        <v>0.21469907407407407</v>
      </c>
      <c r="S8" s="1148">
        <v>213</v>
      </c>
      <c r="T8" s="1149">
        <f t="shared" ref="T8:T13" si="10">S8/$B8</f>
        <v>0.36979166666666669</v>
      </c>
      <c r="U8" s="1148">
        <v>169</v>
      </c>
      <c r="V8" s="1149">
        <f t="shared" ref="V8:V13" si="11">U8/$B8</f>
        <v>0.29340277777777779</v>
      </c>
      <c r="W8" s="1148">
        <v>239</v>
      </c>
      <c r="X8" s="1149">
        <f t="shared" ref="X8:X13" si="12">W8/$B8</f>
        <v>0.41493055555555558</v>
      </c>
      <c r="Y8" s="1250">
        <f t="shared" ref="Y8:Y13" si="13">SUM(S8,U8,W8)</f>
        <v>621</v>
      </c>
      <c r="Z8" s="1149">
        <f t="shared" ref="Z8:Z13" si="14">Y8/($B8*3)</f>
        <v>0.359375</v>
      </c>
      <c r="AA8" s="1148">
        <v>255</v>
      </c>
      <c r="AB8" s="1150">
        <f t="shared" ref="AB8" si="15">AA8/$B8</f>
        <v>0.44270833333333331</v>
      </c>
      <c r="AC8" s="1148">
        <v>334</v>
      </c>
      <c r="AD8" s="1150">
        <f t="shared" ref="AD8" si="16">AC8/$B8</f>
        <v>0.57986111111111116</v>
      </c>
      <c r="AE8" s="1148">
        <v>334</v>
      </c>
      <c r="AF8" s="1150">
        <f t="shared" ref="AF8" si="17">AE8/$B8</f>
        <v>0.57986111111111116</v>
      </c>
    </row>
    <row r="9" spans="1:32" ht="21" customHeight="1" x14ac:dyDescent="0.25">
      <c r="A9" s="1095" t="s">
        <v>527</v>
      </c>
      <c r="B9" s="1147">
        <v>2016</v>
      </c>
      <c r="C9" s="1148">
        <v>2862</v>
      </c>
      <c r="D9" s="1149">
        <f t="shared" si="0"/>
        <v>1.4196428571428572</v>
      </c>
      <c r="E9" s="1148">
        <v>2122</v>
      </c>
      <c r="F9" s="1149">
        <f t="shared" si="1"/>
        <v>1.0525793650793651</v>
      </c>
      <c r="G9" s="1148">
        <v>1189</v>
      </c>
      <c r="H9" s="1149">
        <f t="shared" si="2"/>
        <v>0.58978174603174605</v>
      </c>
      <c r="I9" s="1250">
        <f>SUM(C9,E9,G9)</f>
        <v>6173</v>
      </c>
      <c r="J9" s="1149">
        <f>I9/($B9*3)</f>
        <v>1.0206679894179893</v>
      </c>
      <c r="K9" s="1148">
        <v>126</v>
      </c>
      <c r="L9" s="1149">
        <f t="shared" si="5"/>
        <v>6.25E-2</v>
      </c>
      <c r="M9" s="1148">
        <v>127</v>
      </c>
      <c r="N9" s="1149">
        <f t="shared" si="6"/>
        <v>6.2996031746031744E-2</v>
      </c>
      <c r="O9" s="1148">
        <v>189</v>
      </c>
      <c r="P9" s="1149">
        <f t="shared" si="7"/>
        <v>9.375E-2</v>
      </c>
      <c r="Q9" s="1250">
        <f t="shared" si="8"/>
        <v>442</v>
      </c>
      <c r="R9" s="1149">
        <f t="shared" si="9"/>
        <v>7.3082010582010581E-2</v>
      </c>
      <c r="S9" s="1148">
        <v>209</v>
      </c>
      <c r="T9" s="1149">
        <f t="shared" si="10"/>
        <v>0.10367063492063493</v>
      </c>
      <c r="U9" s="1148">
        <v>200</v>
      </c>
      <c r="V9" s="1149">
        <f t="shared" si="11"/>
        <v>9.9206349206349201E-2</v>
      </c>
      <c r="W9" s="1148">
        <v>450</v>
      </c>
      <c r="X9" s="1149">
        <f t="shared" si="12"/>
        <v>0.22321428571428573</v>
      </c>
      <c r="Y9" s="1250">
        <f t="shared" si="13"/>
        <v>859</v>
      </c>
      <c r="Z9" s="1149">
        <f t="shared" si="14"/>
        <v>0.14203042328042328</v>
      </c>
      <c r="AA9" s="1148">
        <v>530</v>
      </c>
      <c r="AB9" s="1150">
        <f t="shared" ref="AB9:AB13" si="18">AA9/$B9</f>
        <v>0.26289682539682541</v>
      </c>
      <c r="AC9" s="1148">
        <v>807</v>
      </c>
      <c r="AD9" s="1150">
        <f t="shared" ref="AD9:AD13" si="19">AC9/$B9</f>
        <v>0.40029761904761907</v>
      </c>
      <c r="AE9" s="1148">
        <v>904</v>
      </c>
      <c r="AF9" s="1150">
        <f t="shared" ref="AF9:AF13" si="20">AE9/$B9</f>
        <v>0.44841269841269843</v>
      </c>
    </row>
    <row r="10" spans="1:32" ht="21" customHeight="1" x14ac:dyDescent="0.25">
      <c r="A10" s="1095" t="s">
        <v>564</v>
      </c>
      <c r="B10" s="1147">
        <v>526</v>
      </c>
      <c r="C10" s="1148">
        <v>457</v>
      </c>
      <c r="D10" s="1149">
        <f t="shared" si="0"/>
        <v>0.86882129277566544</v>
      </c>
      <c r="E10" s="1148">
        <v>497</v>
      </c>
      <c r="F10" s="1149">
        <f t="shared" si="1"/>
        <v>0.94486692015209128</v>
      </c>
      <c r="G10" s="1148">
        <v>472</v>
      </c>
      <c r="H10" s="1149">
        <f t="shared" si="2"/>
        <v>0.89733840304182511</v>
      </c>
      <c r="I10" s="1250">
        <f t="shared" si="3"/>
        <v>1426</v>
      </c>
      <c r="J10" s="1149">
        <f t="shared" si="4"/>
        <v>0.90367553865652728</v>
      </c>
      <c r="K10" s="1148">
        <v>123</v>
      </c>
      <c r="L10" s="1149">
        <f t="shared" si="5"/>
        <v>0.23384030418250951</v>
      </c>
      <c r="M10" s="1148">
        <v>126</v>
      </c>
      <c r="N10" s="1149">
        <f t="shared" si="6"/>
        <v>0.23954372623574144</v>
      </c>
      <c r="O10" s="1148">
        <v>255</v>
      </c>
      <c r="P10" s="1149">
        <f t="shared" si="7"/>
        <v>0.48479087452471481</v>
      </c>
      <c r="Q10" s="1250">
        <f t="shared" si="8"/>
        <v>504</v>
      </c>
      <c r="R10" s="1149">
        <f t="shared" si="9"/>
        <v>0.3193916349809886</v>
      </c>
      <c r="S10" s="1148">
        <v>351</v>
      </c>
      <c r="T10" s="1149">
        <f t="shared" si="10"/>
        <v>0.66730038022813687</v>
      </c>
      <c r="U10" s="1148">
        <v>97</v>
      </c>
      <c r="V10" s="1149">
        <f t="shared" si="11"/>
        <v>0.18441064638783269</v>
      </c>
      <c r="W10" s="1148">
        <v>171</v>
      </c>
      <c r="X10" s="1149">
        <f t="shared" si="12"/>
        <v>0.32509505703422054</v>
      </c>
      <c r="Y10" s="1250">
        <f t="shared" si="13"/>
        <v>619</v>
      </c>
      <c r="Z10" s="1149">
        <f t="shared" si="14"/>
        <v>0.39226869455006336</v>
      </c>
      <c r="AA10" s="1148">
        <v>166</v>
      </c>
      <c r="AB10" s="1150">
        <f t="shared" si="18"/>
        <v>0.31558935361216728</v>
      </c>
      <c r="AC10" s="1148">
        <v>285</v>
      </c>
      <c r="AD10" s="1150">
        <f t="shared" si="19"/>
        <v>0.54182509505703425</v>
      </c>
      <c r="AE10" s="1148">
        <v>231</v>
      </c>
      <c r="AF10" s="1150">
        <f t="shared" si="20"/>
        <v>0.4391634980988593</v>
      </c>
    </row>
    <row r="11" spans="1:32" ht="21" customHeight="1" x14ac:dyDescent="0.25">
      <c r="A11" s="1095" t="s">
        <v>565</v>
      </c>
      <c r="B11" s="1147">
        <v>395</v>
      </c>
      <c r="C11" s="1148">
        <v>405</v>
      </c>
      <c r="D11" s="1149">
        <f t="shared" si="0"/>
        <v>1.0253164556962024</v>
      </c>
      <c r="E11" s="1148">
        <v>137</v>
      </c>
      <c r="F11" s="1149">
        <f t="shared" si="1"/>
        <v>0.3468354430379747</v>
      </c>
      <c r="G11" s="1148">
        <v>330</v>
      </c>
      <c r="H11" s="1149">
        <f t="shared" si="2"/>
        <v>0.83544303797468356</v>
      </c>
      <c r="I11" s="1250">
        <f t="shared" si="3"/>
        <v>872</v>
      </c>
      <c r="J11" s="1149">
        <f t="shared" si="4"/>
        <v>0.73586497890295355</v>
      </c>
      <c r="K11" s="1148">
        <v>60</v>
      </c>
      <c r="L11" s="1149">
        <f t="shared" si="5"/>
        <v>0.15189873417721519</v>
      </c>
      <c r="M11" s="1148">
        <v>53</v>
      </c>
      <c r="N11" s="1149">
        <f t="shared" si="6"/>
        <v>0.13417721518987341</v>
      </c>
      <c r="O11" s="1148">
        <v>67</v>
      </c>
      <c r="P11" s="1149">
        <f t="shared" si="7"/>
        <v>0.16962025316455695</v>
      </c>
      <c r="Q11" s="1250">
        <f t="shared" si="8"/>
        <v>180</v>
      </c>
      <c r="R11" s="1149">
        <f t="shared" si="9"/>
        <v>0.15189873417721519</v>
      </c>
      <c r="S11" s="1148">
        <v>155</v>
      </c>
      <c r="T11" s="1149">
        <f t="shared" si="10"/>
        <v>0.39240506329113922</v>
      </c>
      <c r="U11" s="1148">
        <v>144</v>
      </c>
      <c r="V11" s="1149">
        <f t="shared" si="11"/>
        <v>0.36455696202531646</v>
      </c>
      <c r="W11" s="1148">
        <v>207</v>
      </c>
      <c r="X11" s="1149">
        <f t="shared" si="12"/>
        <v>0.52405063291139242</v>
      </c>
      <c r="Y11" s="1250">
        <f t="shared" si="13"/>
        <v>506</v>
      </c>
      <c r="Z11" s="1149">
        <f t="shared" si="14"/>
        <v>0.42700421940928268</v>
      </c>
      <c r="AA11" s="1148">
        <v>230</v>
      </c>
      <c r="AB11" s="1150">
        <f t="shared" si="18"/>
        <v>0.58227848101265822</v>
      </c>
      <c r="AC11" s="1148">
        <v>160</v>
      </c>
      <c r="AD11" s="1150">
        <f t="shared" si="19"/>
        <v>0.4050632911392405</v>
      </c>
      <c r="AE11" s="1148">
        <v>175</v>
      </c>
      <c r="AF11" s="1150">
        <f t="shared" si="20"/>
        <v>0.44303797468354428</v>
      </c>
    </row>
    <row r="12" spans="1:32" ht="21" customHeight="1" x14ac:dyDescent="0.25">
      <c r="A12" s="1095" t="s">
        <v>567</v>
      </c>
      <c r="B12" s="1147">
        <v>526</v>
      </c>
      <c r="C12" s="1148">
        <v>379</v>
      </c>
      <c r="D12" s="1149">
        <f t="shared" si="0"/>
        <v>0.72053231939163498</v>
      </c>
      <c r="E12" s="1148">
        <v>445</v>
      </c>
      <c r="F12" s="1149">
        <f t="shared" si="1"/>
        <v>0.8460076045627376</v>
      </c>
      <c r="G12" s="1148">
        <v>430</v>
      </c>
      <c r="H12" s="1149">
        <f t="shared" si="2"/>
        <v>0.81749049429657794</v>
      </c>
      <c r="I12" s="1250">
        <f t="shared" si="3"/>
        <v>1254</v>
      </c>
      <c r="J12" s="1149">
        <f t="shared" si="4"/>
        <v>0.79467680608365021</v>
      </c>
      <c r="K12" s="1148">
        <v>165</v>
      </c>
      <c r="L12" s="1149">
        <f t="shared" si="5"/>
        <v>0.31368821292775667</v>
      </c>
      <c r="M12" s="1148">
        <v>181</v>
      </c>
      <c r="N12" s="1149">
        <f t="shared" si="6"/>
        <v>0.344106463878327</v>
      </c>
      <c r="O12" s="1148">
        <v>224</v>
      </c>
      <c r="P12" s="1149">
        <f t="shared" si="7"/>
        <v>0.42585551330798477</v>
      </c>
      <c r="Q12" s="1250">
        <f t="shared" si="8"/>
        <v>570</v>
      </c>
      <c r="R12" s="1149">
        <f t="shared" si="9"/>
        <v>0.36121673003802279</v>
      </c>
      <c r="S12" s="1148">
        <v>263</v>
      </c>
      <c r="T12" s="1149">
        <f t="shared" si="10"/>
        <v>0.5</v>
      </c>
      <c r="U12" s="1148">
        <v>193</v>
      </c>
      <c r="V12" s="1149">
        <f t="shared" si="11"/>
        <v>0.36692015209125473</v>
      </c>
      <c r="W12" s="1148">
        <v>257</v>
      </c>
      <c r="X12" s="1149">
        <f t="shared" si="12"/>
        <v>0.48859315589353614</v>
      </c>
      <c r="Y12" s="1250">
        <f t="shared" si="13"/>
        <v>713</v>
      </c>
      <c r="Z12" s="1149">
        <f t="shared" si="14"/>
        <v>0.45183776932826364</v>
      </c>
      <c r="AA12" s="1148">
        <v>287</v>
      </c>
      <c r="AB12" s="1150">
        <f t="shared" si="18"/>
        <v>0.54562737642585546</v>
      </c>
      <c r="AC12" s="1148">
        <v>190</v>
      </c>
      <c r="AD12" s="1150">
        <f t="shared" si="19"/>
        <v>0.36121673003802279</v>
      </c>
      <c r="AE12" s="1148">
        <v>231</v>
      </c>
      <c r="AF12" s="1150">
        <f t="shared" si="20"/>
        <v>0.4391634980988593</v>
      </c>
    </row>
    <row r="13" spans="1:32" s="1271" customFormat="1" ht="17.25" customHeight="1" x14ac:dyDescent="0.25">
      <c r="A13" s="1251" t="s">
        <v>7</v>
      </c>
      <c r="B13" s="1269">
        <f>SUM(B8:B12)</f>
        <v>4039</v>
      </c>
      <c r="C13" s="1269">
        <f>SUM(C8:C12)</f>
        <v>4843</v>
      </c>
      <c r="D13" s="1270">
        <f t="shared" si="0"/>
        <v>1.1990591730626392</v>
      </c>
      <c r="E13" s="1269">
        <f>SUM(E8:E12)</f>
        <v>3806</v>
      </c>
      <c r="F13" s="1270">
        <f t="shared" si="1"/>
        <v>0.94231245357761817</v>
      </c>
      <c r="G13" s="1269">
        <f>SUM(G8:G12)</f>
        <v>2821</v>
      </c>
      <c r="H13" s="1270">
        <f t="shared" si="2"/>
        <v>0.69844020797227035</v>
      </c>
      <c r="I13" s="1269">
        <f t="shared" si="3"/>
        <v>11470</v>
      </c>
      <c r="J13" s="1270">
        <f t="shared" si="4"/>
        <v>0.94660394487084265</v>
      </c>
      <c r="K13" s="1269">
        <f>SUM(K8:K12)</f>
        <v>590</v>
      </c>
      <c r="L13" s="1270">
        <f t="shared" si="5"/>
        <v>0.14607576132706115</v>
      </c>
      <c r="M13" s="1269">
        <f t="shared" ref="M13" si="21">SUM(M8:M12)</f>
        <v>588</v>
      </c>
      <c r="N13" s="1270">
        <f t="shared" si="6"/>
        <v>0.14558058925476602</v>
      </c>
      <c r="O13" s="1269">
        <f t="shared" ref="O13" si="22">SUM(O8:O12)</f>
        <v>889</v>
      </c>
      <c r="P13" s="1270">
        <f t="shared" si="7"/>
        <v>0.22010398613518198</v>
      </c>
      <c r="Q13" s="1269">
        <f t="shared" si="8"/>
        <v>2067</v>
      </c>
      <c r="R13" s="1270">
        <f t="shared" si="9"/>
        <v>0.17058677890566973</v>
      </c>
      <c r="S13" s="1269">
        <f>SUM(S8:S12)</f>
        <v>1191</v>
      </c>
      <c r="T13" s="1270">
        <f t="shared" si="10"/>
        <v>0.29487496905174548</v>
      </c>
      <c r="U13" s="1269">
        <f t="shared" ref="U13" si="23">SUM(U8:U12)</f>
        <v>803</v>
      </c>
      <c r="V13" s="1270">
        <f t="shared" si="11"/>
        <v>0.19881158702649171</v>
      </c>
      <c r="W13" s="1269">
        <f t="shared" ref="W13" si="24">SUM(W8:W12)</f>
        <v>1324</v>
      </c>
      <c r="X13" s="1270">
        <f t="shared" si="12"/>
        <v>0.32780391185937113</v>
      </c>
      <c r="Y13" s="1269">
        <f t="shared" si="13"/>
        <v>3318</v>
      </c>
      <c r="Z13" s="1270">
        <f t="shared" si="14"/>
        <v>0.27383015597920279</v>
      </c>
      <c r="AA13" s="1269">
        <f>SUM(AA8:AA12)</f>
        <v>1468</v>
      </c>
      <c r="AB13" s="1270">
        <f t="shared" si="18"/>
        <v>0.36345630106461996</v>
      </c>
      <c r="AC13" s="1269">
        <f t="shared" ref="AC13" si="25">SUM(AC8:AC12)</f>
        <v>1776</v>
      </c>
      <c r="AD13" s="1270">
        <f t="shared" si="19"/>
        <v>0.43971280019806885</v>
      </c>
      <c r="AE13" s="1269">
        <f t="shared" ref="AE13" si="26">SUM(AE8:AE12)</f>
        <v>1875</v>
      </c>
      <c r="AF13" s="1270">
        <f t="shared" si="20"/>
        <v>0.46422381777667737</v>
      </c>
    </row>
    <row r="14" spans="1:32" x14ac:dyDescent="0.25">
      <c r="A14" s="1107"/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x14ac:dyDescent="0.25">
      <c r="A15" s="1248" t="s">
        <v>636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t="15.75" hidden="1" x14ac:dyDescent="0.25">
      <c r="A16" s="1296" t="s">
        <v>412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t="23.25" hidden="1" thickBot="1" x14ac:dyDescent="0.3">
      <c r="A17" s="1108" t="s">
        <v>14</v>
      </c>
      <c r="B17" s="1109" t="s">
        <v>198</v>
      </c>
      <c r="C17" s="1108" t="str">
        <f>'UBS Izolina Mazzei'!C32</f>
        <v>JAN_20</v>
      </c>
      <c r="D17" s="1108" t="str">
        <f>'UBS Izolina Mazzei'!D32</f>
        <v>%</v>
      </c>
      <c r="E17" s="1108" t="str">
        <f>'UBS Izolina Mazzei'!E32</f>
        <v>FEV_20</v>
      </c>
      <c r="F17" s="1108" t="str">
        <f>'UBS Izolina Mazzei'!F32</f>
        <v>%</v>
      </c>
      <c r="G17" s="1108" t="str">
        <f>'UBS Izolina Mazzei'!G32</f>
        <v>MAR_20</v>
      </c>
      <c r="H17" s="1108" t="str">
        <f>'UBS Izolina Mazzei'!H32</f>
        <v>%</v>
      </c>
      <c r="I17" s="1110" t="str">
        <f>'UBS Izolina Mazzei'!I32</f>
        <v>Trimestre</v>
      </c>
      <c r="J17" s="1108" t="str">
        <f>'UBS Izolina Mazzei'!J32</f>
        <v>% Trim</v>
      </c>
      <c r="K17" s="1108" t="str">
        <f>'UBS Izolina Mazzei'!K32</f>
        <v>ABR_20</v>
      </c>
      <c r="L17" s="1108" t="str">
        <f>'UBS Izolina Mazzei'!L32</f>
        <v>%</v>
      </c>
      <c r="M17" s="1108" t="str">
        <f>'UBS Izolina Mazzei'!M32</f>
        <v>MAIO_20</v>
      </c>
      <c r="N17" s="1108" t="str">
        <f>'UBS Izolina Mazzei'!N32</f>
        <v>%</v>
      </c>
      <c r="O17" s="1108" t="str">
        <f>'UBS Izolina Mazzei'!O32</f>
        <v>JUN_20</v>
      </c>
      <c r="P17" s="1108" t="str">
        <f>'UBS Izolina Mazzei'!P32</f>
        <v>%</v>
      </c>
      <c r="Q17" s="1111"/>
      <c r="R17" s="1111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idden="1" x14ac:dyDescent="0.25">
      <c r="A18" s="1112" t="s">
        <v>33</v>
      </c>
      <c r="B18" s="1196">
        <v>6</v>
      </c>
      <c r="C18" s="1197">
        <v>5</v>
      </c>
      <c r="D18" s="1115">
        <f t="shared" ref="D18:D26" si="27">C18/$B18</f>
        <v>0.83333333333333337</v>
      </c>
      <c r="E18" s="1114"/>
      <c r="F18" s="1115">
        <f t="shared" ref="F18:F26" si="28">E18/$B18</f>
        <v>0</v>
      </c>
      <c r="G18" s="1114"/>
      <c r="H18" s="1115">
        <f t="shared" ref="H18:H26" si="29">G18/$B18</f>
        <v>0</v>
      </c>
      <c r="I18" s="1116">
        <f t="shared" ref="I18:I26" si="30">SUM(C18,E18,G18)</f>
        <v>5</v>
      </c>
      <c r="J18" s="1115">
        <f t="shared" ref="J18:J26" si="31">I18/($B18*3)</f>
        <v>0.27777777777777779</v>
      </c>
      <c r="K18" s="1114"/>
      <c r="L18" s="1115">
        <f t="shared" ref="L18:L26" si="32">K18/$B18</f>
        <v>0</v>
      </c>
      <c r="M18" s="1114"/>
      <c r="N18" s="1115">
        <f t="shared" ref="N18:N26" si="33">M18/$B18</f>
        <v>0</v>
      </c>
      <c r="O18" s="1114"/>
      <c r="P18" s="1115">
        <f t="shared" ref="P18:P26" si="34">O18/$B18</f>
        <v>0</v>
      </c>
      <c r="Q18" s="1117"/>
      <c r="R18" s="111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12" t="s">
        <v>20</v>
      </c>
      <c r="B19" s="1239">
        <v>2</v>
      </c>
      <c r="C19" s="1186">
        <v>2</v>
      </c>
      <c r="D19" s="1124">
        <f t="shared" si="27"/>
        <v>1</v>
      </c>
      <c r="E19" s="1187"/>
      <c r="F19" s="1124">
        <f t="shared" si="28"/>
        <v>0</v>
      </c>
      <c r="G19" s="1187"/>
      <c r="H19" s="1124">
        <f t="shared" si="29"/>
        <v>0</v>
      </c>
      <c r="I19" s="1125">
        <f t="shared" si="30"/>
        <v>2</v>
      </c>
      <c r="J19" s="1124">
        <f t="shared" si="31"/>
        <v>0.33333333333333331</v>
      </c>
      <c r="K19" s="1187"/>
      <c r="L19" s="1124">
        <f t="shared" si="32"/>
        <v>0</v>
      </c>
      <c r="M19" s="1187"/>
      <c r="N19" s="1124">
        <f t="shared" si="33"/>
        <v>0</v>
      </c>
      <c r="O19" s="1187"/>
      <c r="P19" s="1124">
        <f t="shared" si="34"/>
        <v>0</v>
      </c>
      <c r="Q19" s="1127"/>
      <c r="R19" s="112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43</v>
      </c>
      <c r="B20" s="1239">
        <v>2</v>
      </c>
      <c r="C20" s="1188">
        <v>1.9</v>
      </c>
      <c r="D20" s="1124">
        <f t="shared" si="27"/>
        <v>0.95</v>
      </c>
      <c r="E20" s="1188"/>
      <c r="F20" s="1124">
        <f t="shared" si="28"/>
        <v>0</v>
      </c>
      <c r="G20" s="1188"/>
      <c r="H20" s="1124">
        <f t="shared" si="29"/>
        <v>0</v>
      </c>
      <c r="I20" s="1125">
        <f t="shared" si="30"/>
        <v>1.9</v>
      </c>
      <c r="J20" s="1124">
        <f t="shared" si="31"/>
        <v>0.31666666666666665</v>
      </c>
      <c r="K20" s="1188"/>
      <c r="L20" s="1124">
        <f t="shared" si="32"/>
        <v>0</v>
      </c>
      <c r="M20" s="1188"/>
      <c r="N20" s="1124">
        <f t="shared" si="33"/>
        <v>0</v>
      </c>
      <c r="O20" s="1188"/>
      <c r="P20" s="1124">
        <f t="shared" si="34"/>
        <v>0</v>
      </c>
      <c r="Q20" s="1127"/>
      <c r="R20" s="112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23</v>
      </c>
      <c r="B21" s="1239">
        <v>2</v>
      </c>
      <c r="C21" s="1190">
        <v>2</v>
      </c>
      <c r="D21" s="1124">
        <f t="shared" si="27"/>
        <v>1</v>
      </c>
      <c r="E21" s="1188"/>
      <c r="F21" s="1124">
        <f t="shared" si="28"/>
        <v>0</v>
      </c>
      <c r="G21" s="1188"/>
      <c r="H21" s="1124">
        <f t="shared" si="29"/>
        <v>0</v>
      </c>
      <c r="I21" s="1125">
        <f t="shared" si="30"/>
        <v>2</v>
      </c>
      <c r="J21" s="1124">
        <f t="shared" si="31"/>
        <v>0.33333333333333331</v>
      </c>
      <c r="K21" s="1188"/>
      <c r="L21" s="1124">
        <f t="shared" si="32"/>
        <v>0</v>
      </c>
      <c r="M21" s="1188"/>
      <c r="N21" s="1124">
        <f t="shared" si="33"/>
        <v>0</v>
      </c>
      <c r="O21" s="1188"/>
      <c r="P21" s="1124">
        <f t="shared" si="34"/>
        <v>0</v>
      </c>
      <c r="Q21" s="1127"/>
      <c r="R21" s="112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24</v>
      </c>
      <c r="B22" s="1240">
        <v>2</v>
      </c>
      <c r="C22" s="1186">
        <v>2</v>
      </c>
      <c r="D22" s="1124">
        <f t="shared" si="27"/>
        <v>1</v>
      </c>
      <c r="E22" s="1187"/>
      <c r="F22" s="1124">
        <f t="shared" si="28"/>
        <v>0</v>
      </c>
      <c r="G22" s="1187"/>
      <c r="H22" s="1124">
        <f t="shared" si="29"/>
        <v>0</v>
      </c>
      <c r="I22" s="1125">
        <f t="shared" si="30"/>
        <v>2</v>
      </c>
      <c r="J22" s="1124">
        <f t="shared" si="31"/>
        <v>0.33333333333333331</v>
      </c>
      <c r="K22" s="1187"/>
      <c r="L22" s="1124">
        <f t="shared" si="32"/>
        <v>0</v>
      </c>
      <c r="M22" s="1187"/>
      <c r="N22" s="1124">
        <f t="shared" si="33"/>
        <v>0</v>
      </c>
      <c r="O22" s="1187"/>
      <c r="P22" s="1124">
        <f t="shared" si="34"/>
        <v>0</v>
      </c>
      <c r="Q22" s="1127"/>
      <c r="R22" s="112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25</v>
      </c>
      <c r="B23" s="1239">
        <v>5</v>
      </c>
      <c r="C23" s="1190">
        <v>4.33</v>
      </c>
      <c r="D23" s="1124">
        <f t="shared" si="27"/>
        <v>0.86599999999999999</v>
      </c>
      <c r="E23" s="1186"/>
      <c r="F23" s="1124">
        <f t="shared" si="28"/>
        <v>0</v>
      </c>
      <c r="G23" s="1190"/>
      <c r="H23" s="1124">
        <f t="shared" si="29"/>
        <v>0</v>
      </c>
      <c r="I23" s="1125">
        <f t="shared" si="30"/>
        <v>4.33</v>
      </c>
      <c r="J23" s="1124">
        <f t="shared" si="31"/>
        <v>0.28866666666666668</v>
      </c>
      <c r="K23" s="1190"/>
      <c r="L23" s="1124">
        <f t="shared" si="32"/>
        <v>0</v>
      </c>
      <c r="M23" s="1188"/>
      <c r="N23" s="1124">
        <f t="shared" si="33"/>
        <v>0</v>
      </c>
      <c r="O23" s="1188"/>
      <c r="P23" s="1124">
        <f t="shared" si="34"/>
        <v>0</v>
      </c>
      <c r="Q23" s="1127"/>
      <c r="R23" s="112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26</v>
      </c>
      <c r="B24" s="1239">
        <v>1</v>
      </c>
      <c r="C24" s="1186">
        <v>1</v>
      </c>
      <c r="D24" s="1124">
        <f t="shared" si="27"/>
        <v>1</v>
      </c>
      <c r="E24" s="1187"/>
      <c r="F24" s="1124">
        <f t="shared" si="28"/>
        <v>0</v>
      </c>
      <c r="G24" s="1187"/>
      <c r="H24" s="1124">
        <f t="shared" si="29"/>
        <v>0</v>
      </c>
      <c r="I24" s="1125">
        <f t="shared" si="30"/>
        <v>1</v>
      </c>
      <c r="J24" s="1124">
        <f t="shared" si="31"/>
        <v>0.33333333333333331</v>
      </c>
      <c r="K24" s="1187"/>
      <c r="L24" s="1124">
        <f t="shared" si="32"/>
        <v>0</v>
      </c>
      <c r="M24" s="1187"/>
      <c r="N24" s="1124">
        <f t="shared" si="33"/>
        <v>0</v>
      </c>
      <c r="O24" s="1187"/>
      <c r="P24" s="1124">
        <f t="shared" si="34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34</v>
      </c>
      <c r="B25" s="1239">
        <v>1</v>
      </c>
      <c r="C25" s="1186">
        <v>1</v>
      </c>
      <c r="D25" s="1124">
        <f t="shared" si="27"/>
        <v>1</v>
      </c>
      <c r="E25" s="1187"/>
      <c r="F25" s="1124">
        <f t="shared" si="28"/>
        <v>0</v>
      </c>
      <c r="G25" s="1187"/>
      <c r="H25" s="1124">
        <f t="shared" si="29"/>
        <v>0</v>
      </c>
      <c r="I25" s="1125">
        <f t="shared" si="30"/>
        <v>1</v>
      </c>
      <c r="J25" s="1124">
        <f t="shared" si="31"/>
        <v>0.33333333333333331</v>
      </c>
      <c r="K25" s="1187"/>
      <c r="L25" s="1124">
        <f t="shared" si="32"/>
        <v>0</v>
      </c>
      <c r="M25" s="1187"/>
      <c r="N25" s="1124">
        <f t="shared" si="33"/>
        <v>0</v>
      </c>
      <c r="O25" s="1187"/>
      <c r="P25" s="1124">
        <f t="shared" si="34"/>
        <v>0</v>
      </c>
      <c r="Q25" s="1127"/>
      <c r="R25" s="112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t="15.75" hidden="1" thickBot="1" x14ac:dyDescent="0.3">
      <c r="A26" s="1182" t="s">
        <v>7</v>
      </c>
      <c r="B26" s="1183">
        <f>SUM(B18:B25)</f>
        <v>21</v>
      </c>
      <c r="C26" s="1184">
        <f>SUM(C18:C25)</f>
        <v>19.23</v>
      </c>
      <c r="D26" s="1185">
        <f t="shared" si="27"/>
        <v>0.9157142857142857</v>
      </c>
      <c r="E26" s="1184">
        <f>SUM(E18:E25)</f>
        <v>0</v>
      </c>
      <c r="F26" s="1185">
        <f t="shared" si="28"/>
        <v>0</v>
      </c>
      <c r="G26" s="1184">
        <f>SUM(G18:G25)</f>
        <v>0</v>
      </c>
      <c r="H26" s="1185">
        <f t="shared" si="29"/>
        <v>0</v>
      </c>
      <c r="I26" s="1184">
        <f t="shared" si="30"/>
        <v>19.23</v>
      </c>
      <c r="J26" s="1185">
        <f t="shared" si="31"/>
        <v>0.30523809523809525</v>
      </c>
      <c r="K26" s="1184">
        <f>SUM(K18:K25)</f>
        <v>0</v>
      </c>
      <c r="L26" s="1185">
        <f t="shared" si="32"/>
        <v>0</v>
      </c>
      <c r="M26" s="1184">
        <f t="shared" ref="M26" si="35">SUM(M18:M25)</f>
        <v>0</v>
      </c>
      <c r="N26" s="1185">
        <f t="shared" si="33"/>
        <v>0</v>
      </c>
      <c r="O26" s="1184">
        <f t="shared" ref="O26" si="36">SUM(O18:O25)</f>
        <v>0</v>
      </c>
      <c r="P26" s="1185">
        <f t="shared" si="34"/>
        <v>0</v>
      </c>
      <c r="Q26" s="1185"/>
      <c r="R26" s="1185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6:R16"/>
    <mergeCell ref="A6:AF6"/>
    <mergeCell ref="A5:AF5"/>
  </mergeCells>
  <pageMargins left="0.23622047244094491" right="0.23622047244094491" top="0.35" bottom="0.74803149606299213" header="0.31496062992125984" footer="0.31496062992125984"/>
  <pageSetup paperSize="9" scale="63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3.85546875" customWidth="1"/>
    <col min="2" max="2" width="9" bestFit="1" customWidth="1"/>
    <col min="3" max="3" width="7.42578125" bestFit="1" customWidth="1"/>
    <col min="4" max="4" width="8.5703125" bestFit="1" customWidth="1"/>
    <col min="5" max="5" width="7.140625" bestFit="1" customWidth="1"/>
    <col min="6" max="6" width="8.5703125" bestFit="1" customWidth="1"/>
    <col min="7" max="7" width="7.85546875" bestFit="1" customWidth="1"/>
    <col min="8" max="8" width="8.5703125" bestFit="1" customWidth="1"/>
    <col min="9" max="9" width="9" hidden="1" customWidth="1"/>
    <col min="10" max="10" width="6.42578125" hidden="1" customWidth="1"/>
    <col min="11" max="11" width="7.5703125" bestFit="1" customWidth="1"/>
    <col min="12" max="12" width="8.5703125" bestFit="1" customWidth="1"/>
    <col min="13" max="13" width="8.42578125" bestFit="1" customWidth="1"/>
    <col min="14" max="14" width="7.42578125" customWidth="1"/>
    <col min="15" max="15" width="7.42578125" bestFit="1" customWidth="1"/>
    <col min="16" max="16" width="8.5703125" bestFit="1" customWidth="1"/>
    <col min="17" max="17" width="9" hidden="1" customWidth="1"/>
    <col min="18" max="18" width="6.42578125" hidden="1" customWidth="1"/>
    <col min="19" max="19" width="7.28515625" bestFit="1" customWidth="1"/>
    <col min="20" max="20" width="8.5703125" bestFit="1" customWidth="1"/>
    <col min="21" max="21" width="7.5703125" bestFit="1" customWidth="1"/>
    <col min="22" max="22" width="8.5703125" bestFit="1" customWidth="1"/>
    <col min="23" max="23" width="7.28515625" bestFit="1" customWidth="1"/>
    <col min="24" max="24" width="8.5703125" bestFit="1" customWidth="1"/>
    <col min="25" max="25" width="8" hidden="1" customWidth="1"/>
    <col min="26" max="26" width="6.42578125" hidden="1" customWidth="1"/>
    <col min="27" max="27" width="7.5703125" bestFit="1" customWidth="1"/>
    <col min="28" max="28" width="8.5703125" bestFit="1" customWidth="1"/>
    <col min="29" max="30" width="7.5703125" bestFit="1" customWidth="1"/>
    <col min="31" max="32" width="7.285156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599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8.5" customHeight="1" x14ac:dyDescent="0.25">
      <c r="A8" s="1093" t="s">
        <v>541</v>
      </c>
      <c r="B8" s="1147">
        <v>528</v>
      </c>
      <c r="C8" s="1148">
        <v>431</v>
      </c>
      <c r="D8" s="1149">
        <f t="shared" ref="D8:D13" si="0">C8/$B8</f>
        <v>0.81628787878787878</v>
      </c>
      <c r="E8" s="1148">
        <v>406</v>
      </c>
      <c r="F8" s="1149">
        <f t="shared" ref="F8:F13" si="1">E8/$B8</f>
        <v>0.76893939393939392</v>
      </c>
      <c r="G8" s="1148">
        <v>350</v>
      </c>
      <c r="H8" s="1149">
        <f t="shared" ref="H8:H13" si="2">G8/$B8</f>
        <v>0.66287878787878785</v>
      </c>
      <c r="I8" s="1250">
        <f t="shared" ref="I8:I13" si="3">SUM(C8,E8,G8)</f>
        <v>1187</v>
      </c>
      <c r="J8" s="1149">
        <f t="shared" ref="J8:J13" si="4">I8/($B8*3)</f>
        <v>0.74936868686868685</v>
      </c>
      <c r="K8" s="1148">
        <v>122</v>
      </c>
      <c r="L8" s="1149">
        <f t="shared" ref="L8:L13" si="5">K8/$B8</f>
        <v>0.23106060606060605</v>
      </c>
      <c r="M8" s="1148">
        <v>115</v>
      </c>
      <c r="N8" s="1149">
        <f t="shared" ref="N8:N13" si="6">M8/$B8</f>
        <v>0.2178030303030303</v>
      </c>
      <c r="O8" s="1148">
        <v>154</v>
      </c>
      <c r="P8" s="1149">
        <f t="shared" ref="P8:P13" si="7">O8/$B8</f>
        <v>0.29166666666666669</v>
      </c>
      <c r="Q8" s="1250">
        <f t="shared" ref="Q8:Q13" si="8">SUM(K8,M8,O8)</f>
        <v>391</v>
      </c>
      <c r="R8" s="1149">
        <f t="shared" ref="R8:R13" si="9">Q8/($B8*3)</f>
        <v>0.24684343434343434</v>
      </c>
      <c r="S8" s="1148">
        <v>274</v>
      </c>
      <c r="T8" s="1149">
        <f t="shared" ref="T8:T13" si="10">S8/$B8</f>
        <v>0.51893939393939392</v>
      </c>
      <c r="U8" s="1148">
        <v>243</v>
      </c>
      <c r="V8" s="1149">
        <f t="shared" ref="V8:V13" si="11">U8/$B8</f>
        <v>0.46022727272727271</v>
      </c>
      <c r="W8" s="1148">
        <v>362</v>
      </c>
      <c r="X8" s="1149">
        <f t="shared" ref="X8:X13" si="12">W8/$B8</f>
        <v>0.68560606060606055</v>
      </c>
      <c r="Y8" s="1250">
        <f t="shared" ref="Y8:Y13" si="13">SUM(S8,U8,W8)</f>
        <v>879</v>
      </c>
      <c r="Z8" s="1149">
        <f t="shared" ref="Z8:Z13" si="14">Y8/($B8*3)</f>
        <v>0.55492424242424243</v>
      </c>
      <c r="AA8" s="1148">
        <v>375</v>
      </c>
      <c r="AB8" s="1150">
        <f t="shared" ref="AB8" si="15">AA8/$B8</f>
        <v>0.71022727272727271</v>
      </c>
      <c r="AC8" s="1148">
        <v>269</v>
      </c>
      <c r="AD8" s="1150">
        <f t="shared" ref="AD8" si="16">AC8/$B8</f>
        <v>0.50946969696969702</v>
      </c>
      <c r="AE8" s="1148">
        <v>303</v>
      </c>
      <c r="AF8" s="1150">
        <f t="shared" ref="AF8" si="17">AE8/$B8</f>
        <v>0.57386363636363635</v>
      </c>
    </row>
    <row r="9" spans="1:32" ht="28.5" customHeight="1" x14ac:dyDescent="0.25">
      <c r="A9" s="1093" t="s">
        <v>527</v>
      </c>
      <c r="B9" s="1147">
        <v>1608</v>
      </c>
      <c r="C9" s="1148">
        <v>1556</v>
      </c>
      <c r="D9" s="1149">
        <f t="shared" si="0"/>
        <v>0.96766169154228854</v>
      </c>
      <c r="E9" s="1148">
        <v>1462</v>
      </c>
      <c r="F9" s="1149">
        <f t="shared" si="1"/>
        <v>0.90920398009950254</v>
      </c>
      <c r="G9" s="1148">
        <v>991</v>
      </c>
      <c r="H9" s="1149">
        <f t="shared" si="2"/>
        <v>0.61629353233830841</v>
      </c>
      <c r="I9" s="1250">
        <f>SUM(C9,E9,G9)</f>
        <v>4009</v>
      </c>
      <c r="J9" s="1149">
        <f t="shared" si="4"/>
        <v>0.83105306799336653</v>
      </c>
      <c r="K9" s="1148">
        <v>74</v>
      </c>
      <c r="L9" s="1149">
        <f t="shared" si="5"/>
        <v>4.6019900497512436E-2</v>
      </c>
      <c r="M9" s="1148">
        <v>43</v>
      </c>
      <c r="N9" s="1149">
        <f t="shared" si="6"/>
        <v>2.6741293532338308E-2</v>
      </c>
      <c r="O9" s="1148">
        <v>73</v>
      </c>
      <c r="P9" s="1149">
        <f t="shared" si="7"/>
        <v>4.5398009950248758E-2</v>
      </c>
      <c r="Q9" s="1250">
        <f t="shared" si="8"/>
        <v>190</v>
      </c>
      <c r="R9" s="1149">
        <f t="shared" si="9"/>
        <v>3.9386401326699835E-2</v>
      </c>
      <c r="S9" s="1148">
        <v>176</v>
      </c>
      <c r="T9" s="1149">
        <f t="shared" si="10"/>
        <v>0.10945273631840796</v>
      </c>
      <c r="U9" s="1148">
        <v>176</v>
      </c>
      <c r="V9" s="1149">
        <f t="shared" si="11"/>
        <v>0.10945273631840796</v>
      </c>
      <c r="W9" s="1148">
        <v>679</v>
      </c>
      <c r="X9" s="1149">
        <f t="shared" si="12"/>
        <v>0.42226368159203981</v>
      </c>
      <c r="Y9" s="1250">
        <f t="shared" si="13"/>
        <v>1031</v>
      </c>
      <c r="Z9" s="1149">
        <f t="shared" si="14"/>
        <v>0.21372305140961859</v>
      </c>
      <c r="AA9" s="1148">
        <v>810</v>
      </c>
      <c r="AB9" s="1150">
        <f t="shared" ref="AB9:AB13" si="18">AA9/$B9</f>
        <v>0.50373134328358204</v>
      </c>
      <c r="AC9" s="1148">
        <v>539</v>
      </c>
      <c r="AD9" s="1150">
        <f t="shared" ref="AD9:AD13" si="19">AC9/$B9</f>
        <v>0.33519900497512439</v>
      </c>
      <c r="AE9" s="1148">
        <v>517</v>
      </c>
      <c r="AF9" s="1150">
        <f t="shared" ref="AF9:AF13" si="20">AE9/$B9</f>
        <v>0.32151741293532338</v>
      </c>
    </row>
    <row r="10" spans="1:32" ht="19.5" customHeight="1" x14ac:dyDescent="0.25">
      <c r="A10" s="1093" t="s">
        <v>564</v>
      </c>
      <c r="B10" s="1147">
        <v>789</v>
      </c>
      <c r="C10" s="1148">
        <v>896</v>
      </c>
      <c r="D10" s="1149">
        <f t="shared" si="0"/>
        <v>1.1356147021546261</v>
      </c>
      <c r="E10" s="1148">
        <v>663</v>
      </c>
      <c r="F10" s="1149">
        <f t="shared" si="1"/>
        <v>0.84030418250950567</v>
      </c>
      <c r="G10" s="1148">
        <v>597</v>
      </c>
      <c r="H10" s="1149">
        <f t="shared" si="2"/>
        <v>0.75665399239543729</v>
      </c>
      <c r="I10" s="1250">
        <f>SUM(C10,E10,G10)</f>
        <v>2156</v>
      </c>
      <c r="J10" s="1149">
        <f t="shared" si="4"/>
        <v>0.91085762568652306</v>
      </c>
      <c r="K10" s="1148">
        <v>315</v>
      </c>
      <c r="L10" s="1149">
        <f t="shared" si="5"/>
        <v>0.39923954372623577</v>
      </c>
      <c r="M10" s="1148">
        <v>302</v>
      </c>
      <c r="N10" s="1149">
        <f t="shared" si="6"/>
        <v>0.38276299112801015</v>
      </c>
      <c r="O10" s="1148">
        <v>561</v>
      </c>
      <c r="P10" s="1149">
        <f t="shared" si="7"/>
        <v>0.71102661596958172</v>
      </c>
      <c r="Q10" s="1250">
        <f t="shared" si="8"/>
        <v>1178</v>
      </c>
      <c r="R10" s="1149">
        <f t="shared" si="9"/>
        <v>0.49767638360794253</v>
      </c>
      <c r="S10" s="1148">
        <v>641</v>
      </c>
      <c r="T10" s="1149">
        <f t="shared" si="10"/>
        <v>0.81242078580481625</v>
      </c>
      <c r="U10" s="1148">
        <v>477</v>
      </c>
      <c r="V10" s="1149">
        <f t="shared" si="11"/>
        <v>0.6045627376425855</v>
      </c>
      <c r="W10" s="1148">
        <v>802</v>
      </c>
      <c r="X10" s="1149">
        <f t="shared" si="12"/>
        <v>1.0164765525982256</v>
      </c>
      <c r="Y10" s="1250">
        <f t="shared" si="13"/>
        <v>1920</v>
      </c>
      <c r="Z10" s="1149">
        <f t="shared" si="14"/>
        <v>0.81115335868187577</v>
      </c>
      <c r="AA10" s="1148">
        <v>768</v>
      </c>
      <c r="AB10" s="1150">
        <f t="shared" si="18"/>
        <v>0.97338403041825095</v>
      </c>
      <c r="AC10" s="1148">
        <v>750</v>
      </c>
      <c r="AD10" s="1150">
        <f t="shared" si="19"/>
        <v>0.95057034220532322</v>
      </c>
      <c r="AE10" s="1148">
        <v>568</v>
      </c>
      <c r="AF10" s="1150">
        <f t="shared" si="20"/>
        <v>0.71989860583016474</v>
      </c>
    </row>
    <row r="11" spans="1:32" ht="19.5" customHeight="1" x14ac:dyDescent="0.25">
      <c r="A11" s="1093" t="s">
        <v>565</v>
      </c>
      <c r="B11" s="1147">
        <v>395</v>
      </c>
      <c r="C11" s="1148">
        <v>398</v>
      </c>
      <c r="D11" s="1149">
        <f t="shared" si="0"/>
        <v>1.0075949367088608</v>
      </c>
      <c r="E11" s="1148">
        <v>346</v>
      </c>
      <c r="F11" s="1149">
        <f t="shared" si="1"/>
        <v>0.8759493670886076</v>
      </c>
      <c r="G11" s="1148">
        <v>362</v>
      </c>
      <c r="H11" s="1149">
        <f t="shared" si="2"/>
        <v>0.91645569620253164</v>
      </c>
      <c r="I11" s="1250">
        <f>SUM(C11,E11,G11)</f>
        <v>1106</v>
      </c>
      <c r="J11" s="1149">
        <f t="shared" si="4"/>
        <v>0.93333333333333335</v>
      </c>
      <c r="K11" s="1148">
        <v>33</v>
      </c>
      <c r="L11" s="1149">
        <f t="shared" si="5"/>
        <v>8.3544303797468356E-2</v>
      </c>
      <c r="M11" s="1148">
        <v>96</v>
      </c>
      <c r="N11" s="1149">
        <f t="shared" si="6"/>
        <v>0.24303797468354429</v>
      </c>
      <c r="O11" s="1148">
        <v>39</v>
      </c>
      <c r="P11" s="1149">
        <f t="shared" si="7"/>
        <v>9.8734177215189872E-2</v>
      </c>
      <c r="Q11" s="1250">
        <f t="shared" si="8"/>
        <v>168</v>
      </c>
      <c r="R11" s="1149">
        <f t="shared" si="9"/>
        <v>0.14177215189873418</v>
      </c>
      <c r="S11" s="1148">
        <v>77</v>
      </c>
      <c r="T11" s="1149">
        <f t="shared" si="10"/>
        <v>0.19493670886075951</v>
      </c>
      <c r="U11" s="1148">
        <v>95</v>
      </c>
      <c r="V11" s="1149">
        <f t="shared" si="11"/>
        <v>0.24050632911392406</v>
      </c>
      <c r="W11" s="1148">
        <v>97</v>
      </c>
      <c r="X11" s="1149">
        <f t="shared" si="12"/>
        <v>0.24556962025316456</v>
      </c>
      <c r="Y11" s="1250">
        <f t="shared" si="13"/>
        <v>269</v>
      </c>
      <c r="Z11" s="1149">
        <f t="shared" si="14"/>
        <v>0.2270042194092827</v>
      </c>
      <c r="AA11" s="1148">
        <v>189</v>
      </c>
      <c r="AB11" s="1150">
        <f t="shared" si="18"/>
        <v>0.47848101265822784</v>
      </c>
      <c r="AC11" s="1148">
        <v>229</v>
      </c>
      <c r="AD11" s="1150">
        <f t="shared" si="19"/>
        <v>0.57974683544303796</v>
      </c>
      <c r="AE11" s="1148">
        <v>236</v>
      </c>
      <c r="AF11" s="1150">
        <f t="shared" si="20"/>
        <v>0.59746835443037971</v>
      </c>
    </row>
    <row r="12" spans="1:32" ht="19.5" customHeight="1" x14ac:dyDescent="0.25">
      <c r="A12" s="1093" t="s">
        <v>567</v>
      </c>
      <c r="B12" s="1147">
        <v>526</v>
      </c>
      <c r="C12" s="1148">
        <v>54</v>
      </c>
      <c r="D12" s="1149">
        <f t="shared" si="0"/>
        <v>0.10266159695817491</v>
      </c>
      <c r="E12" s="1148">
        <v>179</v>
      </c>
      <c r="F12" s="1149">
        <f t="shared" si="1"/>
        <v>0.34030418250950573</v>
      </c>
      <c r="G12" s="1148">
        <v>467</v>
      </c>
      <c r="H12" s="1149">
        <f t="shared" si="2"/>
        <v>0.88783269961977185</v>
      </c>
      <c r="I12" s="1250">
        <f t="shared" si="3"/>
        <v>700</v>
      </c>
      <c r="J12" s="1149">
        <f>I12/($B12*3)</f>
        <v>0.4435994930291508</v>
      </c>
      <c r="K12" s="1148">
        <v>197</v>
      </c>
      <c r="L12" s="1149">
        <f t="shared" si="5"/>
        <v>0.37452471482889732</v>
      </c>
      <c r="M12" s="1148">
        <v>191</v>
      </c>
      <c r="N12" s="1149">
        <f t="shared" si="6"/>
        <v>0.36311787072243346</v>
      </c>
      <c r="O12" s="1148">
        <v>228</v>
      </c>
      <c r="P12" s="1149">
        <f t="shared" si="7"/>
        <v>0.43346007604562736</v>
      </c>
      <c r="Q12" s="1250">
        <f t="shared" si="8"/>
        <v>616</v>
      </c>
      <c r="R12" s="1149">
        <f t="shared" si="9"/>
        <v>0.39036755386565275</v>
      </c>
      <c r="S12" s="1148">
        <v>244</v>
      </c>
      <c r="T12" s="1149">
        <f t="shared" si="10"/>
        <v>0.46387832699619774</v>
      </c>
      <c r="U12" s="1148">
        <v>304</v>
      </c>
      <c r="V12" s="1149">
        <f t="shared" si="11"/>
        <v>0.57794676806083645</v>
      </c>
      <c r="W12" s="1148">
        <v>273</v>
      </c>
      <c r="X12" s="1149">
        <f t="shared" si="12"/>
        <v>0.51901140684410652</v>
      </c>
      <c r="Y12" s="1250">
        <f t="shared" si="13"/>
        <v>821</v>
      </c>
      <c r="Z12" s="1149">
        <f t="shared" si="14"/>
        <v>0.52027883396704688</v>
      </c>
      <c r="AA12" s="1148">
        <v>304</v>
      </c>
      <c r="AB12" s="1150">
        <f t="shared" si="18"/>
        <v>0.57794676806083645</v>
      </c>
      <c r="AC12" s="1148">
        <v>348</v>
      </c>
      <c r="AD12" s="1150">
        <f t="shared" si="19"/>
        <v>0.66159695817490494</v>
      </c>
      <c r="AE12" s="1148">
        <v>336</v>
      </c>
      <c r="AF12" s="1150">
        <f t="shared" si="20"/>
        <v>0.63878326996197721</v>
      </c>
    </row>
    <row r="13" spans="1:32" s="1271" customFormat="1" ht="17.25" customHeight="1" x14ac:dyDescent="0.25">
      <c r="A13" s="1251" t="s">
        <v>7</v>
      </c>
      <c r="B13" s="1269">
        <f>SUM(B8:B12)</f>
        <v>3846</v>
      </c>
      <c r="C13" s="1269">
        <f>SUM(C8:C12)</f>
        <v>3335</v>
      </c>
      <c r="D13" s="1270">
        <f t="shared" si="0"/>
        <v>0.86713468538741545</v>
      </c>
      <c r="E13" s="1269">
        <f>SUM(E8:E12)</f>
        <v>3056</v>
      </c>
      <c r="F13" s="1270">
        <f t="shared" si="1"/>
        <v>0.79459178367134686</v>
      </c>
      <c r="G13" s="1269">
        <f>SUM(G8:G12)</f>
        <v>2767</v>
      </c>
      <c r="H13" s="1270">
        <f t="shared" si="2"/>
        <v>0.71944877795111806</v>
      </c>
      <c r="I13" s="1269">
        <f t="shared" si="3"/>
        <v>9158</v>
      </c>
      <c r="J13" s="1270">
        <f t="shared" si="4"/>
        <v>0.79372508233662675</v>
      </c>
      <c r="K13" s="1269">
        <f>SUM(K8:K12)</f>
        <v>741</v>
      </c>
      <c r="L13" s="1270">
        <f t="shared" si="5"/>
        <v>0.19266770670826833</v>
      </c>
      <c r="M13" s="1269">
        <f t="shared" ref="M13" si="21">SUM(M8:M12)</f>
        <v>747</v>
      </c>
      <c r="N13" s="1270">
        <f t="shared" si="6"/>
        <v>0.19422776911076442</v>
      </c>
      <c r="O13" s="1269">
        <f t="shared" ref="O13" si="22">SUM(O8:O12)</f>
        <v>1055</v>
      </c>
      <c r="P13" s="1270">
        <f t="shared" si="7"/>
        <v>0.27431097243889757</v>
      </c>
      <c r="Q13" s="1269">
        <f t="shared" si="8"/>
        <v>2543</v>
      </c>
      <c r="R13" s="1270">
        <f t="shared" si="9"/>
        <v>0.22040214941931011</v>
      </c>
      <c r="S13" s="1269">
        <f>SUM(S8:S12)</f>
        <v>1412</v>
      </c>
      <c r="T13" s="1270">
        <f t="shared" si="10"/>
        <v>0.3671346853874155</v>
      </c>
      <c r="U13" s="1269">
        <f t="shared" ref="U13" si="23">SUM(U8:U12)</f>
        <v>1295</v>
      </c>
      <c r="V13" s="1270">
        <f t="shared" si="11"/>
        <v>0.33671346853874157</v>
      </c>
      <c r="W13" s="1269">
        <f t="shared" ref="W13" si="24">SUM(W8:W12)</f>
        <v>2213</v>
      </c>
      <c r="X13" s="1270">
        <f t="shared" si="12"/>
        <v>0.57540301612064482</v>
      </c>
      <c r="Y13" s="1269">
        <f t="shared" si="13"/>
        <v>4920</v>
      </c>
      <c r="Z13" s="1270">
        <f t="shared" si="14"/>
        <v>0.42641705668226731</v>
      </c>
      <c r="AA13" s="1269">
        <f>SUM(AA8:AA12)</f>
        <v>2446</v>
      </c>
      <c r="AB13" s="1270">
        <f t="shared" si="18"/>
        <v>0.63598543941757668</v>
      </c>
      <c r="AC13" s="1269">
        <f t="shared" ref="AC13" si="25">SUM(AC8:AC12)</f>
        <v>2135</v>
      </c>
      <c r="AD13" s="1270">
        <f t="shared" si="19"/>
        <v>0.55512220488819553</v>
      </c>
      <c r="AE13" s="1269">
        <f t="shared" ref="AE13" si="26">SUM(AE8:AE12)</f>
        <v>1960</v>
      </c>
      <c r="AF13" s="1270">
        <f t="shared" si="20"/>
        <v>0.50962038481539262</v>
      </c>
    </row>
    <row r="14" spans="1:32" x14ac:dyDescent="0.25">
      <c r="A14" s="1107"/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x14ac:dyDescent="0.25">
      <c r="A15" s="1248" t="s">
        <v>636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t="15.75" hidden="1" x14ac:dyDescent="0.25">
      <c r="A16" s="1296" t="s">
        <v>413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t="23.25" hidden="1" thickBot="1" x14ac:dyDescent="0.3">
      <c r="A17" s="1108" t="s">
        <v>14</v>
      </c>
      <c r="B17" s="1109" t="s">
        <v>198</v>
      </c>
      <c r="C17" s="1108" t="str">
        <f>'UBS Izolina Mazzei'!C32</f>
        <v>JAN_20</v>
      </c>
      <c r="D17" s="1108" t="str">
        <f>'UBS Izolina Mazzei'!D32</f>
        <v>%</v>
      </c>
      <c r="E17" s="1108" t="str">
        <f>'UBS Izolina Mazzei'!E32</f>
        <v>FEV_20</v>
      </c>
      <c r="F17" s="1108" t="str">
        <f>'UBS Izolina Mazzei'!F32</f>
        <v>%</v>
      </c>
      <c r="G17" s="1108" t="str">
        <f>'UBS Izolina Mazzei'!G32</f>
        <v>MAR_20</v>
      </c>
      <c r="H17" s="1108" t="str">
        <f>'UBS Izolina Mazzei'!H32</f>
        <v>%</v>
      </c>
      <c r="I17" s="1110" t="str">
        <f>'UBS Izolina Mazzei'!I32</f>
        <v>Trimestre</v>
      </c>
      <c r="J17" s="1108" t="str">
        <f>'UBS Izolina Mazzei'!J32</f>
        <v>% Trim</v>
      </c>
      <c r="K17" s="1108" t="str">
        <f>'UBS Izolina Mazzei'!K32</f>
        <v>ABR_20</v>
      </c>
      <c r="L17" s="1108" t="str">
        <f>'UBS Izolina Mazzei'!L32</f>
        <v>%</v>
      </c>
      <c r="M17" s="1108" t="str">
        <f>'UBS Izolina Mazzei'!M32</f>
        <v>MAIO_20</v>
      </c>
      <c r="N17" s="1108" t="str">
        <f>'UBS Izolina Mazzei'!N32</f>
        <v>%</v>
      </c>
      <c r="O17" s="1108" t="str">
        <f>'UBS Izolina Mazzei'!O32</f>
        <v>JUN_20</v>
      </c>
      <c r="P17" s="1108" t="str">
        <f>'UBS Izolina Mazzei'!P32</f>
        <v>%</v>
      </c>
      <c r="Q17" s="1111"/>
      <c r="R17" s="1111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idden="1" x14ac:dyDescent="0.25">
      <c r="A18" s="1112" t="s">
        <v>33</v>
      </c>
      <c r="B18" s="1196">
        <v>6</v>
      </c>
      <c r="C18" s="1197">
        <v>6</v>
      </c>
      <c r="D18" s="1115">
        <f t="shared" ref="D18:D25" si="27">C18/$B18</f>
        <v>1</v>
      </c>
      <c r="E18" s="1114"/>
      <c r="F18" s="1115">
        <f t="shared" ref="F18:F25" si="28">E18/$B18</f>
        <v>0</v>
      </c>
      <c r="G18" s="1114"/>
      <c r="H18" s="1115">
        <f t="shared" ref="H18:H25" si="29">G18/$B18</f>
        <v>0</v>
      </c>
      <c r="I18" s="1116">
        <f t="shared" ref="I18:I25" si="30">SUM(C18,E18,G18)</f>
        <v>6</v>
      </c>
      <c r="J18" s="1115">
        <f t="shared" ref="J18:J25" si="31">I18/($B18*3)</f>
        <v>0.33333333333333331</v>
      </c>
      <c r="K18" s="1114"/>
      <c r="L18" s="1115">
        <f t="shared" ref="L18:L25" si="32">K18/$B18</f>
        <v>0</v>
      </c>
      <c r="M18" s="1114"/>
      <c r="N18" s="1115">
        <f t="shared" ref="N18:N25" si="33">M18/$B18</f>
        <v>0</v>
      </c>
      <c r="O18" s="1114"/>
      <c r="P18" s="1115">
        <f t="shared" ref="P18:P25" si="34">O18/$B18</f>
        <v>0</v>
      </c>
      <c r="Q18" s="1117"/>
      <c r="R18" s="111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12" t="s">
        <v>20</v>
      </c>
      <c r="B19" s="1239">
        <v>3</v>
      </c>
      <c r="C19" s="1186">
        <v>2</v>
      </c>
      <c r="D19" s="1124">
        <f t="shared" si="27"/>
        <v>0.66666666666666663</v>
      </c>
      <c r="E19" s="1187"/>
      <c r="F19" s="1124">
        <f t="shared" si="28"/>
        <v>0</v>
      </c>
      <c r="G19" s="1187"/>
      <c r="H19" s="1124">
        <f t="shared" si="29"/>
        <v>0</v>
      </c>
      <c r="I19" s="1125">
        <f t="shared" si="30"/>
        <v>2</v>
      </c>
      <c r="J19" s="1124">
        <f t="shared" si="31"/>
        <v>0.22222222222222221</v>
      </c>
      <c r="K19" s="1187"/>
      <c r="L19" s="1124">
        <f t="shared" si="32"/>
        <v>0</v>
      </c>
      <c r="M19" s="1187"/>
      <c r="N19" s="1124">
        <f t="shared" si="33"/>
        <v>0</v>
      </c>
      <c r="O19" s="1187"/>
      <c r="P19" s="1124">
        <f t="shared" si="34"/>
        <v>0</v>
      </c>
      <c r="Q19" s="1127"/>
      <c r="R19" s="112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43</v>
      </c>
      <c r="B20" s="1239">
        <v>2</v>
      </c>
      <c r="C20" s="1186">
        <v>2</v>
      </c>
      <c r="D20" s="1124">
        <f t="shared" si="27"/>
        <v>1</v>
      </c>
      <c r="E20" s="1187"/>
      <c r="F20" s="1124">
        <f t="shared" si="28"/>
        <v>0</v>
      </c>
      <c r="G20" s="1187"/>
      <c r="H20" s="1124">
        <f t="shared" si="29"/>
        <v>0</v>
      </c>
      <c r="I20" s="1125">
        <f t="shared" si="30"/>
        <v>2</v>
      </c>
      <c r="J20" s="1124">
        <f t="shared" si="31"/>
        <v>0.33333333333333331</v>
      </c>
      <c r="K20" s="1187"/>
      <c r="L20" s="1124">
        <f t="shared" si="32"/>
        <v>0</v>
      </c>
      <c r="M20" s="1187"/>
      <c r="N20" s="1124">
        <f t="shared" si="33"/>
        <v>0</v>
      </c>
      <c r="O20" s="1187"/>
      <c r="P20" s="1124">
        <f t="shared" si="34"/>
        <v>0</v>
      </c>
      <c r="Q20" s="1127"/>
      <c r="R20" s="112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23</v>
      </c>
      <c r="B21" s="1239">
        <v>2</v>
      </c>
      <c r="C21" s="1186">
        <v>2</v>
      </c>
      <c r="D21" s="1124">
        <f t="shared" si="27"/>
        <v>1</v>
      </c>
      <c r="E21" s="1187"/>
      <c r="F21" s="1124">
        <f t="shared" si="28"/>
        <v>0</v>
      </c>
      <c r="G21" s="1187"/>
      <c r="H21" s="1124">
        <f t="shared" si="29"/>
        <v>0</v>
      </c>
      <c r="I21" s="1125">
        <f t="shared" si="30"/>
        <v>2</v>
      </c>
      <c r="J21" s="1124">
        <f t="shared" si="31"/>
        <v>0.33333333333333331</v>
      </c>
      <c r="K21" s="1187"/>
      <c r="L21" s="1124">
        <f t="shared" si="32"/>
        <v>0</v>
      </c>
      <c r="M21" s="1187"/>
      <c r="N21" s="1124">
        <f t="shared" si="33"/>
        <v>0</v>
      </c>
      <c r="O21" s="1187"/>
      <c r="P21" s="1124">
        <f t="shared" si="34"/>
        <v>0</v>
      </c>
      <c r="Q21" s="1127"/>
      <c r="R21" s="112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24</v>
      </c>
      <c r="B22" s="1239">
        <v>1</v>
      </c>
      <c r="C22" s="1186">
        <v>1</v>
      </c>
      <c r="D22" s="1124">
        <f t="shared" si="27"/>
        <v>1</v>
      </c>
      <c r="E22" s="1187"/>
      <c r="F22" s="1124">
        <f t="shared" si="28"/>
        <v>0</v>
      </c>
      <c r="G22" s="1187"/>
      <c r="H22" s="1124">
        <f t="shared" si="29"/>
        <v>0</v>
      </c>
      <c r="I22" s="1125">
        <f t="shared" si="30"/>
        <v>1</v>
      </c>
      <c r="J22" s="1124">
        <f t="shared" si="31"/>
        <v>0.33333333333333331</v>
      </c>
      <c r="K22" s="1187"/>
      <c r="L22" s="1124">
        <f t="shared" si="32"/>
        <v>0</v>
      </c>
      <c r="M22" s="1187"/>
      <c r="N22" s="1124">
        <f t="shared" si="33"/>
        <v>0</v>
      </c>
      <c r="O22" s="1187"/>
      <c r="P22" s="1124">
        <f t="shared" si="34"/>
        <v>0</v>
      </c>
      <c r="Q22" s="1127"/>
      <c r="R22" s="112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25</v>
      </c>
      <c r="B23" s="1239">
        <v>4</v>
      </c>
      <c r="C23" s="1190">
        <v>5</v>
      </c>
      <c r="D23" s="1124">
        <f t="shared" si="27"/>
        <v>1.25</v>
      </c>
      <c r="E23" s="1190"/>
      <c r="F23" s="1124">
        <f t="shared" si="28"/>
        <v>0</v>
      </c>
      <c r="G23" s="1190"/>
      <c r="H23" s="1124">
        <f t="shared" si="29"/>
        <v>0</v>
      </c>
      <c r="I23" s="1125">
        <f t="shared" si="30"/>
        <v>5</v>
      </c>
      <c r="J23" s="1124">
        <f t="shared" si="31"/>
        <v>0.41666666666666669</v>
      </c>
      <c r="K23" s="1190"/>
      <c r="L23" s="1124">
        <f t="shared" si="32"/>
        <v>0</v>
      </c>
      <c r="M23" s="1190"/>
      <c r="N23" s="1124">
        <f t="shared" si="33"/>
        <v>0</v>
      </c>
      <c r="O23" s="1188"/>
      <c r="P23" s="1124">
        <f t="shared" si="34"/>
        <v>0</v>
      </c>
      <c r="Q23" s="1127"/>
      <c r="R23" s="112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26</v>
      </c>
      <c r="B24" s="1239">
        <v>1</v>
      </c>
      <c r="C24" s="1186">
        <v>1</v>
      </c>
      <c r="D24" s="1124">
        <f t="shared" si="27"/>
        <v>1</v>
      </c>
      <c r="E24" s="1187"/>
      <c r="F24" s="1124">
        <f t="shared" si="28"/>
        <v>0</v>
      </c>
      <c r="G24" s="1187"/>
      <c r="H24" s="1124">
        <f t="shared" si="29"/>
        <v>0</v>
      </c>
      <c r="I24" s="1125">
        <f t="shared" si="30"/>
        <v>1</v>
      </c>
      <c r="J24" s="1124">
        <f t="shared" si="31"/>
        <v>0.33333333333333331</v>
      </c>
      <c r="K24" s="1187"/>
      <c r="L24" s="1124">
        <f t="shared" si="32"/>
        <v>0</v>
      </c>
      <c r="M24" s="1187"/>
      <c r="N24" s="1124">
        <f t="shared" si="33"/>
        <v>0</v>
      </c>
      <c r="O24" s="1187"/>
      <c r="P24" s="1124">
        <f t="shared" si="34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t="15.75" hidden="1" thickBot="1" x14ac:dyDescent="0.3">
      <c r="A25" s="1182" t="s">
        <v>7</v>
      </c>
      <c r="B25" s="1183">
        <f>SUM(B18:B24)</f>
        <v>19</v>
      </c>
      <c r="C25" s="1184">
        <f>SUM(C18:C24)</f>
        <v>19</v>
      </c>
      <c r="D25" s="1185">
        <f t="shared" si="27"/>
        <v>1</v>
      </c>
      <c r="E25" s="1184">
        <f>SUM(E18:E24)</f>
        <v>0</v>
      </c>
      <c r="F25" s="1185">
        <f t="shared" si="28"/>
        <v>0</v>
      </c>
      <c r="G25" s="1184">
        <f>SUM(G18:G24)</f>
        <v>0</v>
      </c>
      <c r="H25" s="1185">
        <f t="shared" si="29"/>
        <v>0</v>
      </c>
      <c r="I25" s="1184">
        <f t="shared" si="30"/>
        <v>19</v>
      </c>
      <c r="J25" s="1185">
        <f t="shared" si="31"/>
        <v>0.33333333333333331</v>
      </c>
      <c r="K25" s="1184">
        <f>SUM(K18:K24)</f>
        <v>0</v>
      </c>
      <c r="L25" s="1185">
        <f t="shared" si="32"/>
        <v>0</v>
      </c>
      <c r="M25" s="1184">
        <f t="shared" ref="M25" si="35">SUM(M18:M24)</f>
        <v>0</v>
      </c>
      <c r="N25" s="1185">
        <f t="shared" si="33"/>
        <v>0</v>
      </c>
      <c r="O25" s="1184">
        <f t="shared" ref="O25" si="36">SUM(O18:O24)</f>
        <v>0</v>
      </c>
      <c r="P25" s="1185">
        <f t="shared" si="34"/>
        <v>0</v>
      </c>
      <c r="Q25" s="1185"/>
      <c r="R25" s="1185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6:R16"/>
    <mergeCell ref="A6:AF6"/>
    <mergeCell ref="A5:AF5"/>
  </mergeCells>
  <pageMargins left="0.23622047244094491" right="0.23622047244094491" top="0.36" bottom="0.74803149606299213" header="0.31496062992125984" footer="0.31496062992125984"/>
  <pageSetup paperSize="9" scale="61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" customWidth="1"/>
    <col min="2" max="2" width="9" bestFit="1" customWidth="1"/>
    <col min="3" max="3" width="7.42578125" bestFit="1" customWidth="1"/>
    <col min="4" max="4" width="8.42578125" bestFit="1" customWidth="1"/>
    <col min="5" max="5" width="7.140625" bestFit="1" customWidth="1"/>
    <col min="6" max="6" width="7.5703125" bestFit="1" customWidth="1"/>
    <col min="7" max="7" width="7.85546875" bestFit="1" customWidth="1"/>
    <col min="8" max="8" width="7.5703125" bestFit="1" customWidth="1"/>
    <col min="9" max="9" width="9" hidden="1" customWidth="1"/>
    <col min="10" max="10" width="7.42578125" hidden="1" customWidth="1"/>
    <col min="11" max="12" width="7.5703125" bestFit="1" customWidth="1"/>
    <col min="13" max="13" width="8.42578125" bestFit="1" customWidth="1"/>
    <col min="14" max="14" width="7.5703125" bestFit="1" customWidth="1"/>
    <col min="15" max="15" width="7.42578125" bestFit="1" customWidth="1"/>
    <col min="16" max="16" width="7.5703125" bestFit="1" customWidth="1"/>
    <col min="17" max="17" width="8" hidden="1" customWidth="1"/>
    <col min="18" max="18" width="7.42578125" hidden="1" customWidth="1"/>
    <col min="19" max="19" width="7.28515625" bestFit="1" customWidth="1"/>
    <col min="20" max="22" width="7.5703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7.42578125" hidden="1" customWidth="1"/>
    <col min="27" max="30" width="7.5703125" bestFit="1" customWidth="1"/>
    <col min="31" max="31" width="7.28515625" bestFit="1" customWidth="1"/>
    <col min="32" max="32" width="7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600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9.25" customHeight="1" x14ac:dyDescent="0.25">
      <c r="A8" s="1093" t="s">
        <v>542</v>
      </c>
      <c r="B8" s="1147">
        <v>864</v>
      </c>
      <c r="C8" s="1148">
        <v>709</v>
      </c>
      <c r="D8" s="1149">
        <f t="shared" ref="D8:D15" si="0">C8/$B8</f>
        <v>0.82060185185185186</v>
      </c>
      <c r="E8" s="1148">
        <v>482</v>
      </c>
      <c r="F8" s="1149">
        <f t="shared" ref="F8:F15" si="1">E8/$B8</f>
        <v>0.55787037037037035</v>
      </c>
      <c r="G8" s="1148">
        <v>340</v>
      </c>
      <c r="H8" s="1149">
        <f t="shared" ref="H8:H15" si="2">G8/$B8</f>
        <v>0.39351851851851855</v>
      </c>
      <c r="I8" s="1250">
        <f t="shared" ref="I8:I15" si="3">SUM(C8,E8,G8)</f>
        <v>1531</v>
      </c>
      <c r="J8" s="1149">
        <f t="shared" ref="J8:J15" si="4">I8/($B8*3)</f>
        <v>0.59066358024691357</v>
      </c>
      <c r="K8" s="1148">
        <v>72</v>
      </c>
      <c r="L8" s="1149">
        <f t="shared" ref="L8:L15" si="5">K8/$B8</f>
        <v>8.3333333333333329E-2</v>
      </c>
      <c r="M8" s="1148">
        <v>76</v>
      </c>
      <c r="N8" s="1149">
        <f t="shared" ref="N8:N15" si="6">M8/$B8</f>
        <v>8.7962962962962965E-2</v>
      </c>
      <c r="O8" s="1148">
        <v>113</v>
      </c>
      <c r="P8" s="1149">
        <f t="shared" ref="P8:P15" si="7">O8/$B8</f>
        <v>0.13078703703703703</v>
      </c>
      <c r="Q8" s="1250">
        <f t="shared" ref="Q8:Q15" si="8">SUM(K8,M8,O8)</f>
        <v>261</v>
      </c>
      <c r="R8" s="1149">
        <f t="shared" ref="R8:R15" si="9">Q8/($B8*3)</f>
        <v>0.10069444444444445</v>
      </c>
      <c r="S8" s="1148">
        <v>264</v>
      </c>
      <c r="T8" s="1149">
        <f t="shared" ref="T8:T15" si="10">S8/$B8</f>
        <v>0.30555555555555558</v>
      </c>
      <c r="U8" s="1148">
        <v>161</v>
      </c>
      <c r="V8" s="1149">
        <f t="shared" ref="V8:V15" si="11">U8/$B8</f>
        <v>0.18634259259259259</v>
      </c>
      <c r="W8" s="1148">
        <v>392</v>
      </c>
      <c r="X8" s="1149">
        <f t="shared" ref="X8:X15" si="12">W8/$B8</f>
        <v>0.45370370370370372</v>
      </c>
      <c r="Y8" s="1250">
        <f t="shared" ref="Y8:Y15" si="13">SUM(S8,U8,W8)</f>
        <v>817</v>
      </c>
      <c r="Z8" s="1149">
        <f t="shared" ref="Z8:Z15" si="14">Y8/($B8*3)</f>
        <v>0.3152006172839506</v>
      </c>
      <c r="AA8" s="1148">
        <v>515</v>
      </c>
      <c r="AB8" s="1150">
        <f t="shared" ref="AB8" si="15">AA8/$B8</f>
        <v>0.59606481481481477</v>
      </c>
      <c r="AC8" s="1148">
        <v>506</v>
      </c>
      <c r="AD8" s="1150">
        <f t="shared" ref="AD8" si="16">AC8/$B8</f>
        <v>0.58564814814814814</v>
      </c>
      <c r="AE8" s="1148">
        <v>455</v>
      </c>
      <c r="AF8" s="1150">
        <f t="shared" ref="AF8" si="17">AE8/$B8</f>
        <v>0.52662037037037035</v>
      </c>
    </row>
    <row r="9" spans="1:32" ht="21" customHeight="1" x14ac:dyDescent="0.25">
      <c r="A9" s="1095" t="s">
        <v>527</v>
      </c>
      <c r="B9" s="1147">
        <v>3024</v>
      </c>
      <c r="C9" s="1148">
        <v>2913</v>
      </c>
      <c r="D9" s="1149">
        <f t="shared" si="0"/>
        <v>0.96329365079365081</v>
      </c>
      <c r="E9" s="1148">
        <v>1809</v>
      </c>
      <c r="F9" s="1149">
        <f t="shared" si="1"/>
        <v>0.5982142857142857</v>
      </c>
      <c r="G9" s="1148">
        <v>1038</v>
      </c>
      <c r="H9" s="1149">
        <f t="shared" si="2"/>
        <v>0.34325396825396826</v>
      </c>
      <c r="I9" s="1250">
        <f t="shared" si="3"/>
        <v>5760</v>
      </c>
      <c r="J9" s="1149">
        <f t="shared" si="4"/>
        <v>0.63492063492063489</v>
      </c>
      <c r="K9" s="1148">
        <v>128</v>
      </c>
      <c r="L9" s="1149">
        <f t="shared" si="5"/>
        <v>4.2328042328042326E-2</v>
      </c>
      <c r="M9" s="1148">
        <v>76</v>
      </c>
      <c r="N9" s="1149">
        <f t="shared" si="6"/>
        <v>2.5132275132275131E-2</v>
      </c>
      <c r="O9" s="1148">
        <v>116</v>
      </c>
      <c r="P9" s="1149">
        <f t="shared" si="7"/>
        <v>3.8359788359788358E-2</v>
      </c>
      <c r="Q9" s="1250">
        <f t="shared" si="8"/>
        <v>320</v>
      </c>
      <c r="R9" s="1149">
        <f t="shared" si="9"/>
        <v>3.5273368606701938E-2</v>
      </c>
      <c r="S9" s="1148">
        <v>192</v>
      </c>
      <c r="T9" s="1149">
        <f t="shared" si="10"/>
        <v>6.3492063492063489E-2</v>
      </c>
      <c r="U9" s="1148">
        <v>188</v>
      </c>
      <c r="V9" s="1149">
        <f t="shared" si="11"/>
        <v>6.2169312169312166E-2</v>
      </c>
      <c r="W9" s="1148">
        <v>776</v>
      </c>
      <c r="X9" s="1149">
        <f t="shared" si="12"/>
        <v>0.25661375661375663</v>
      </c>
      <c r="Y9" s="1250">
        <f t="shared" si="13"/>
        <v>1156</v>
      </c>
      <c r="Z9" s="1149">
        <f t="shared" si="14"/>
        <v>0.12742504409171077</v>
      </c>
      <c r="AA9" s="1148">
        <v>1232</v>
      </c>
      <c r="AB9" s="1150">
        <f t="shared" ref="AB9:AB15" si="18">AA9/$B9</f>
        <v>0.40740740740740738</v>
      </c>
      <c r="AC9" s="1148">
        <v>1386</v>
      </c>
      <c r="AD9" s="1150">
        <f t="shared" ref="AD9:AD15" si="19">AC9/$B9</f>
        <v>0.45833333333333331</v>
      </c>
      <c r="AE9" s="1148">
        <v>1111</v>
      </c>
      <c r="AF9" s="1150">
        <f t="shared" ref="AF9:AF15" si="20">AE9/$B9</f>
        <v>0.36739417989417988</v>
      </c>
    </row>
    <row r="10" spans="1:32" ht="21" customHeight="1" x14ac:dyDescent="0.25">
      <c r="A10" s="1095" t="s">
        <v>564</v>
      </c>
      <c r="B10" s="1147">
        <v>789</v>
      </c>
      <c r="C10" s="1148">
        <v>735</v>
      </c>
      <c r="D10" s="1149">
        <f t="shared" si="0"/>
        <v>0.9315589353612167</v>
      </c>
      <c r="E10" s="1148">
        <v>331</v>
      </c>
      <c r="F10" s="1149">
        <f t="shared" si="1"/>
        <v>0.41951837769328265</v>
      </c>
      <c r="G10" s="1148">
        <v>431</v>
      </c>
      <c r="H10" s="1149">
        <f t="shared" si="2"/>
        <v>0.5462610899873257</v>
      </c>
      <c r="I10" s="1250">
        <f t="shared" si="3"/>
        <v>1497</v>
      </c>
      <c r="J10" s="1149">
        <f>I10/($B10*3)</f>
        <v>0.63244613434727504</v>
      </c>
      <c r="K10" s="1148">
        <v>198</v>
      </c>
      <c r="L10" s="1149">
        <f t="shared" si="5"/>
        <v>0.2509505703422053</v>
      </c>
      <c r="M10" s="1148">
        <v>302</v>
      </c>
      <c r="N10" s="1149">
        <f t="shared" si="6"/>
        <v>0.38276299112801015</v>
      </c>
      <c r="O10" s="1148">
        <v>432</v>
      </c>
      <c r="P10" s="1149">
        <f t="shared" si="7"/>
        <v>0.54752851711026618</v>
      </c>
      <c r="Q10" s="1250">
        <f t="shared" si="8"/>
        <v>932</v>
      </c>
      <c r="R10" s="1149">
        <f t="shared" si="9"/>
        <v>0.39374735952682721</v>
      </c>
      <c r="S10" s="1148">
        <v>569</v>
      </c>
      <c r="T10" s="1149">
        <f t="shared" si="10"/>
        <v>0.72116603295310522</v>
      </c>
      <c r="U10" s="1148">
        <v>598</v>
      </c>
      <c r="V10" s="1149">
        <f t="shared" si="11"/>
        <v>0.75792141951837766</v>
      </c>
      <c r="W10" s="1148">
        <v>574</v>
      </c>
      <c r="X10" s="1149">
        <f t="shared" si="12"/>
        <v>0.72750316856780739</v>
      </c>
      <c r="Y10" s="1250">
        <f t="shared" si="13"/>
        <v>1741</v>
      </c>
      <c r="Z10" s="1149">
        <f t="shared" si="14"/>
        <v>0.73553020701309679</v>
      </c>
      <c r="AA10" s="1148">
        <v>577</v>
      </c>
      <c r="AB10" s="1150">
        <f t="shared" si="18"/>
        <v>0.7313054499366286</v>
      </c>
      <c r="AC10" s="1148">
        <v>708</v>
      </c>
      <c r="AD10" s="1150">
        <f t="shared" si="19"/>
        <v>0.89733840304182511</v>
      </c>
      <c r="AE10" s="1148">
        <v>586</v>
      </c>
      <c r="AF10" s="1150">
        <f t="shared" si="20"/>
        <v>0.74271229404309247</v>
      </c>
    </row>
    <row r="11" spans="1:32" ht="21" customHeight="1" x14ac:dyDescent="0.25">
      <c r="A11" s="1095" t="s">
        <v>565</v>
      </c>
      <c r="B11" s="1147">
        <v>395</v>
      </c>
      <c r="C11" s="1148">
        <v>366</v>
      </c>
      <c r="D11" s="1149">
        <f t="shared" si="0"/>
        <v>0.92658227848101271</v>
      </c>
      <c r="E11" s="1148">
        <v>135</v>
      </c>
      <c r="F11" s="1149">
        <f t="shared" si="1"/>
        <v>0.34177215189873417</v>
      </c>
      <c r="G11" s="1148">
        <v>186</v>
      </c>
      <c r="H11" s="1149">
        <f t="shared" si="2"/>
        <v>0.4708860759493671</v>
      </c>
      <c r="I11" s="1250">
        <f>SUM(C11,E11,G11)</f>
        <v>687</v>
      </c>
      <c r="J11" s="1149">
        <f>I11/($B11*3)</f>
        <v>0.57974683544303796</v>
      </c>
      <c r="K11" s="1148">
        <v>50</v>
      </c>
      <c r="L11" s="1149">
        <f t="shared" si="5"/>
        <v>0.12658227848101267</v>
      </c>
      <c r="M11" s="1148">
        <v>36</v>
      </c>
      <c r="N11" s="1149">
        <f t="shared" si="6"/>
        <v>9.1139240506329114E-2</v>
      </c>
      <c r="O11" s="1148">
        <v>8</v>
      </c>
      <c r="P11" s="1149">
        <f t="shared" si="7"/>
        <v>2.0253164556962026E-2</v>
      </c>
      <c r="Q11" s="1250">
        <f t="shared" si="8"/>
        <v>94</v>
      </c>
      <c r="R11" s="1149">
        <f t="shared" si="9"/>
        <v>7.932489451476793E-2</v>
      </c>
      <c r="S11" s="1148">
        <v>76</v>
      </c>
      <c r="T11" s="1149">
        <f t="shared" si="10"/>
        <v>0.19240506329113924</v>
      </c>
      <c r="U11" s="1148">
        <v>95</v>
      </c>
      <c r="V11" s="1149">
        <f t="shared" si="11"/>
        <v>0.24050632911392406</v>
      </c>
      <c r="W11" s="1148">
        <v>8</v>
      </c>
      <c r="X11" s="1149">
        <f t="shared" si="12"/>
        <v>2.0253164556962026E-2</v>
      </c>
      <c r="Y11" s="1250">
        <f t="shared" si="13"/>
        <v>179</v>
      </c>
      <c r="Z11" s="1149">
        <f t="shared" si="14"/>
        <v>0.15105485232067511</v>
      </c>
      <c r="AA11" s="1148">
        <v>186</v>
      </c>
      <c r="AB11" s="1150">
        <f t="shared" si="18"/>
        <v>0.4708860759493671</v>
      </c>
      <c r="AC11" s="1148">
        <v>174</v>
      </c>
      <c r="AD11" s="1150">
        <f t="shared" si="19"/>
        <v>0.44050632911392407</v>
      </c>
      <c r="AE11" s="1148">
        <v>127</v>
      </c>
      <c r="AF11" s="1150">
        <f t="shared" si="20"/>
        <v>0.32151898734177214</v>
      </c>
    </row>
    <row r="12" spans="1:32" ht="21" customHeight="1" x14ac:dyDescent="0.25">
      <c r="A12" s="1095" t="s">
        <v>566</v>
      </c>
      <c r="B12" s="1147">
        <v>125</v>
      </c>
      <c r="C12" s="1148">
        <v>153</v>
      </c>
      <c r="D12" s="1149">
        <f t="shared" si="0"/>
        <v>1.224</v>
      </c>
      <c r="E12" s="1148">
        <v>36</v>
      </c>
      <c r="F12" s="1149">
        <f t="shared" si="1"/>
        <v>0.28799999999999998</v>
      </c>
      <c r="G12" s="1148">
        <v>112</v>
      </c>
      <c r="H12" s="1149">
        <f t="shared" si="2"/>
        <v>0.89600000000000002</v>
      </c>
      <c r="I12" s="1250">
        <f>SUM(C12,E12,G12)</f>
        <v>301</v>
      </c>
      <c r="J12" s="1149">
        <f>I12/($B12*3)</f>
        <v>0.80266666666666664</v>
      </c>
      <c r="K12" s="1148">
        <v>46</v>
      </c>
      <c r="L12" s="1149">
        <f t="shared" si="5"/>
        <v>0.36799999999999999</v>
      </c>
      <c r="M12" s="1148">
        <v>26</v>
      </c>
      <c r="N12" s="1149">
        <f t="shared" si="6"/>
        <v>0.20799999999999999</v>
      </c>
      <c r="O12" s="1148">
        <v>61</v>
      </c>
      <c r="P12" s="1149">
        <f t="shared" si="7"/>
        <v>0.48799999999999999</v>
      </c>
      <c r="Q12" s="1250">
        <f t="shared" si="8"/>
        <v>133</v>
      </c>
      <c r="R12" s="1149">
        <f t="shared" si="9"/>
        <v>0.35466666666666669</v>
      </c>
      <c r="S12" s="1148">
        <v>100</v>
      </c>
      <c r="T12" s="1149">
        <f t="shared" si="10"/>
        <v>0.8</v>
      </c>
      <c r="U12" s="1148">
        <v>102</v>
      </c>
      <c r="V12" s="1149">
        <f t="shared" si="11"/>
        <v>0.81599999999999995</v>
      </c>
      <c r="W12" s="1148">
        <v>53</v>
      </c>
      <c r="X12" s="1149">
        <f t="shared" si="12"/>
        <v>0.42399999999999999</v>
      </c>
      <c r="Y12" s="1250">
        <f t="shared" si="13"/>
        <v>255</v>
      </c>
      <c r="Z12" s="1149">
        <f t="shared" si="14"/>
        <v>0.68</v>
      </c>
      <c r="AA12" s="1148">
        <v>68</v>
      </c>
      <c r="AB12" s="1150">
        <f t="shared" si="18"/>
        <v>0.54400000000000004</v>
      </c>
      <c r="AC12" s="1148">
        <v>78</v>
      </c>
      <c r="AD12" s="1150">
        <f t="shared" si="19"/>
        <v>0.624</v>
      </c>
      <c r="AE12" s="1148">
        <v>90</v>
      </c>
      <c r="AF12" s="1150">
        <f t="shared" si="20"/>
        <v>0.72</v>
      </c>
    </row>
    <row r="13" spans="1:32" ht="21" customHeight="1" x14ac:dyDescent="0.25">
      <c r="A13" s="1095" t="s">
        <v>581</v>
      </c>
      <c r="B13" s="1147">
        <v>526</v>
      </c>
      <c r="C13" s="1148">
        <v>450</v>
      </c>
      <c r="D13" s="1149">
        <f t="shared" si="0"/>
        <v>0.85551330798479086</v>
      </c>
      <c r="E13" s="1148">
        <v>357</v>
      </c>
      <c r="F13" s="1149">
        <f t="shared" si="1"/>
        <v>0.67870722433460073</v>
      </c>
      <c r="G13" s="1148">
        <v>326</v>
      </c>
      <c r="H13" s="1149">
        <f t="shared" si="2"/>
        <v>0.61977186311787069</v>
      </c>
      <c r="I13" s="1250">
        <f>SUM(C13,E13,G13)</f>
        <v>1133</v>
      </c>
      <c r="J13" s="1149">
        <f t="shared" si="4"/>
        <v>0.71799746514575413</v>
      </c>
      <c r="K13" s="1148">
        <v>117</v>
      </c>
      <c r="L13" s="1149">
        <f t="shared" si="5"/>
        <v>0.22243346007604561</v>
      </c>
      <c r="M13" s="1148">
        <v>108</v>
      </c>
      <c r="N13" s="1149">
        <f t="shared" si="6"/>
        <v>0.20532319391634982</v>
      </c>
      <c r="O13" s="1148">
        <v>122</v>
      </c>
      <c r="P13" s="1149">
        <f t="shared" si="7"/>
        <v>0.23193916349809887</v>
      </c>
      <c r="Q13" s="1250">
        <f t="shared" si="8"/>
        <v>347</v>
      </c>
      <c r="R13" s="1149">
        <f t="shared" si="9"/>
        <v>0.21989860583016477</v>
      </c>
      <c r="S13" s="1148">
        <v>187</v>
      </c>
      <c r="T13" s="1149">
        <f t="shared" si="10"/>
        <v>0.35551330798479086</v>
      </c>
      <c r="U13" s="1148">
        <v>161</v>
      </c>
      <c r="V13" s="1149">
        <f t="shared" si="11"/>
        <v>0.30608365019011408</v>
      </c>
      <c r="W13" s="1148">
        <v>202</v>
      </c>
      <c r="X13" s="1149">
        <f t="shared" si="12"/>
        <v>0.38403041825095058</v>
      </c>
      <c r="Y13" s="1250">
        <f t="shared" si="13"/>
        <v>550</v>
      </c>
      <c r="Z13" s="1149">
        <f t="shared" si="14"/>
        <v>0.3485424588086185</v>
      </c>
      <c r="AA13" s="1148">
        <v>238</v>
      </c>
      <c r="AB13" s="1150">
        <f t="shared" si="18"/>
        <v>0.45247148288973382</v>
      </c>
      <c r="AC13" s="1148">
        <v>180</v>
      </c>
      <c r="AD13" s="1150">
        <f t="shared" si="19"/>
        <v>0.34220532319391633</v>
      </c>
      <c r="AE13" s="1148">
        <v>231</v>
      </c>
      <c r="AF13" s="1150">
        <f t="shared" si="20"/>
        <v>0.4391634980988593</v>
      </c>
    </row>
    <row r="14" spans="1:32" ht="21" customHeight="1" x14ac:dyDescent="0.25">
      <c r="A14" s="1095" t="s">
        <v>582</v>
      </c>
      <c r="B14" s="1147">
        <v>100</v>
      </c>
      <c r="C14" s="1148">
        <v>53</v>
      </c>
      <c r="D14" s="1149">
        <f t="shared" si="0"/>
        <v>0.53</v>
      </c>
      <c r="E14" s="1148">
        <v>81</v>
      </c>
      <c r="F14" s="1149">
        <f t="shared" si="1"/>
        <v>0.81</v>
      </c>
      <c r="G14" s="1148">
        <v>95</v>
      </c>
      <c r="H14" s="1149">
        <f t="shared" si="2"/>
        <v>0.95</v>
      </c>
      <c r="I14" s="1250">
        <f t="shared" si="3"/>
        <v>229</v>
      </c>
      <c r="J14" s="1149">
        <f t="shared" si="4"/>
        <v>0.76333333333333331</v>
      </c>
      <c r="K14" s="1148">
        <v>4</v>
      </c>
      <c r="L14" s="1149">
        <f t="shared" si="5"/>
        <v>0.04</v>
      </c>
      <c r="M14" s="1148">
        <v>7</v>
      </c>
      <c r="N14" s="1149">
        <f t="shared" si="6"/>
        <v>7.0000000000000007E-2</v>
      </c>
      <c r="O14" s="1148">
        <v>42</v>
      </c>
      <c r="P14" s="1149">
        <f t="shared" si="7"/>
        <v>0.42</v>
      </c>
      <c r="Q14" s="1250">
        <f t="shared" si="8"/>
        <v>53</v>
      </c>
      <c r="R14" s="1149">
        <f t="shared" si="9"/>
        <v>0.17666666666666667</v>
      </c>
      <c r="S14" s="1148">
        <v>18</v>
      </c>
      <c r="T14" s="1149">
        <f t="shared" si="10"/>
        <v>0.18</v>
      </c>
      <c r="U14" s="1148">
        <v>31</v>
      </c>
      <c r="V14" s="1149">
        <f t="shared" si="11"/>
        <v>0.31</v>
      </c>
      <c r="W14" s="1148">
        <v>43</v>
      </c>
      <c r="X14" s="1149">
        <f t="shared" si="12"/>
        <v>0.43</v>
      </c>
      <c r="Y14" s="1250">
        <f t="shared" si="13"/>
        <v>92</v>
      </c>
      <c r="Z14" s="1149">
        <f t="shared" si="14"/>
        <v>0.30666666666666664</v>
      </c>
      <c r="AA14" s="1148">
        <v>57</v>
      </c>
      <c r="AB14" s="1150">
        <f t="shared" si="18"/>
        <v>0.56999999999999995</v>
      </c>
      <c r="AC14" s="1148">
        <v>46</v>
      </c>
      <c r="AD14" s="1150">
        <f t="shared" si="19"/>
        <v>0.46</v>
      </c>
      <c r="AE14" s="1148">
        <v>26</v>
      </c>
      <c r="AF14" s="1150">
        <f t="shared" si="20"/>
        <v>0.26</v>
      </c>
    </row>
    <row r="15" spans="1:32" s="1271" customFormat="1" ht="17.25" customHeight="1" x14ac:dyDescent="0.25">
      <c r="A15" s="1251" t="s">
        <v>7</v>
      </c>
      <c r="B15" s="1269">
        <f>SUM(B8:B14)</f>
        <v>5823</v>
      </c>
      <c r="C15" s="1269">
        <f>SUM(C8:C14)</f>
        <v>5379</v>
      </c>
      <c r="D15" s="1270">
        <f t="shared" si="0"/>
        <v>0.92375064399793916</v>
      </c>
      <c r="E15" s="1269">
        <f>SUM(E8:E14)</f>
        <v>3231</v>
      </c>
      <c r="F15" s="1270">
        <f t="shared" si="1"/>
        <v>0.55486862442040186</v>
      </c>
      <c r="G15" s="1269">
        <f>SUM(G8:G14)</f>
        <v>2528</v>
      </c>
      <c r="H15" s="1270">
        <f t="shared" si="2"/>
        <v>0.43414047741713896</v>
      </c>
      <c r="I15" s="1269">
        <f t="shared" si="3"/>
        <v>11138</v>
      </c>
      <c r="J15" s="1270">
        <f t="shared" si="4"/>
        <v>0.63758658194516005</v>
      </c>
      <c r="K15" s="1269">
        <f>SUM(K8:K14)</f>
        <v>615</v>
      </c>
      <c r="L15" s="1270">
        <f t="shared" si="5"/>
        <v>0.1056156620298815</v>
      </c>
      <c r="M15" s="1269">
        <f>SUM(M8:M14)</f>
        <v>631</v>
      </c>
      <c r="N15" s="1270">
        <f t="shared" si="6"/>
        <v>0.10836338657049631</v>
      </c>
      <c r="O15" s="1269">
        <f>SUM(O8:O14)</f>
        <v>894</v>
      </c>
      <c r="P15" s="1270">
        <f t="shared" si="7"/>
        <v>0.15352910870685213</v>
      </c>
      <c r="Q15" s="1269">
        <f t="shared" si="8"/>
        <v>2140</v>
      </c>
      <c r="R15" s="1270">
        <f t="shared" si="9"/>
        <v>0.12250271910240998</v>
      </c>
      <c r="S15" s="1269">
        <f>SUM(S8:S14)</f>
        <v>1406</v>
      </c>
      <c r="T15" s="1270">
        <f t="shared" si="10"/>
        <v>0.24145629400652585</v>
      </c>
      <c r="U15" s="1269">
        <f>SUM(U8:U14)</f>
        <v>1336</v>
      </c>
      <c r="V15" s="1270">
        <f t="shared" si="11"/>
        <v>0.22943499914133608</v>
      </c>
      <c r="W15" s="1269">
        <f>SUM(W8:W14)</f>
        <v>2048</v>
      </c>
      <c r="X15" s="1270">
        <f t="shared" si="12"/>
        <v>0.35170874119869483</v>
      </c>
      <c r="Y15" s="1269">
        <f t="shared" si="13"/>
        <v>4790</v>
      </c>
      <c r="Z15" s="1270">
        <f t="shared" si="14"/>
        <v>0.27420001144885225</v>
      </c>
      <c r="AA15" s="1269">
        <f>SUM(AA8:AA14)</f>
        <v>2873</v>
      </c>
      <c r="AB15" s="1270">
        <f t="shared" si="18"/>
        <v>0.49338828782414562</v>
      </c>
      <c r="AC15" s="1269">
        <f>SUM(AC8:AC14)</f>
        <v>3078</v>
      </c>
      <c r="AD15" s="1270">
        <f t="shared" si="19"/>
        <v>0.5285935085007728</v>
      </c>
      <c r="AE15" s="1269">
        <f>SUM(AE8:AE14)</f>
        <v>2626</v>
      </c>
      <c r="AF15" s="1270">
        <f t="shared" si="20"/>
        <v>0.45097029022840462</v>
      </c>
    </row>
    <row r="16" spans="1:32" x14ac:dyDescent="0.25">
      <c r="A16" s="1107"/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x14ac:dyDescent="0.25">
      <c r="A17" s="1248" t="s">
        <v>636</v>
      </c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t="15.75" hidden="1" x14ac:dyDescent="0.25">
      <c r="A18" s="1296" t="s">
        <v>414</v>
      </c>
      <c r="B18" s="1297"/>
      <c r="C18" s="1297"/>
      <c r="D18" s="1297"/>
      <c r="E18" s="1297"/>
      <c r="F18" s="1297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t="23.25" hidden="1" thickBot="1" x14ac:dyDescent="0.3">
      <c r="A19" s="1108" t="s">
        <v>14</v>
      </c>
      <c r="B19" s="1109" t="s">
        <v>198</v>
      </c>
      <c r="C19" s="1108" t="str">
        <f>'UBS Izolina Mazzei'!C32</f>
        <v>JAN_20</v>
      </c>
      <c r="D19" s="1108" t="str">
        <f>'UBS Izolina Mazzei'!D32</f>
        <v>%</v>
      </c>
      <c r="E19" s="1108" t="str">
        <f>'UBS Izolina Mazzei'!E32</f>
        <v>FEV_20</v>
      </c>
      <c r="F19" s="1108" t="str">
        <f>'UBS Izolina Mazzei'!F32</f>
        <v>%</v>
      </c>
      <c r="G19" s="1108" t="str">
        <f>'UBS Izolina Mazzei'!G32</f>
        <v>MAR_20</v>
      </c>
      <c r="H19" s="1108" t="str">
        <f>'UBS Izolina Mazzei'!H32</f>
        <v>%</v>
      </c>
      <c r="I19" s="1110" t="str">
        <f>'UBS Izolina Mazzei'!I32</f>
        <v>Trimestre</v>
      </c>
      <c r="J19" s="1108" t="str">
        <f>'UBS Izolina Mazzei'!J32</f>
        <v>% Trim</v>
      </c>
      <c r="K19" s="1108" t="str">
        <f>'UBS Izolina Mazzei'!K32</f>
        <v>ABR_20</v>
      </c>
      <c r="L19" s="1108" t="str">
        <f>'UBS Izolina Mazzei'!L32</f>
        <v>%</v>
      </c>
      <c r="M19" s="1108" t="str">
        <f>'UBS Izolina Mazzei'!M32</f>
        <v>MAIO_20</v>
      </c>
      <c r="N19" s="1108" t="str">
        <f>'UBS Izolina Mazzei'!N32</f>
        <v>%</v>
      </c>
      <c r="O19" s="1108" t="str">
        <f>'UBS Izolina Mazzei'!O32</f>
        <v>JUN_20</v>
      </c>
      <c r="P19" s="1108" t="str">
        <f>'UBS Izolina Mazzei'!P32</f>
        <v>%</v>
      </c>
      <c r="Q19" s="1111"/>
      <c r="R19" s="1111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33</v>
      </c>
      <c r="B20" s="1196">
        <v>9</v>
      </c>
      <c r="C20" s="1197">
        <v>7</v>
      </c>
      <c r="D20" s="1115">
        <f t="shared" ref="D20:D33" si="21">C20/$B20</f>
        <v>0.77777777777777779</v>
      </c>
      <c r="E20" s="1114"/>
      <c r="F20" s="1115">
        <f t="shared" ref="F20:F33" si="22">E20/$B20</f>
        <v>0</v>
      </c>
      <c r="G20" s="1114"/>
      <c r="H20" s="1115">
        <f t="shared" ref="H20:H33" si="23">G20/$B20</f>
        <v>0</v>
      </c>
      <c r="I20" s="1116">
        <f t="shared" ref="I20:I33" si="24">SUM(C20,E20,G20)</f>
        <v>7</v>
      </c>
      <c r="J20" s="1115">
        <f t="shared" ref="J20:J33" si="25">I20/($B20*3)</f>
        <v>0.25925925925925924</v>
      </c>
      <c r="K20" s="1114"/>
      <c r="L20" s="1115">
        <f t="shared" ref="L20:L33" si="26">K20/$B20</f>
        <v>0</v>
      </c>
      <c r="M20" s="1114"/>
      <c r="N20" s="1115">
        <f t="shared" ref="N20:N33" si="27">M20/$B20</f>
        <v>0</v>
      </c>
      <c r="O20" s="1114"/>
      <c r="P20" s="1115">
        <f t="shared" ref="P20:P33" si="28">O20/$B20</f>
        <v>0</v>
      </c>
      <c r="Q20" s="1117"/>
      <c r="R20" s="111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20</v>
      </c>
      <c r="B21" s="1131">
        <v>4</v>
      </c>
      <c r="C21" s="1186">
        <v>3</v>
      </c>
      <c r="D21" s="1124">
        <f t="shared" si="21"/>
        <v>0.75</v>
      </c>
      <c r="E21" s="1187"/>
      <c r="F21" s="1124">
        <f t="shared" si="22"/>
        <v>0</v>
      </c>
      <c r="G21" s="1187"/>
      <c r="H21" s="1124">
        <f t="shared" si="23"/>
        <v>0</v>
      </c>
      <c r="I21" s="1125">
        <f t="shared" si="24"/>
        <v>3</v>
      </c>
      <c r="J21" s="1124">
        <f t="shared" si="25"/>
        <v>0.25</v>
      </c>
      <c r="K21" s="1188"/>
      <c r="L21" s="1124">
        <f t="shared" si="26"/>
        <v>0</v>
      </c>
      <c r="M21" s="1188"/>
      <c r="N21" s="1124">
        <f t="shared" si="27"/>
        <v>0</v>
      </c>
      <c r="O21" s="1188"/>
      <c r="P21" s="1124">
        <f t="shared" si="28"/>
        <v>0</v>
      </c>
      <c r="Q21" s="1127"/>
      <c r="R21" s="112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43</v>
      </c>
      <c r="B22" s="1131">
        <v>3</v>
      </c>
      <c r="C22" s="1190">
        <v>2.5</v>
      </c>
      <c r="D22" s="1124">
        <f t="shared" si="21"/>
        <v>0.83333333333333337</v>
      </c>
      <c r="E22" s="1187"/>
      <c r="F22" s="1124">
        <f t="shared" si="22"/>
        <v>0</v>
      </c>
      <c r="G22" s="1187"/>
      <c r="H22" s="1124">
        <f t="shared" si="23"/>
        <v>0</v>
      </c>
      <c r="I22" s="1125">
        <f t="shared" si="24"/>
        <v>2.5</v>
      </c>
      <c r="J22" s="1124">
        <f t="shared" si="25"/>
        <v>0.27777777777777779</v>
      </c>
      <c r="K22" s="1187"/>
      <c r="L22" s="1124">
        <f t="shared" si="26"/>
        <v>0</v>
      </c>
      <c r="M22" s="1187"/>
      <c r="N22" s="1124">
        <f t="shared" si="27"/>
        <v>0</v>
      </c>
      <c r="O22" s="1188"/>
      <c r="P22" s="1124">
        <f t="shared" si="28"/>
        <v>0</v>
      </c>
      <c r="Q22" s="1127"/>
      <c r="R22" s="112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22</v>
      </c>
      <c r="B23" s="1131">
        <v>1</v>
      </c>
      <c r="C23" s="1190">
        <v>0.5</v>
      </c>
      <c r="D23" s="1124">
        <f t="shared" si="21"/>
        <v>0.5</v>
      </c>
      <c r="E23" s="1190"/>
      <c r="F23" s="1124">
        <f t="shared" si="22"/>
        <v>0</v>
      </c>
      <c r="G23" s="1190"/>
      <c r="H23" s="1124">
        <f t="shared" si="23"/>
        <v>0</v>
      </c>
      <c r="I23" s="1125">
        <f t="shared" si="24"/>
        <v>0.5</v>
      </c>
      <c r="J23" s="1124">
        <f t="shared" si="25"/>
        <v>0.16666666666666666</v>
      </c>
      <c r="K23" s="1190"/>
      <c r="L23" s="1124">
        <f t="shared" si="26"/>
        <v>0</v>
      </c>
      <c r="M23" s="1190"/>
      <c r="N23" s="1124">
        <f t="shared" si="27"/>
        <v>0</v>
      </c>
      <c r="O23" s="1188"/>
      <c r="P23" s="1124">
        <f t="shared" si="28"/>
        <v>0</v>
      </c>
      <c r="Q23" s="1127"/>
      <c r="R23" s="112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50</v>
      </c>
      <c r="B24" s="1131">
        <v>1</v>
      </c>
      <c r="C24" s="1186"/>
      <c r="D24" s="1124">
        <f t="shared" si="21"/>
        <v>0</v>
      </c>
      <c r="E24" s="1187"/>
      <c r="F24" s="1124">
        <f t="shared" si="22"/>
        <v>0</v>
      </c>
      <c r="G24" s="1187"/>
      <c r="H24" s="1124">
        <f t="shared" si="23"/>
        <v>0</v>
      </c>
      <c r="I24" s="1125">
        <f t="shared" si="24"/>
        <v>0</v>
      </c>
      <c r="J24" s="1124">
        <f t="shared" si="25"/>
        <v>0</v>
      </c>
      <c r="K24" s="1187"/>
      <c r="L24" s="1124">
        <f t="shared" si="26"/>
        <v>0</v>
      </c>
      <c r="M24" s="1187"/>
      <c r="N24" s="1124">
        <f t="shared" si="27"/>
        <v>0</v>
      </c>
      <c r="O24" s="1187"/>
      <c r="P24" s="1124">
        <f t="shared" si="28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23</v>
      </c>
      <c r="B25" s="1131">
        <v>2</v>
      </c>
      <c r="C25" s="1186">
        <v>1</v>
      </c>
      <c r="D25" s="1124">
        <f t="shared" si="21"/>
        <v>0.5</v>
      </c>
      <c r="E25" s="1187"/>
      <c r="F25" s="1124">
        <f t="shared" si="22"/>
        <v>0</v>
      </c>
      <c r="G25" s="1187"/>
      <c r="H25" s="1124">
        <f t="shared" si="23"/>
        <v>0</v>
      </c>
      <c r="I25" s="1125">
        <f t="shared" si="24"/>
        <v>1</v>
      </c>
      <c r="J25" s="1124">
        <f t="shared" si="25"/>
        <v>0.16666666666666666</v>
      </c>
      <c r="K25" s="1187"/>
      <c r="L25" s="1124">
        <f t="shared" si="26"/>
        <v>0</v>
      </c>
      <c r="M25" s="1187"/>
      <c r="N25" s="1124">
        <f t="shared" si="27"/>
        <v>0</v>
      </c>
      <c r="O25" s="1187"/>
      <c r="P25" s="1124">
        <f t="shared" si="28"/>
        <v>0</v>
      </c>
      <c r="Q25" s="1127"/>
      <c r="R25" s="112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12" t="s">
        <v>201</v>
      </c>
      <c r="B26" s="1131">
        <v>1</v>
      </c>
      <c r="C26" s="1186">
        <v>1</v>
      </c>
      <c r="D26" s="1124">
        <f t="shared" si="21"/>
        <v>1</v>
      </c>
      <c r="E26" s="1187"/>
      <c r="F26" s="1124">
        <f t="shared" si="22"/>
        <v>0</v>
      </c>
      <c r="G26" s="1187"/>
      <c r="H26" s="1124">
        <f t="shared" si="23"/>
        <v>0</v>
      </c>
      <c r="I26" s="1125">
        <f t="shared" si="24"/>
        <v>1</v>
      </c>
      <c r="J26" s="1124">
        <f t="shared" si="25"/>
        <v>0.33333333333333331</v>
      </c>
      <c r="K26" s="1187"/>
      <c r="L26" s="1124">
        <f t="shared" si="26"/>
        <v>0</v>
      </c>
      <c r="M26" s="1187"/>
      <c r="N26" s="1124">
        <f t="shared" si="27"/>
        <v>0</v>
      </c>
      <c r="O26" s="1188"/>
      <c r="P26" s="1124">
        <f t="shared" si="28"/>
        <v>0</v>
      </c>
      <c r="Q26" s="1127"/>
      <c r="R26" s="112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hidden="1" x14ac:dyDescent="0.25">
      <c r="A27" s="1112" t="s">
        <v>24</v>
      </c>
      <c r="B27" s="1131">
        <v>1</v>
      </c>
      <c r="C27" s="1186">
        <v>1</v>
      </c>
      <c r="D27" s="1124">
        <f t="shared" si="21"/>
        <v>1</v>
      </c>
      <c r="E27" s="1187"/>
      <c r="F27" s="1124">
        <f t="shared" si="22"/>
        <v>0</v>
      </c>
      <c r="G27" s="1187"/>
      <c r="H27" s="1124">
        <f t="shared" si="23"/>
        <v>0</v>
      </c>
      <c r="I27" s="1125">
        <f t="shared" si="24"/>
        <v>1</v>
      </c>
      <c r="J27" s="1124">
        <f t="shared" si="25"/>
        <v>0.33333333333333331</v>
      </c>
      <c r="K27" s="1187"/>
      <c r="L27" s="1124">
        <f t="shared" si="26"/>
        <v>0</v>
      </c>
      <c r="M27" s="1187"/>
      <c r="N27" s="1124">
        <f t="shared" si="27"/>
        <v>0</v>
      </c>
      <c r="O27" s="1187"/>
      <c r="P27" s="1124">
        <f t="shared" si="28"/>
        <v>0</v>
      </c>
      <c r="Q27" s="1127"/>
      <c r="R27" s="112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hidden="1" x14ac:dyDescent="0.25">
      <c r="A28" s="1112" t="s">
        <v>25</v>
      </c>
      <c r="B28" s="1131">
        <v>5</v>
      </c>
      <c r="C28" s="1186">
        <v>5</v>
      </c>
      <c r="D28" s="1124">
        <f t="shared" si="21"/>
        <v>1</v>
      </c>
      <c r="E28" s="1186"/>
      <c r="F28" s="1124">
        <f t="shared" si="22"/>
        <v>0</v>
      </c>
      <c r="G28" s="1186"/>
      <c r="H28" s="1124">
        <f t="shared" si="23"/>
        <v>0</v>
      </c>
      <c r="I28" s="1125">
        <f t="shared" si="24"/>
        <v>5</v>
      </c>
      <c r="J28" s="1124">
        <f t="shared" si="25"/>
        <v>0.33333333333333331</v>
      </c>
      <c r="K28" s="1190"/>
      <c r="L28" s="1124">
        <f t="shared" si="26"/>
        <v>0</v>
      </c>
      <c r="M28" s="1190"/>
      <c r="N28" s="1124">
        <f t="shared" si="27"/>
        <v>0</v>
      </c>
      <c r="O28" s="1188"/>
      <c r="P28" s="1124">
        <f t="shared" si="28"/>
        <v>0</v>
      </c>
      <c r="Q28" s="1127"/>
      <c r="R28" s="112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hidden="1" x14ac:dyDescent="0.25">
      <c r="A29" s="1112" t="s">
        <v>46</v>
      </c>
      <c r="B29" s="1122">
        <v>1</v>
      </c>
      <c r="C29" s="1186">
        <v>0</v>
      </c>
      <c r="D29" s="1124">
        <f t="shared" si="21"/>
        <v>0</v>
      </c>
      <c r="E29" s="1187"/>
      <c r="F29" s="1124">
        <f t="shared" si="22"/>
        <v>0</v>
      </c>
      <c r="G29" s="1187"/>
      <c r="H29" s="1124">
        <f t="shared" si="23"/>
        <v>0</v>
      </c>
      <c r="I29" s="1125">
        <f t="shared" si="24"/>
        <v>0</v>
      </c>
      <c r="J29" s="1124">
        <f t="shared" si="25"/>
        <v>0</v>
      </c>
      <c r="K29" s="1187"/>
      <c r="L29" s="1124">
        <f t="shared" si="26"/>
        <v>0</v>
      </c>
      <c r="M29" s="1187"/>
      <c r="N29" s="1124">
        <f t="shared" si="27"/>
        <v>0</v>
      </c>
      <c r="O29" s="1187"/>
      <c r="P29" s="1124">
        <f t="shared" si="28"/>
        <v>0</v>
      </c>
      <c r="Q29" s="1127"/>
      <c r="R29" s="112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hidden="1" x14ac:dyDescent="0.25">
      <c r="A30" s="1112" t="s">
        <v>26</v>
      </c>
      <c r="B30" s="1131">
        <v>1</v>
      </c>
      <c r="C30" s="1186">
        <v>1</v>
      </c>
      <c r="D30" s="1124">
        <f t="shared" si="21"/>
        <v>1</v>
      </c>
      <c r="E30" s="1187"/>
      <c r="F30" s="1124">
        <f t="shared" si="22"/>
        <v>0</v>
      </c>
      <c r="G30" s="1187"/>
      <c r="H30" s="1124">
        <f t="shared" si="23"/>
        <v>0</v>
      </c>
      <c r="I30" s="1125">
        <f t="shared" si="24"/>
        <v>1</v>
      </c>
      <c r="J30" s="1124">
        <f t="shared" si="25"/>
        <v>0.33333333333333331</v>
      </c>
      <c r="K30" s="1187"/>
      <c r="L30" s="1124">
        <f t="shared" si="26"/>
        <v>0</v>
      </c>
      <c r="M30" s="1187"/>
      <c r="N30" s="1124">
        <f t="shared" si="27"/>
        <v>0</v>
      </c>
      <c r="O30" s="1187"/>
      <c r="P30" s="1124">
        <f t="shared" si="28"/>
        <v>0</v>
      </c>
      <c r="Q30" s="1127"/>
      <c r="R30" s="112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hidden="1" x14ac:dyDescent="0.25">
      <c r="A31" s="1112" t="s">
        <v>34</v>
      </c>
      <c r="B31" s="1131">
        <v>1</v>
      </c>
      <c r="C31" s="1186">
        <v>1</v>
      </c>
      <c r="D31" s="1124">
        <f t="shared" si="21"/>
        <v>1</v>
      </c>
      <c r="E31" s="1187"/>
      <c r="F31" s="1124">
        <f t="shared" si="22"/>
        <v>0</v>
      </c>
      <c r="G31" s="1187"/>
      <c r="H31" s="1124">
        <f t="shared" si="23"/>
        <v>0</v>
      </c>
      <c r="I31" s="1125">
        <f t="shared" si="24"/>
        <v>1</v>
      </c>
      <c r="J31" s="1124">
        <f t="shared" si="25"/>
        <v>0.33333333333333331</v>
      </c>
      <c r="K31" s="1187"/>
      <c r="L31" s="1124">
        <f t="shared" si="26"/>
        <v>0</v>
      </c>
      <c r="M31" s="1187"/>
      <c r="N31" s="1124">
        <f t="shared" si="27"/>
        <v>0</v>
      </c>
      <c r="O31" s="1187"/>
      <c r="P31" s="1124">
        <f t="shared" si="28"/>
        <v>0</v>
      </c>
      <c r="Q31" s="1127"/>
      <c r="R31" s="112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hidden="1" x14ac:dyDescent="0.25">
      <c r="A32" s="1133" t="s">
        <v>51</v>
      </c>
      <c r="B32" s="1134">
        <v>1</v>
      </c>
      <c r="C32" s="1186">
        <v>0</v>
      </c>
      <c r="D32" s="1136">
        <f t="shared" si="21"/>
        <v>0</v>
      </c>
      <c r="E32" s="1135"/>
      <c r="F32" s="1136">
        <f t="shared" si="22"/>
        <v>0</v>
      </c>
      <c r="G32" s="1135"/>
      <c r="H32" s="1136">
        <f t="shared" si="23"/>
        <v>0</v>
      </c>
      <c r="I32" s="1137">
        <f t="shared" si="24"/>
        <v>0</v>
      </c>
      <c r="J32" s="1136">
        <f t="shared" si="25"/>
        <v>0</v>
      </c>
      <c r="K32" s="1135"/>
      <c r="L32" s="1136">
        <f t="shared" si="26"/>
        <v>0</v>
      </c>
      <c r="M32" s="1135"/>
      <c r="N32" s="1136">
        <f t="shared" si="27"/>
        <v>0</v>
      </c>
      <c r="O32" s="1135"/>
      <c r="P32" s="1136">
        <f t="shared" si="28"/>
        <v>0</v>
      </c>
      <c r="Q32" s="1138"/>
      <c r="R32" s="1138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ht="15.75" hidden="1" thickBot="1" x14ac:dyDescent="0.3">
      <c r="A33" s="1139" t="s">
        <v>7</v>
      </c>
      <c r="B33" s="1140">
        <f>SUM(B20:B32)</f>
        <v>31</v>
      </c>
      <c r="C33" s="1141">
        <f>SUM(C20:C32)</f>
        <v>23</v>
      </c>
      <c r="D33" s="1142">
        <f t="shared" si="21"/>
        <v>0.74193548387096775</v>
      </c>
      <c r="E33" s="1141">
        <f>SUM(E20:E32)</f>
        <v>0</v>
      </c>
      <c r="F33" s="1142">
        <f t="shared" si="22"/>
        <v>0</v>
      </c>
      <c r="G33" s="1141">
        <f>SUM(G20:G32)</f>
        <v>0</v>
      </c>
      <c r="H33" s="1142">
        <f t="shared" si="23"/>
        <v>0</v>
      </c>
      <c r="I33" s="1141">
        <f t="shared" si="24"/>
        <v>23</v>
      </c>
      <c r="J33" s="1142">
        <f t="shared" si="25"/>
        <v>0.24731182795698925</v>
      </c>
      <c r="K33" s="1141">
        <f>SUM(K20:K32)</f>
        <v>0</v>
      </c>
      <c r="L33" s="1142">
        <f t="shared" si="26"/>
        <v>0</v>
      </c>
      <c r="M33" s="1141">
        <f t="shared" ref="M33" si="29">SUM(M20:M32)</f>
        <v>0</v>
      </c>
      <c r="N33" s="1142">
        <f t="shared" si="27"/>
        <v>0</v>
      </c>
      <c r="O33" s="1141">
        <f t="shared" ref="O33" si="30">SUM(O20:O32)</f>
        <v>0</v>
      </c>
      <c r="P33" s="1142">
        <f t="shared" si="28"/>
        <v>0</v>
      </c>
      <c r="Q33" s="1143"/>
      <c r="R33" s="1143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8:R18"/>
    <mergeCell ref="A6:AF6"/>
    <mergeCell ref="A5:AF5"/>
  </mergeCells>
  <pageMargins left="0.23622047244094491" right="0.23622047244094491" top="0.36" bottom="0.74803149606299213" header="0.31496062992125984" footer="0.31496062992125984"/>
  <pageSetup paperSize="9" scale="63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H226"/>
  <sheetViews>
    <sheetView showGridLines="0" tabSelected="1" zoomScale="90" zoomScaleNormal="90" zoomScalePageLayoutView="110" workbookViewId="0">
      <selection activeCell="AH21" sqref="AH21"/>
    </sheetView>
  </sheetViews>
  <sheetFormatPr defaultColWidth="8.85546875" defaultRowHeight="15" x14ac:dyDescent="0.25"/>
  <cols>
    <col min="1" max="1" width="35.140625" customWidth="1"/>
    <col min="2" max="2" width="9.140625" bestFit="1" customWidth="1"/>
    <col min="3" max="3" width="7.5703125" bestFit="1" customWidth="1"/>
    <col min="4" max="4" width="7.7109375" bestFit="1" customWidth="1"/>
    <col min="5" max="5" width="7.28515625" bestFit="1" customWidth="1"/>
    <col min="6" max="6" width="7.7109375" bestFit="1" customWidth="1"/>
    <col min="7" max="7" width="8" bestFit="1" customWidth="1"/>
    <col min="8" max="8" width="7.7109375" bestFit="1" customWidth="1"/>
    <col min="9" max="9" width="9" hidden="1" customWidth="1"/>
    <col min="10" max="10" width="7" hidden="1" customWidth="1"/>
    <col min="11" max="12" width="7.7109375" bestFit="1" customWidth="1"/>
    <col min="13" max="13" width="8.28515625" customWidth="1"/>
    <col min="14" max="14" width="7.7109375" bestFit="1" customWidth="1"/>
    <col min="15" max="15" width="7.5703125" bestFit="1" customWidth="1"/>
    <col min="16" max="16" width="7.7109375" bestFit="1" customWidth="1"/>
    <col min="17" max="17" width="9" hidden="1" customWidth="1"/>
    <col min="18" max="18" width="6.42578125" hidden="1" customWidth="1"/>
    <col min="19" max="19" width="7.42578125" bestFit="1" customWidth="1"/>
    <col min="20" max="22" width="7.7109375" bestFit="1" customWidth="1"/>
    <col min="23" max="23" width="7.42578125" bestFit="1" customWidth="1"/>
    <col min="24" max="24" width="7.7109375" bestFit="1" customWidth="1"/>
    <col min="25" max="25" width="8" hidden="1" customWidth="1"/>
    <col min="26" max="26" width="6.42578125" hidden="1" customWidth="1"/>
    <col min="27" max="27" width="7.7109375" bestFit="1" customWidth="1"/>
    <col min="28" max="28" width="8.42578125" bestFit="1" customWidth="1"/>
    <col min="29" max="29" width="7.7109375" bestFit="1" customWidth="1"/>
    <col min="30" max="30" width="8.85546875" bestFit="1" customWidth="1"/>
    <col min="31" max="31" width="7.42578125" bestFit="1" customWidth="1"/>
    <col min="32" max="32" width="8.8554687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  <c r="P2" s="1"/>
      <c r="Q2" s="1"/>
      <c r="R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  <c r="P3" s="1"/>
      <c r="Q3" s="1"/>
      <c r="R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601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455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32.25" customHeight="1" x14ac:dyDescent="0.25">
      <c r="A8" s="1214" t="s">
        <v>136</v>
      </c>
      <c r="B8" s="1252">
        <v>180</v>
      </c>
      <c r="C8" s="1253">
        <v>262</v>
      </c>
      <c r="D8" s="1256">
        <f t="shared" ref="D8:D9" si="0">C8/$B8</f>
        <v>1.4555555555555555</v>
      </c>
      <c r="E8" s="1253">
        <v>175</v>
      </c>
      <c r="F8" s="1256">
        <f t="shared" ref="F8:F9" si="1">E8/$B8</f>
        <v>0.97222222222222221</v>
      </c>
      <c r="G8" s="1253">
        <v>215</v>
      </c>
      <c r="H8" s="1256">
        <f t="shared" ref="H8:H9" si="2">G8/$B8</f>
        <v>1.1944444444444444</v>
      </c>
      <c r="I8" s="1253">
        <f>SUM(C8,E8,G8)</f>
        <v>652</v>
      </c>
      <c r="J8" s="1256">
        <f t="shared" ref="J8:J10" si="3">I8/($B8*3)</f>
        <v>1.2074074074074075</v>
      </c>
      <c r="K8" s="1253">
        <v>52</v>
      </c>
      <c r="L8" s="1256">
        <f t="shared" ref="L8:L9" si="4">K8/$B8</f>
        <v>0.28888888888888886</v>
      </c>
      <c r="M8" s="1253">
        <v>11</v>
      </c>
      <c r="N8" s="1256">
        <f t="shared" ref="N8:P9" si="5">M8/$B8</f>
        <v>6.1111111111111109E-2</v>
      </c>
      <c r="O8" s="1253">
        <v>215</v>
      </c>
      <c r="P8" s="1256">
        <f t="shared" si="5"/>
        <v>1.1944444444444444</v>
      </c>
      <c r="Q8" s="1253">
        <f>SUM(K8,M8,O8)</f>
        <v>278</v>
      </c>
      <c r="R8" s="1256">
        <f>Q8/($B8*3)</f>
        <v>0.51481481481481484</v>
      </c>
      <c r="S8" s="1253">
        <v>182</v>
      </c>
      <c r="T8" s="1256">
        <f t="shared" ref="T8:T9" si="6">S8/$B8</f>
        <v>1.0111111111111111</v>
      </c>
      <c r="U8" s="1253">
        <v>211</v>
      </c>
      <c r="V8" s="1256">
        <f t="shared" ref="V8:V9" si="7">U8/$B8</f>
        <v>1.1722222222222223</v>
      </c>
      <c r="W8" s="1253">
        <v>224</v>
      </c>
      <c r="X8" s="1256">
        <f t="shared" ref="X8:X9" si="8">W8/$B8</f>
        <v>1.2444444444444445</v>
      </c>
      <c r="Y8" s="1253">
        <f>SUM(S8,U8,W8)</f>
        <v>617</v>
      </c>
      <c r="Z8" s="1256">
        <f>Y8/($B8*3)</f>
        <v>1.1425925925925926</v>
      </c>
      <c r="AA8" s="1253">
        <v>121</v>
      </c>
      <c r="AB8" s="1150">
        <f t="shared" ref="AB8" si="9">AA8/$B8</f>
        <v>0.67222222222222228</v>
      </c>
      <c r="AC8" s="1253">
        <v>152</v>
      </c>
      <c r="AD8" s="1150">
        <f t="shared" ref="AD8" si="10">AC8/$B8</f>
        <v>0.84444444444444444</v>
      </c>
      <c r="AE8" s="1253">
        <v>170</v>
      </c>
      <c r="AF8" s="1150">
        <f t="shared" ref="AF8" si="11">AE8/$B8</f>
        <v>0.94444444444444442</v>
      </c>
    </row>
    <row r="9" spans="1:32" ht="26.25" customHeight="1" x14ac:dyDescent="0.25">
      <c r="A9" s="1204" t="s">
        <v>137</v>
      </c>
      <c r="B9" s="1252">
        <v>490</v>
      </c>
      <c r="C9" s="1253">
        <v>892</v>
      </c>
      <c r="D9" s="1256">
        <f t="shared" si="0"/>
        <v>1.8204081632653062</v>
      </c>
      <c r="E9" s="1253">
        <v>774</v>
      </c>
      <c r="F9" s="1256">
        <f t="shared" si="1"/>
        <v>1.5795918367346939</v>
      </c>
      <c r="G9" s="1253">
        <v>660</v>
      </c>
      <c r="H9" s="1256">
        <f t="shared" si="2"/>
        <v>1.346938775510204</v>
      </c>
      <c r="I9" s="1253">
        <f>SUM(C9,E9,G9)</f>
        <v>2326</v>
      </c>
      <c r="J9" s="1256">
        <f t="shared" si="3"/>
        <v>1.5823129251700681</v>
      </c>
      <c r="K9" s="1253">
        <v>660</v>
      </c>
      <c r="L9" s="1256">
        <f t="shared" si="4"/>
        <v>1.346938775510204</v>
      </c>
      <c r="M9" s="1253">
        <v>660</v>
      </c>
      <c r="N9" s="1256">
        <f t="shared" si="5"/>
        <v>1.346938775510204</v>
      </c>
      <c r="O9" s="1253">
        <v>565</v>
      </c>
      <c r="P9" s="1256">
        <f t="shared" si="5"/>
        <v>1.153061224489796</v>
      </c>
      <c r="Q9" s="1253">
        <f>SUM(K9,M9,O9)</f>
        <v>1885</v>
      </c>
      <c r="R9" s="1256">
        <f>Q9/($B9*3)</f>
        <v>1.282312925170068</v>
      </c>
      <c r="S9" s="1253">
        <v>842</v>
      </c>
      <c r="T9" s="1256">
        <f t="shared" si="6"/>
        <v>1.7183673469387755</v>
      </c>
      <c r="U9" s="1253">
        <v>740</v>
      </c>
      <c r="V9" s="1256">
        <f t="shared" si="7"/>
        <v>1.510204081632653</v>
      </c>
      <c r="W9" s="1253">
        <v>914</v>
      </c>
      <c r="X9" s="1256">
        <f t="shared" si="8"/>
        <v>1.8653061224489795</v>
      </c>
      <c r="Y9" s="1253">
        <f>SUM(S9,U9,W9)</f>
        <v>2496</v>
      </c>
      <c r="Z9" s="1256">
        <f>Y9/($B9*3)</f>
        <v>1.6979591836734693</v>
      </c>
      <c r="AA9" s="1253">
        <v>643</v>
      </c>
      <c r="AB9" s="1150">
        <f t="shared" ref="AB9" si="12">AA9/$B9</f>
        <v>1.3122448979591836</v>
      </c>
      <c r="AC9" s="1253">
        <v>652</v>
      </c>
      <c r="AD9" s="1150">
        <f t="shared" ref="AD9" si="13">AC9/$B9</f>
        <v>1.3306122448979592</v>
      </c>
      <c r="AE9" s="1253">
        <v>618</v>
      </c>
      <c r="AF9" s="1150">
        <f t="shared" ref="AF9" si="14">AE9/$B9</f>
        <v>1.2612244897959184</v>
      </c>
    </row>
    <row r="10" spans="1:32" s="1271" customFormat="1" ht="17.25" customHeight="1" x14ac:dyDescent="0.25">
      <c r="A10" s="1251" t="s">
        <v>7</v>
      </c>
      <c r="B10" s="1269">
        <f>SUM(B8:B9)</f>
        <v>670</v>
      </c>
      <c r="C10" s="1269">
        <f>SUM(C8:C9)</f>
        <v>1154</v>
      </c>
      <c r="D10" s="1270">
        <f>((C10/$B$10))-1</f>
        <v>0.72238805970149245</v>
      </c>
      <c r="E10" s="1269">
        <f>SUM(E8:E9)</f>
        <v>949</v>
      </c>
      <c r="F10" s="1270">
        <f>((E10/$B$10))-1</f>
        <v>0.41641791044776122</v>
      </c>
      <c r="G10" s="1269">
        <f>SUM(G8:G9)</f>
        <v>875</v>
      </c>
      <c r="H10" s="1270">
        <f>((G10/$B$10))-1</f>
        <v>0.30597014925373145</v>
      </c>
      <c r="I10" s="1269">
        <f t="shared" ref="I10" si="15">SUM(C10,E10,G10)</f>
        <v>2978</v>
      </c>
      <c r="J10" s="1270">
        <f t="shared" si="3"/>
        <v>1.481592039800995</v>
      </c>
      <c r="K10" s="1269">
        <f>SUM(K8:K9)</f>
        <v>712</v>
      </c>
      <c r="L10" s="1270">
        <f>((K10/$B$10))-1</f>
        <v>6.2686567164179197E-2</v>
      </c>
      <c r="M10" s="1269">
        <f>SUM(M8:M9)</f>
        <v>671</v>
      </c>
      <c r="N10" s="1270">
        <f>((M10/$B$10))-1</f>
        <v>1.4925373134329067E-3</v>
      </c>
      <c r="O10" s="1269">
        <f t="shared" ref="O10" si="16">SUM(O8:O9)</f>
        <v>780</v>
      </c>
      <c r="P10" s="1270">
        <f t="shared" ref="P10" si="17">((O10/$B$10))-1</f>
        <v>0.16417910447761197</v>
      </c>
      <c r="Q10" s="1269">
        <f>SUM(K10,M10,O10)</f>
        <v>2163</v>
      </c>
      <c r="R10" s="1270">
        <f>Q10/($B10*3)</f>
        <v>1.0761194029850747</v>
      </c>
      <c r="S10" s="1269">
        <f>SUM(S8:S9)</f>
        <v>1024</v>
      </c>
      <c r="T10" s="1270">
        <f>((S10/$B$10))-1</f>
        <v>0.5283582089552239</v>
      </c>
      <c r="U10" s="1269">
        <f>SUM(U8:U9)</f>
        <v>951</v>
      </c>
      <c r="V10" s="1270">
        <f>((U10/$B$10))-1</f>
        <v>0.41940298507462681</v>
      </c>
      <c r="W10" s="1269">
        <f t="shared" ref="W10" si="18">SUM(W8:W9)</f>
        <v>1138</v>
      </c>
      <c r="X10" s="1270">
        <f t="shared" ref="X10" si="19">((W10/$B$10))-1</f>
        <v>0.69850746268656727</v>
      </c>
      <c r="Y10" s="1269">
        <f>SUM(S10,U10,W10)</f>
        <v>3113</v>
      </c>
      <c r="Z10" s="1270">
        <f>Y10/($B10*3)</f>
        <v>1.5487562189054727</v>
      </c>
      <c r="AA10" s="1269">
        <f>SUM(AA8:AA9)</f>
        <v>764</v>
      </c>
      <c r="AB10" s="1270">
        <f>((AA10/$B$10))-1</f>
        <v>0.14029850746268657</v>
      </c>
      <c r="AC10" s="1269">
        <f>SUM(AC8:AC9)</f>
        <v>804</v>
      </c>
      <c r="AD10" s="1270">
        <f>((AC10/$B$10))-1</f>
        <v>0.19999999999999996</v>
      </c>
      <c r="AE10" s="1269">
        <f t="shared" ref="AE10" si="20">SUM(AE8:AE9)</f>
        <v>788</v>
      </c>
      <c r="AF10" s="1270">
        <f t="shared" ref="AF10" si="21">((AE10/$B$10))-1</f>
        <v>0.17611940298507456</v>
      </c>
    </row>
    <row r="11" spans="1:32" x14ac:dyDescent="0.25">
      <c r="A11" s="1215"/>
      <c r="B11" s="1216"/>
      <c r="C11" s="1216"/>
      <c r="D11" s="1217"/>
      <c r="E11" s="1216"/>
      <c r="F11" s="1217"/>
      <c r="G11" s="1216"/>
      <c r="H11" s="1217"/>
      <c r="I11" s="1216"/>
      <c r="J11" s="1217"/>
      <c r="K11" s="1216"/>
      <c r="L11" s="1217"/>
      <c r="M11" s="1216"/>
      <c r="N11" s="1217"/>
      <c r="O11" s="1216"/>
      <c r="P11" s="1217"/>
      <c r="Q11" s="1217"/>
      <c r="R11" s="1217"/>
      <c r="S11" s="1107"/>
      <c r="T11" s="1107"/>
      <c r="U11" s="1107"/>
      <c r="V11" s="1107"/>
      <c r="W11" s="1107"/>
      <c r="X11" s="1107"/>
      <c r="Y11" s="1107"/>
      <c r="Z11" s="1107"/>
      <c r="AA11" s="1107"/>
      <c r="AB11" s="1107"/>
      <c r="AC11" s="1107"/>
      <c r="AD11" s="1107"/>
      <c r="AE11" s="1107"/>
      <c r="AF11" s="1107"/>
    </row>
    <row r="12" spans="1:32" x14ac:dyDescent="0.25">
      <c r="A12" s="1248" t="s">
        <v>636</v>
      </c>
      <c r="B12" s="1107"/>
      <c r="C12" s="1107"/>
      <c r="D12" s="1107"/>
      <c r="E12" s="1107"/>
      <c r="F12" s="1107"/>
      <c r="G12" s="1107"/>
      <c r="H12" s="1107"/>
      <c r="I12" s="1107"/>
      <c r="J12" s="1107"/>
      <c r="K12" s="1107"/>
      <c r="L12" s="1107"/>
      <c r="M12" s="1107"/>
      <c r="N12" s="1107"/>
      <c r="O12" s="1107"/>
      <c r="P12" s="1107"/>
      <c r="Q12" s="1107"/>
      <c r="R12" s="1107"/>
      <c r="S12" s="1107"/>
      <c r="T12" s="1107"/>
      <c r="U12" s="1107"/>
      <c r="V12" s="1107"/>
      <c r="W12" s="1107"/>
      <c r="X12" s="1107"/>
      <c r="Y12" s="1107"/>
      <c r="Z12" s="1107"/>
      <c r="AA12" s="1107"/>
      <c r="AB12" s="1107"/>
      <c r="AC12" s="1107"/>
      <c r="AD12" s="1107"/>
      <c r="AE12" s="1107"/>
      <c r="AF12" s="1107"/>
    </row>
    <row r="13" spans="1:32" x14ac:dyDescent="0.25">
      <c r="A13" s="1107"/>
      <c r="B13" s="1107"/>
      <c r="C13" s="1107"/>
      <c r="D13" s="1107"/>
      <c r="E13" s="1107"/>
      <c r="F13" s="1107"/>
      <c r="G13" s="1107"/>
      <c r="H13" s="1107"/>
      <c r="I13" s="1107"/>
      <c r="J13" s="1107"/>
      <c r="K13" s="1107"/>
      <c r="L13" s="1107"/>
      <c r="M13" s="1107"/>
      <c r="N13" s="1107"/>
      <c r="O13" s="1107"/>
      <c r="P13" s="1107"/>
      <c r="Q13" s="1107"/>
      <c r="R13" s="1107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ht="15.75" hidden="1" x14ac:dyDescent="0.25">
      <c r="A14" s="1296" t="s">
        <v>415</v>
      </c>
      <c r="B14" s="1297"/>
      <c r="C14" s="1297"/>
      <c r="D14" s="1297"/>
      <c r="E14" s="1297"/>
      <c r="F14" s="1297"/>
      <c r="G14" s="1297"/>
      <c r="H14" s="1297"/>
      <c r="I14" s="1297"/>
      <c r="J14" s="1297"/>
      <c r="K14" s="1297"/>
      <c r="L14" s="1297"/>
      <c r="M14" s="1297"/>
      <c r="N14" s="1297"/>
      <c r="O14" s="1297"/>
      <c r="P14" s="1297"/>
      <c r="Q14" s="1297"/>
      <c r="R14" s="129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ht="23.25" hidden="1" thickBot="1" x14ac:dyDescent="0.3">
      <c r="A15" s="1108" t="s">
        <v>14</v>
      </c>
      <c r="B15" s="1109" t="s">
        <v>198</v>
      </c>
      <c r="C15" s="1108" t="str">
        <f>'UBS Izolina Mazzei'!C32</f>
        <v>JAN_20</v>
      </c>
      <c r="D15" s="1108" t="str">
        <f>'UBS Izolina Mazzei'!D32</f>
        <v>%</v>
      </c>
      <c r="E15" s="1108" t="str">
        <f>'UBS Izolina Mazzei'!E32</f>
        <v>FEV_20</v>
      </c>
      <c r="F15" s="1108" t="str">
        <f>'UBS Izolina Mazzei'!F32</f>
        <v>%</v>
      </c>
      <c r="G15" s="1108" t="str">
        <f>'UBS Izolina Mazzei'!G32</f>
        <v>MAR_20</v>
      </c>
      <c r="H15" s="1108" t="str">
        <f>'UBS Izolina Mazzei'!H32</f>
        <v>%</v>
      </c>
      <c r="I15" s="1110" t="str">
        <f>'UBS Izolina Mazzei'!I32</f>
        <v>Trimestre</v>
      </c>
      <c r="J15" s="1108" t="str">
        <f>'UBS Izolina Mazzei'!J32</f>
        <v>% Trim</v>
      </c>
      <c r="K15" s="1108" t="str">
        <f>'UBS Izolina Mazzei'!K32</f>
        <v>ABR_20</v>
      </c>
      <c r="L15" s="1108" t="str">
        <f>'UBS Izolina Mazzei'!L32</f>
        <v>%</v>
      </c>
      <c r="M15" s="1108" t="str">
        <f>'UBS Izolina Mazzei'!M32</f>
        <v>MAIO_20</v>
      </c>
      <c r="N15" s="1108" t="str">
        <f>'UBS Izolina Mazzei'!N32</f>
        <v>%</v>
      </c>
      <c r="O15" s="1108" t="str">
        <f>'UBS Izolina Mazzei'!O32</f>
        <v>JUN_20</v>
      </c>
      <c r="P15" s="1108" t="str">
        <f>'UBS Izolina Mazzei'!P32</f>
        <v>%</v>
      </c>
      <c r="Q15" s="1111"/>
      <c r="R15" s="1111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idden="1" x14ac:dyDescent="0.25">
      <c r="A16" s="1218" t="s">
        <v>138</v>
      </c>
      <c r="B16" s="1219">
        <v>1</v>
      </c>
      <c r="C16" s="1220">
        <v>0</v>
      </c>
      <c r="D16" s="1221">
        <f t="shared" ref="D16:D26" si="22">C16/$B16</f>
        <v>0</v>
      </c>
      <c r="E16" s="1220"/>
      <c r="F16" s="1221">
        <f t="shared" ref="F16:F26" si="23">E16/$B16</f>
        <v>0</v>
      </c>
      <c r="G16" s="1220"/>
      <c r="H16" s="1221">
        <f t="shared" ref="H16:H26" si="24">G16/$B16</f>
        <v>0</v>
      </c>
      <c r="I16" s="1220">
        <f t="shared" ref="I16:I26" si="25">SUM(C16,E16,G16)</f>
        <v>0</v>
      </c>
      <c r="J16" s="1221">
        <f t="shared" ref="J16:J26" si="26">I16/($B16*3)</f>
        <v>0</v>
      </c>
      <c r="K16" s="1220"/>
      <c r="L16" s="1221">
        <f t="shared" ref="L16:L26" si="27">K16/$B16</f>
        <v>0</v>
      </c>
      <c r="M16" s="1220"/>
      <c r="N16" s="1221">
        <f t="shared" ref="N16:N26" si="28">M16/$B16</f>
        <v>0</v>
      </c>
      <c r="O16" s="1220"/>
      <c r="P16" s="1221">
        <f t="shared" ref="P16:P26" si="29">O16/$B16</f>
        <v>0</v>
      </c>
      <c r="Q16" s="1221"/>
      <c r="R16" s="1221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idden="1" x14ac:dyDescent="0.25">
      <c r="A17" s="1222" t="s">
        <v>145</v>
      </c>
      <c r="B17" s="1223">
        <v>1</v>
      </c>
      <c r="C17" s="1224">
        <v>1.5</v>
      </c>
      <c r="D17" s="1225">
        <f t="shared" si="22"/>
        <v>1.5</v>
      </c>
      <c r="E17" s="1226"/>
      <c r="F17" s="1225">
        <f t="shared" si="23"/>
        <v>0</v>
      </c>
      <c r="G17" s="1226"/>
      <c r="H17" s="1225">
        <f t="shared" si="24"/>
        <v>0</v>
      </c>
      <c r="I17" s="1226">
        <f t="shared" si="25"/>
        <v>1.5</v>
      </c>
      <c r="J17" s="1225">
        <f t="shared" si="26"/>
        <v>0.5</v>
      </c>
      <c r="K17" s="1226"/>
      <c r="L17" s="1225">
        <f t="shared" si="27"/>
        <v>0</v>
      </c>
      <c r="M17" s="1226"/>
      <c r="N17" s="1225">
        <f t="shared" si="28"/>
        <v>0</v>
      </c>
      <c r="O17" s="1226"/>
      <c r="P17" s="1225">
        <f t="shared" si="29"/>
        <v>0</v>
      </c>
      <c r="Q17" s="1227"/>
      <c r="R17" s="122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idden="1" x14ac:dyDescent="0.25">
      <c r="A18" s="1222" t="s">
        <v>146</v>
      </c>
      <c r="B18" s="1223">
        <v>1</v>
      </c>
      <c r="C18" s="1224">
        <v>0.6</v>
      </c>
      <c r="D18" s="1225">
        <f t="shared" si="22"/>
        <v>0.6</v>
      </c>
      <c r="E18" s="1226"/>
      <c r="F18" s="1225">
        <f t="shared" si="23"/>
        <v>0</v>
      </c>
      <c r="G18" s="1226"/>
      <c r="H18" s="1225">
        <f t="shared" si="24"/>
        <v>0</v>
      </c>
      <c r="I18" s="1226">
        <f t="shared" si="25"/>
        <v>0.6</v>
      </c>
      <c r="J18" s="1225">
        <f t="shared" si="26"/>
        <v>0.19999999999999998</v>
      </c>
      <c r="K18" s="1226"/>
      <c r="L18" s="1225">
        <f t="shared" si="27"/>
        <v>0</v>
      </c>
      <c r="M18" s="1226"/>
      <c r="N18" s="1225">
        <f t="shared" si="28"/>
        <v>0</v>
      </c>
      <c r="O18" s="1226"/>
      <c r="P18" s="1225">
        <f t="shared" si="29"/>
        <v>0</v>
      </c>
      <c r="Q18" s="1227"/>
      <c r="R18" s="122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12" t="s">
        <v>139</v>
      </c>
      <c r="B19" s="1228">
        <v>1</v>
      </c>
      <c r="C19" s="1166">
        <v>1</v>
      </c>
      <c r="D19" s="1225">
        <f t="shared" si="22"/>
        <v>1</v>
      </c>
      <c r="E19" s="1167"/>
      <c r="F19" s="1225">
        <f t="shared" si="23"/>
        <v>0</v>
      </c>
      <c r="G19" s="1167"/>
      <c r="H19" s="1225">
        <f t="shared" si="24"/>
        <v>0</v>
      </c>
      <c r="I19" s="1163">
        <f t="shared" si="25"/>
        <v>1</v>
      </c>
      <c r="J19" s="1225">
        <f t="shared" si="26"/>
        <v>0.33333333333333331</v>
      </c>
      <c r="K19" s="1167"/>
      <c r="L19" s="1225">
        <f t="shared" si="27"/>
        <v>0</v>
      </c>
      <c r="M19" s="1167"/>
      <c r="N19" s="1225">
        <f t="shared" si="28"/>
        <v>0</v>
      </c>
      <c r="O19" s="1167"/>
      <c r="P19" s="1225">
        <f t="shared" si="29"/>
        <v>0</v>
      </c>
      <c r="Q19" s="1227"/>
      <c r="R19" s="122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140</v>
      </c>
      <c r="B20" s="1116">
        <v>1</v>
      </c>
      <c r="C20" s="1197">
        <v>1</v>
      </c>
      <c r="D20" s="1206">
        <f t="shared" si="22"/>
        <v>1</v>
      </c>
      <c r="E20" s="1114"/>
      <c r="F20" s="1206">
        <f t="shared" si="23"/>
        <v>0</v>
      </c>
      <c r="G20" s="1114"/>
      <c r="H20" s="1206">
        <f t="shared" si="24"/>
        <v>0</v>
      </c>
      <c r="I20" s="1116">
        <f t="shared" si="25"/>
        <v>1</v>
      </c>
      <c r="J20" s="1206">
        <f t="shared" si="26"/>
        <v>0.33333333333333331</v>
      </c>
      <c r="K20" s="1114"/>
      <c r="L20" s="1206">
        <f t="shared" si="27"/>
        <v>0</v>
      </c>
      <c r="M20" s="1114"/>
      <c r="N20" s="1206">
        <f t="shared" si="28"/>
        <v>0</v>
      </c>
      <c r="O20" s="1114"/>
      <c r="P20" s="1206">
        <f t="shared" si="29"/>
        <v>0</v>
      </c>
      <c r="Q20" s="1207"/>
      <c r="R20" s="12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229" t="s">
        <v>141</v>
      </c>
      <c r="B21" s="1137">
        <v>4</v>
      </c>
      <c r="C21" s="1210">
        <v>5</v>
      </c>
      <c r="D21" s="1230">
        <f t="shared" si="22"/>
        <v>1.25</v>
      </c>
      <c r="E21" s="1231"/>
      <c r="F21" s="1230">
        <f t="shared" si="23"/>
        <v>0</v>
      </c>
      <c r="G21" s="1231"/>
      <c r="H21" s="1230">
        <f t="shared" si="24"/>
        <v>0</v>
      </c>
      <c r="I21" s="1232">
        <f t="shared" si="25"/>
        <v>5</v>
      </c>
      <c r="J21" s="1230">
        <f t="shared" si="26"/>
        <v>0.41666666666666669</v>
      </c>
      <c r="K21" s="1231"/>
      <c r="L21" s="1230">
        <f t="shared" si="27"/>
        <v>0</v>
      </c>
      <c r="M21" s="1231"/>
      <c r="N21" s="1230">
        <f t="shared" si="28"/>
        <v>0</v>
      </c>
      <c r="O21" s="1231"/>
      <c r="P21" s="1230">
        <f t="shared" si="29"/>
        <v>0</v>
      </c>
      <c r="Q21" s="1233"/>
      <c r="R21" s="1233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75" t="s">
        <v>202</v>
      </c>
      <c r="B22" s="1228">
        <v>5</v>
      </c>
      <c r="C22" s="1161">
        <v>3.75</v>
      </c>
      <c r="D22" s="1225">
        <f t="shared" si="22"/>
        <v>0.75</v>
      </c>
      <c r="E22" s="1234"/>
      <c r="F22" s="1225">
        <f t="shared" si="23"/>
        <v>0</v>
      </c>
      <c r="G22" s="1234"/>
      <c r="H22" s="1225">
        <f t="shared" si="24"/>
        <v>0</v>
      </c>
      <c r="I22" s="1163">
        <f t="shared" si="25"/>
        <v>3.75</v>
      </c>
      <c r="J22" s="1225">
        <f t="shared" si="26"/>
        <v>0.25</v>
      </c>
      <c r="K22" s="1234"/>
      <c r="L22" s="1225">
        <f t="shared" si="27"/>
        <v>0</v>
      </c>
      <c r="M22" s="1234"/>
      <c r="N22" s="1225">
        <f t="shared" si="28"/>
        <v>0</v>
      </c>
      <c r="O22" s="1234"/>
      <c r="P22" s="1225">
        <f t="shared" si="29"/>
        <v>0</v>
      </c>
      <c r="Q22" s="1235"/>
      <c r="R22" s="1235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236" t="s">
        <v>142</v>
      </c>
      <c r="B23" s="1116">
        <v>1</v>
      </c>
      <c r="C23" s="1120">
        <v>1</v>
      </c>
      <c r="D23" s="1206">
        <f t="shared" si="22"/>
        <v>1</v>
      </c>
      <c r="E23" s="1114"/>
      <c r="F23" s="1206">
        <f t="shared" si="23"/>
        <v>0</v>
      </c>
      <c r="G23" s="1114"/>
      <c r="H23" s="1206">
        <f t="shared" si="24"/>
        <v>0</v>
      </c>
      <c r="I23" s="1116">
        <f t="shared" si="25"/>
        <v>1</v>
      </c>
      <c r="J23" s="1206">
        <f t="shared" si="26"/>
        <v>0.33333333333333331</v>
      </c>
      <c r="K23" s="1114"/>
      <c r="L23" s="1206">
        <f t="shared" si="27"/>
        <v>0</v>
      </c>
      <c r="M23" s="1114"/>
      <c r="N23" s="1206">
        <f t="shared" si="28"/>
        <v>0</v>
      </c>
      <c r="O23" s="1121"/>
      <c r="P23" s="1206">
        <f t="shared" si="29"/>
        <v>0</v>
      </c>
      <c r="Q23" s="1207"/>
      <c r="R23" s="12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143</v>
      </c>
      <c r="B24" s="1237">
        <v>3</v>
      </c>
      <c r="C24" s="1186">
        <v>3</v>
      </c>
      <c r="D24" s="1208">
        <f t="shared" si="22"/>
        <v>1</v>
      </c>
      <c r="E24" s="1187"/>
      <c r="F24" s="1208">
        <f t="shared" si="23"/>
        <v>0</v>
      </c>
      <c r="G24" s="1187"/>
      <c r="H24" s="1208">
        <f t="shared" si="24"/>
        <v>0</v>
      </c>
      <c r="I24" s="1125">
        <f t="shared" si="25"/>
        <v>3</v>
      </c>
      <c r="J24" s="1208">
        <f t="shared" si="26"/>
        <v>0.33333333333333331</v>
      </c>
      <c r="K24" s="1187"/>
      <c r="L24" s="1208">
        <f t="shared" si="27"/>
        <v>0</v>
      </c>
      <c r="M24" s="1187"/>
      <c r="N24" s="1208">
        <f t="shared" si="28"/>
        <v>0</v>
      </c>
      <c r="O24" s="1187"/>
      <c r="P24" s="1208">
        <f t="shared" si="29"/>
        <v>0</v>
      </c>
      <c r="Q24" s="1209"/>
      <c r="R24" s="1209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t="15.75" hidden="1" thickBot="1" x14ac:dyDescent="0.3">
      <c r="A25" s="1133" t="s">
        <v>144</v>
      </c>
      <c r="B25" s="1137">
        <v>3</v>
      </c>
      <c r="C25" s="1195">
        <v>3</v>
      </c>
      <c r="D25" s="1238">
        <f t="shared" si="22"/>
        <v>1</v>
      </c>
      <c r="E25" s="1135"/>
      <c r="F25" s="1238">
        <f t="shared" si="23"/>
        <v>0</v>
      </c>
      <c r="G25" s="1135"/>
      <c r="H25" s="1238">
        <f t="shared" si="24"/>
        <v>0</v>
      </c>
      <c r="I25" s="1137">
        <f t="shared" si="25"/>
        <v>3</v>
      </c>
      <c r="J25" s="1238">
        <f t="shared" si="26"/>
        <v>0.33333333333333331</v>
      </c>
      <c r="K25" s="1135"/>
      <c r="L25" s="1238">
        <f t="shared" si="27"/>
        <v>0</v>
      </c>
      <c r="M25" s="1135"/>
      <c r="N25" s="1238">
        <f t="shared" si="28"/>
        <v>0</v>
      </c>
      <c r="O25" s="1135"/>
      <c r="P25" s="1238">
        <f t="shared" si="29"/>
        <v>0</v>
      </c>
      <c r="Q25" s="1233"/>
      <c r="R25" s="1233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t="15.75" hidden="1" thickBot="1" x14ac:dyDescent="0.3">
      <c r="A26" s="1139" t="s">
        <v>7</v>
      </c>
      <c r="B26" s="1140">
        <f>SUM(B16:B25)</f>
        <v>21</v>
      </c>
      <c r="C26" s="1141">
        <f>SUM(C16:C25)</f>
        <v>19.850000000000001</v>
      </c>
      <c r="D26" s="1142">
        <f t="shared" si="22"/>
        <v>0.94523809523809532</v>
      </c>
      <c r="E26" s="1141">
        <f>SUM(E16:E25)</f>
        <v>0</v>
      </c>
      <c r="F26" s="1142">
        <f t="shared" si="23"/>
        <v>0</v>
      </c>
      <c r="G26" s="1141">
        <f>SUM(G16:G25)</f>
        <v>0</v>
      </c>
      <c r="H26" s="1142">
        <f t="shared" si="24"/>
        <v>0</v>
      </c>
      <c r="I26" s="1141">
        <f t="shared" si="25"/>
        <v>19.850000000000001</v>
      </c>
      <c r="J26" s="1142">
        <f t="shared" si="26"/>
        <v>0.31507936507936513</v>
      </c>
      <c r="K26" s="1141">
        <f>SUM(K16:K25)</f>
        <v>0</v>
      </c>
      <c r="L26" s="1142">
        <f t="shared" si="27"/>
        <v>0</v>
      </c>
      <c r="M26" s="1141">
        <f>SUM(M16:M25)</f>
        <v>0</v>
      </c>
      <c r="N26" s="1142">
        <f t="shared" si="28"/>
        <v>0</v>
      </c>
      <c r="O26" s="1141">
        <f t="shared" ref="O26" si="30">SUM(O16:O25)</f>
        <v>0</v>
      </c>
      <c r="P26" s="1142">
        <f t="shared" si="29"/>
        <v>0</v>
      </c>
      <c r="Q26" s="1143"/>
      <c r="R26" s="1143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4:R14"/>
    <mergeCell ref="A6:AF6"/>
    <mergeCell ref="A5:AF5"/>
  </mergeCells>
  <pageMargins left="0.23622047244094491" right="0.23622047244094491" top="0.36" bottom="0.74803149606299213" header="0.31496062992125984" footer="0.31496062992125984"/>
  <pageSetup paperSize="9" scale="61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" customWidth="1"/>
    <col min="2" max="2" width="9" bestFit="1" customWidth="1"/>
    <col min="3" max="3" width="7.42578125" bestFit="1" customWidth="1"/>
    <col min="4" max="4" width="8.42578125" bestFit="1" customWidth="1"/>
    <col min="5" max="5" width="7.140625" bestFit="1" customWidth="1"/>
    <col min="6" max="6" width="8.7109375" bestFit="1" customWidth="1"/>
    <col min="7" max="7" width="7.85546875" bestFit="1" customWidth="1"/>
    <col min="8" max="8" width="7.5703125" bestFit="1" customWidth="1"/>
    <col min="9" max="9" width="9" hidden="1" customWidth="1"/>
    <col min="10" max="10" width="7.42578125" hidden="1" customWidth="1"/>
    <col min="11" max="12" width="7.5703125" bestFit="1" customWidth="1"/>
    <col min="13" max="13" width="8.42578125" bestFit="1" customWidth="1"/>
    <col min="14" max="14" width="7.5703125" bestFit="1" customWidth="1"/>
    <col min="15" max="15" width="7.42578125" bestFit="1" customWidth="1"/>
    <col min="16" max="16" width="8.7109375" bestFit="1" customWidth="1"/>
    <col min="17" max="17" width="8" hidden="1" customWidth="1"/>
    <col min="18" max="18" width="7.42578125" hidden="1" customWidth="1"/>
    <col min="19" max="19" width="7.28515625" bestFit="1" customWidth="1"/>
    <col min="20" max="20" width="8.7109375" bestFit="1" customWidth="1"/>
    <col min="21" max="21" width="7.5703125" bestFit="1" customWidth="1"/>
    <col min="22" max="22" width="8.42578125" bestFit="1" customWidth="1"/>
    <col min="23" max="23" width="7.28515625" bestFit="1" customWidth="1"/>
    <col min="24" max="24" width="8.7109375" bestFit="1" customWidth="1"/>
    <col min="25" max="25" width="8" hidden="1" customWidth="1"/>
    <col min="26" max="26" width="7.42578125" hidden="1" customWidth="1"/>
    <col min="27" max="27" width="7.5703125" bestFit="1" customWidth="1"/>
    <col min="28" max="28" width="8.42578125" bestFit="1" customWidth="1"/>
    <col min="29" max="29" width="7.5703125" bestFit="1" customWidth="1"/>
    <col min="30" max="30" width="8.42578125" bestFit="1" customWidth="1"/>
    <col min="31" max="31" width="7.28515625" bestFit="1" customWidth="1"/>
    <col min="32" max="32" width="8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602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9.25" customHeight="1" x14ac:dyDescent="0.25">
      <c r="A8" s="1095" t="s">
        <v>583</v>
      </c>
      <c r="B8" s="1147">
        <v>231</v>
      </c>
      <c r="C8" s="1148">
        <v>267</v>
      </c>
      <c r="D8" s="1149">
        <f>C8/$B8</f>
        <v>1.1558441558441559</v>
      </c>
      <c r="E8" s="1148">
        <v>232</v>
      </c>
      <c r="F8" s="1149">
        <f t="shared" ref="F8:F14" si="0">E8/$B8</f>
        <v>1.0043290043290043</v>
      </c>
      <c r="G8" s="1148">
        <v>180</v>
      </c>
      <c r="H8" s="1149">
        <f t="shared" ref="H8:H15" si="1">G8/$B8</f>
        <v>0.77922077922077926</v>
      </c>
      <c r="I8" s="1250">
        <f>SUM(C8,E8,G8)</f>
        <v>679</v>
      </c>
      <c r="J8" s="1149">
        <f t="shared" ref="J8:J15" si="2">I8/($B8*3)</f>
        <v>0.97979797979797978</v>
      </c>
      <c r="K8" s="1148">
        <v>75</v>
      </c>
      <c r="L8" s="1149">
        <f t="shared" ref="L8:L15" si="3">K8/$B8</f>
        <v>0.32467532467532467</v>
      </c>
      <c r="M8" s="1148">
        <v>127</v>
      </c>
      <c r="N8" s="1149">
        <f t="shared" ref="N8:N15" si="4">M8/$B8</f>
        <v>0.54978354978354982</v>
      </c>
      <c r="O8" s="1148">
        <v>338</v>
      </c>
      <c r="P8" s="1149">
        <f t="shared" ref="P8:P15" si="5">O8/$B8</f>
        <v>1.4632034632034632</v>
      </c>
      <c r="Q8" s="1250">
        <f t="shared" ref="Q8:Q15" si="6">SUM(K8,M8,O8)</f>
        <v>540</v>
      </c>
      <c r="R8" s="1149">
        <f t="shared" ref="R8:R15" si="7">Q8/($B8*3)</f>
        <v>0.77922077922077926</v>
      </c>
      <c r="S8" s="1148">
        <v>332</v>
      </c>
      <c r="T8" s="1149">
        <f t="shared" ref="T8:T15" si="8">S8/$B8</f>
        <v>1.4372294372294372</v>
      </c>
      <c r="U8" s="1148">
        <v>302</v>
      </c>
      <c r="V8" s="1149">
        <f t="shared" ref="V8:V15" si="9">U8/$B8</f>
        <v>1.3073593073593073</v>
      </c>
      <c r="W8" s="1148">
        <v>244</v>
      </c>
      <c r="X8" s="1149">
        <f t="shared" ref="X8:X15" si="10">W8/$B8</f>
        <v>1.0562770562770563</v>
      </c>
      <c r="Y8" s="1250">
        <f t="shared" ref="Y8:Y15" si="11">SUM(S8,U8,W8)</f>
        <v>878</v>
      </c>
      <c r="Z8" s="1149">
        <f t="shared" ref="Z8:Z15" si="12">Y8/($B8*3)</f>
        <v>1.2669552669552671</v>
      </c>
      <c r="AA8" s="1148">
        <v>117</v>
      </c>
      <c r="AB8" s="1150">
        <f t="shared" ref="AB8:AB15" si="13">AA8/$B8</f>
        <v>0.50649350649350644</v>
      </c>
      <c r="AC8" s="1148">
        <v>245</v>
      </c>
      <c r="AD8" s="1150">
        <f t="shared" ref="AD8:AD15" si="14">AC8/$B8</f>
        <v>1.0606060606060606</v>
      </c>
      <c r="AE8" s="1148">
        <v>234</v>
      </c>
      <c r="AF8" s="1150">
        <f t="shared" ref="AF8:AF15" si="15">AE8/$B8</f>
        <v>1.0129870129870129</v>
      </c>
    </row>
    <row r="9" spans="1:32" ht="21" customHeight="1" x14ac:dyDescent="0.25">
      <c r="A9" s="1095" t="s">
        <v>543</v>
      </c>
      <c r="B9" s="1147">
        <v>200</v>
      </c>
      <c r="C9" s="1148">
        <v>225</v>
      </c>
      <c r="D9" s="1149">
        <f t="shared" ref="D9:D14" si="16">C9/$B9</f>
        <v>1.125</v>
      </c>
      <c r="E9" s="1148">
        <v>169</v>
      </c>
      <c r="F9" s="1149">
        <f t="shared" si="0"/>
        <v>0.84499999999999997</v>
      </c>
      <c r="G9" s="1148">
        <v>96</v>
      </c>
      <c r="H9" s="1149">
        <f t="shared" si="1"/>
        <v>0.48</v>
      </c>
      <c r="I9" s="1250">
        <f>SUM(C9,E9,G9)</f>
        <v>490</v>
      </c>
      <c r="J9" s="1149">
        <f t="shared" si="2"/>
        <v>0.81666666666666665</v>
      </c>
      <c r="K9" s="1148">
        <v>108</v>
      </c>
      <c r="L9" s="1149">
        <f t="shared" si="3"/>
        <v>0.54</v>
      </c>
      <c r="M9" s="1148">
        <v>70</v>
      </c>
      <c r="N9" s="1149">
        <f t="shared" si="4"/>
        <v>0.35</v>
      </c>
      <c r="O9" s="1148">
        <v>127</v>
      </c>
      <c r="P9" s="1149">
        <f t="shared" si="5"/>
        <v>0.63500000000000001</v>
      </c>
      <c r="Q9" s="1250">
        <f t="shared" si="6"/>
        <v>305</v>
      </c>
      <c r="R9" s="1149">
        <f t="shared" si="7"/>
        <v>0.5083333333333333</v>
      </c>
      <c r="S9" s="1148">
        <v>179</v>
      </c>
      <c r="T9" s="1149">
        <f t="shared" si="8"/>
        <v>0.89500000000000002</v>
      </c>
      <c r="U9" s="1148">
        <v>212</v>
      </c>
      <c r="V9" s="1149">
        <f t="shared" si="9"/>
        <v>1.06</v>
      </c>
      <c r="W9" s="1148">
        <v>421</v>
      </c>
      <c r="X9" s="1149">
        <f t="shared" si="10"/>
        <v>2.105</v>
      </c>
      <c r="Y9" s="1250">
        <f t="shared" si="11"/>
        <v>812</v>
      </c>
      <c r="Z9" s="1149">
        <f t="shared" si="12"/>
        <v>1.3533333333333333</v>
      </c>
      <c r="AA9" s="1148">
        <v>49</v>
      </c>
      <c r="AB9" s="1150">
        <f t="shared" si="13"/>
        <v>0.245</v>
      </c>
      <c r="AC9" s="1148">
        <v>96</v>
      </c>
      <c r="AD9" s="1150">
        <f t="shared" si="14"/>
        <v>0.48</v>
      </c>
      <c r="AE9" s="1148">
        <v>87</v>
      </c>
      <c r="AF9" s="1150">
        <f t="shared" si="15"/>
        <v>0.435</v>
      </c>
    </row>
    <row r="10" spans="1:32" ht="21" customHeight="1" x14ac:dyDescent="0.25">
      <c r="A10" s="1095" t="s">
        <v>544</v>
      </c>
      <c r="B10" s="1147">
        <v>240</v>
      </c>
      <c r="C10" s="1148">
        <v>259</v>
      </c>
      <c r="D10" s="1149">
        <f t="shared" si="16"/>
        <v>1.0791666666666666</v>
      </c>
      <c r="E10" s="1148">
        <v>188</v>
      </c>
      <c r="F10" s="1149">
        <f t="shared" si="0"/>
        <v>0.78333333333333333</v>
      </c>
      <c r="G10" s="1148">
        <v>57</v>
      </c>
      <c r="H10" s="1149">
        <f t="shared" si="1"/>
        <v>0.23749999999999999</v>
      </c>
      <c r="I10" s="1250">
        <f>SUM(C10,E10,G10)</f>
        <v>504</v>
      </c>
      <c r="J10" s="1149">
        <f t="shared" si="2"/>
        <v>0.7</v>
      </c>
      <c r="K10" s="1148">
        <v>3</v>
      </c>
      <c r="L10" s="1149">
        <f t="shared" si="3"/>
        <v>1.2500000000000001E-2</v>
      </c>
      <c r="M10" s="1148">
        <v>70</v>
      </c>
      <c r="N10" s="1149">
        <f t="shared" si="4"/>
        <v>0.29166666666666669</v>
      </c>
      <c r="O10" s="1148">
        <v>180</v>
      </c>
      <c r="P10" s="1149">
        <f t="shared" si="5"/>
        <v>0.75</v>
      </c>
      <c r="Q10" s="1250">
        <f t="shared" si="6"/>
        <v>253</v>
      </c>
      <c r="R10" s="1149">
        <f t="shared" si="7"/>
        <v>0.35138888888888886</v>
      </c>
      <c r="S10" s="1148">
        <v>239</v>
      </c>
      <c r="T10" s="1149">
        <f t="shared" si="8"/>
        <v>0.99583333333333335</v>
      </c>
      <c r="U10" s="1148">
        <v>91</v>
      </c>
      <c r="V10" s="1149">
        <f t="shared" si="9"/>
        <v>0.37916666666666665</v>
      </c>
      <c r="W10" s="1148">
        <v>282</v>
      </c>
      <c r="X10" s="1149">
        <f t="shared" si="10"/>
        <v>1.175</v>
      </c>
      <c r="Y10" s="1250">
        <f t="shared" si="11"/>
        <v>612</v>
      </c>
      <c r="Z10" s="1149">
        <f t="shared" si="12"/>
        <v>0.85</v>
      </c>
      <c r="AA10" s="1148">
        <v>229</v>
      </c>
      <c r="AB10" s="1150">
        <f t="shared" si="13"/>
        <v>0.95416666666666672</v>
      </c>
      <c r="AC10" s="1148">
        <v>197</v>
      </c>
      <c r="AD10" s="1150">
        <f t="shared" si="14"/>
        <v>0.8208333333333333</v>
      </c>
      <c r="AE10" s="1148">
        <v>143</v>
      </c>
      <c r="AF10" s="1150">
        <f t="shared" si="15"/>
        <v>0.59583333333333333</v>
      </c>
    </row>
    <row r="11" spans="1:32" ht="21" customHeight="1" x14ac:dyDescent="0.25">
      <c r="A11" s="1095" t="s">
        <v>545</v>
      </c>
      <c r="B11" s="1147">
        <v>108</v>
      </c>
      <c r="C11" s="1148">
        <v>127</v>
      </c>
      <c r="D11" s="1149">
        <f t="shared" si="16"/>
        <v>1.1759259259259258</v>
      </c>
      <c r="E11" s="1148">
        <v>110</v>
      </c>
      <c r="F11" s="1149">
        <f t="shared" si="0"/>
        <v>1.0185185185185186</v>
      </c>
      <c r="G11" s="1148">
        <v>51</v>
      </c>
      <c r="H11" s="1149">
        <f t="shared" si="1"/>
        <v>0.47222222222222221</v>
      </c>
      <c r="I11" s="1250">
        <f>SUM(C11,E11,G11)</f>
        <v>288</v>
      </c>
      <c r="J11" s="1149">
        <f t="shared" si="2"/>
        <v>0.88888888888888884</v>
      </c>
      <c r="K11" s="1148">
        <v>0</v>
      </c>
      <c r="L11" s="1149">
        <f t="shared" si="3"/>
        <v>0</v>
      </c>
      <c r="M11" s="1148">
        <v>1</v>
      </c>
      <c r="N11" s="1149">
        <f t="shared" si="4"/>
        <v>9.2592592592592587E-3</v>
      </c>
      <c r="O11" s="1148">
        <v>165</v>
      </c>
      <c r="P11" s="1149">
        <f t="shared" si="5"/>
        <v>1.5277777777777777</v>
      </c>
      <c r="Q11" s="1250">
        <f t="shared" si="6"/>
        <v>166</v>
      </c>
      <c r="R11" s="1149">
        <f t="shared" si="7"/>
        <v>0.51234567901234573</v>
      </c>
      <c r="S11" s="1148">
        <v>58</v>
      </c>
      <c r="T11" s="1149">
        <f t="shared" si="8"/>
        <v>0.53703703703703709</v>
      </c>
      <c r="U11" s="1148">
        <v>0</v>
      </c>
      <c r="V11" s="1149">
        <f t="shared" si="9"/>
        <v>0</v>
      </c>
      <c r="W11" s="1148">
        <v>231</v>
      </c>
      <c r="X11" s="1149">
        <f t="shared" si="10"/>
        <v>2.1388888888888888</v>
      </c>
      <c r="Y11" s="1250">
        <f t="shared" si="11"/>
        <v>289</v>
      </c>
      <c r="Z11" s="1149">
        <f t="shared" si="12"/>
        <v>0.89197530864197527</v>
      </c>
      <c r="AA11" s="1148">
        <v>174</v>
      </c>
      <c r="AB11" s="1150">
        <f t="shared" si="13"/>
        <v>1.6111111111111112</v>
      </c>
      <c r="AC11" s="1148">
        <v>139</v>
      </c>
      <c r="AD11" s="1150">
        <f t="shared" si="14"/>
        <v>1.287037037037037</v>
      </c>
      <c r="AE11" s="1148">
        <v>48</v>
      </c>
      <c r="AF11" s="1150">
        <f t="shared" si="15"/>
        <v>0.44444444444444442</v>
      </c>
    </row>
    <row r="12" spans="1:32" ht="21" customHeight="1" x14ac:dyDescent="0.25">
      <c r="A12" s="1095" t="s">
        <v>546</v>
      </c>
      <c r="B12" s="1147">
        <v>104</v>
      </c>
      <c r="C12" s="1148">
        <v>137</v>
      </c>
      <c r="D12" s="1149">
        <f t="shared" si="16"/>
        <v>1.3173076923076923</v>
      </c>
      <c r="E12" s="1148">
        <v>72</v>
      </c>
      <c r="F12" s="1149">
        <f t="shared" si="0"/>
        <v>0.69230769230769229</v>
      </c>
      <c r="G12" s="1148">
        <v>65</v>
      </c>
      <c r="H12" s="1149">
        <f t="shared" si="1"/>
        <v>0.625</v>
      </c>
      <c r="I12" s="1250">
        <f>SUM(C12,E12,G12)</f>
        <v>274</v>
      </c>
      <c r="J12" s="1149">
        <f t="shared" si="2"/>
        <v>0.87820512820512819</v>
      </c>
      <c r="K12" s="1148">
        <v>5</v>
      </c>
      <c r="L12" s="1149">
        <f t="shared" si="3"/>
        <v>4.807692307692308E-2</v>
      </c>
      <c r="M12" s="1148">
        <v>0</v>
      </c>
      <c r="N12" s="1149">
        <f t="shared" si="4"/>
        <v>0</v>
      </c>
      <c r="O12" s="1148">
        <v>115</v>
      </c>
      <c r="P12" s="1149">
        <f t="shared" si="5"/>
        <v>1.1057692307692308</v>
      </c>
      <c r="Q12" s="1250">
        <f t="shared" si="6"/>
        <v>120</v>
      </c>
      <c r="R12" s="1149">
        <f t="shared" si="7"/>
        <v>0.38461538461538464</v>
      </c>
      <c r="S12" s="1148">
        <v>95</v>
      </c>
      <c r="T12" s="1149">
        <f t="shared" si="8"/>
        <v>0.91346153846153844</v>
      </c>
      <c r="U12" s="1148">
        <v>124</v>
      </c>
      <c r="V12" s="1149">
        <f t="shared" si="9"/>
        <v>1.1923076923076923</v>
      </c>
      <c r="W12" s="1148">
        <v>161</v>
      </c>
      <c r="X12" s="1149">
        <f t="shared" si="10"/>
        <v>1.5480769230769231</v>
      </c>
      <c r="Y12" s="1250">
        <f t="shared" si="11"/>
        <v>380</v>
      </c>
      <c r="Z12" s="1149">
        <f t="shared" si="12"/>
        <v>1.2179487179487178</v>
      </c>
      <c r="AA12" s="1148">
        <v>116</v>
      </c>
      <c r="AB12" s="1150">
        <f t="shared" si="13"/>
        <v>1.1153846153846154</v>
      </c>
      <c r="AC12" s="1148">
        <v>134</v>
      </c>
      <c r="AD12" s="1150">
        <f t="shared" si="14"/>
        <v>1.2884615384615385</v>
      </c>
      <c r="AE12" s="1148">
        <v>121</v>
      </c>
      <c r="AF12" s="1150">
        <f t="shared" si="15"/>
        <v>1.1634615384615385</v>
      </c>
    </row>
    <row r="13" spans="1:32" ht="21" customHeight="1" x14ac:dyDescent="0.25">
      <c r="A13" s="1095" t="s">
        <v>547</v>
      </c>
      <c r="B13" s="1147">
        <v>52</v>
      </c>
      <c r="C13" s="1148">
        <v>62</v>
      </c>
      <c r="D13" s="1149">
        <f t="shared" si="16"/>
        <v>1.1923076923076923</v>
      </c>
      <c r="E13" s="1148">
        <v>53</v>
      </c>
      <c r="F13" s="1149">
        <f t="shared" si="0"/>
        <v>1.0192307692307692</v>
      </c>
      <c r="G13" s="1148">
        <v>25</v>
      </c>
      <c r="H13" s="1149">
        <f t="shared" si="1"/>
        <v>0.48076923076923078</v>
      </c>
      <c r="I13" s="1250">
        <f t="shared" ref="I13:I15" si="17">SUM(C13,E13,G13)</f>
        <v>140</v>
      </c>
      <c r="J13" s="1149">
        <f t="shared" si="2"/>
        <v>0.89743589743589747</v>
      </c>
      <c r="K13" s="1148">
        <v>0</v>
      </c>
      <c r="L13" s="1149">
        <f t="shared" si="3"/>
        <v>0</v>
      </c>
      <c r="M13" s="1148">
        <v>0</v>
      </c>
      <c r="N13" s="1149">
        <f t="shared" si="4"/>
        <v>0</v>
      </c>
      <c r="O13" s="1148">
        <v>26</v>
      </c>
      <c r="P13" s="1149">
        <f t="shared" si="5"/>
        <v>0.5</v>
      </c>
      <c r="Q13" s="1250">
        <f t="shared" si="6"/>
        <v>26</v>
      </c>
      <c r="R13" s="1149">
        <f t="shared" si="7"/>
        <v>0.16666666666666666</v>
      </c>
      <c r="S13" s="1148">
        <v>0</v>
      </c>
      <c r="T13" s="1149">
        <f t="shared" si="8"/>
        <v>0</v>
      </c>
      <c r="U13" s="1148">
        <v>44</v>
      </c>
      <c r="V13" s="1149">
        <f t="shared" si="9"/>
        <v>0.84615384615384615</v>
      </c>
      <c r="W13" s="1148">
        <v>99</v>
      </c>
      <c r="X13" s="1149">
        <f t="shared" si="10"/>
        <v>1.9038461538461537</v>
      </c>
      <c r="Y13" s="1250">
        <f t="shared" si="11"/>
        <v>143</v>
      </c>
      <c r="Z13" s="1149">
        <f t="shared" si="12"/>
        <v>0.91666666666666663</v>
      </c>
      <c r="AA13" s="1148">
        <v>80</v>
      </c>
      <c r="AB13" s="1150">
        <f t="shared" si="13"/>
        <v>1.5384615384615385</v>
      </c>
      <c r="AC13" s="1148">
        <v>74</v>
      </c>
      <c r="AD13" s="1150">
        <f t="shared" si="14"/>
        <v>1.4230769230769231</v>
      </c>
      <c r="AE13" s="1148">
        <v>67</v>
      </c>
      <c r="AF13" s="1150">
        <f t="shared" si="15"/>
        <v>1.2884615384615385</v>
      </c>
    </row>
    <row r="14" spans="1:32" ht="21" customHeight="1" x14ac:dyDescent="0.25">
      <c r="A14" s="1095" t="s">
        <v>548</v>
      </c>
      <c r="B14" s="1147">
        <v>81</v>
      </c>
      <c r="C14" s="1148">
        <v>86</v>
      </c>
      <c r="D14" s="1149">
        <f t="shared" si="16"/>
        <v>1.0617283950617284</v>
      </c>
      <c r="E14" s="1148">
        <v>71</v>
      </c>
      <c r="F14" s="1149">
        <f t="shared" si="0"/>
        <v>0.87654320987654322</v>
      </c>
      <c r="G14" s="1148">
        <v>27</v>
      </c>
      <c r="H14" s="1149">
        <f t="shared" si="1"/>
        <v>0.33333333333333331</v>
      </c>
      <c r="I14" s="1250">
        <f>SUM(C14,E14,G14)</f>
        <v>184</v>
      </c>
      <c r="J14" s="1149">
        <f t="shared" si="2"/>
        <v>0.75720164609053497</v>
      </c>
      <c r="K14" s="1148">
        <v>0</v>
      </c>
      <c r="L14" s="1149">
        <f t="shared" si="3"/>
        <v>0</v>
      </c>
      <c r="M14" s="1148">
        <v>1</v>
      </c>
      <c r="N14" s="1149">
        <f t="shared" si="4"/>
        <v>1.2345679012345678E-2</v>
      </c>
      <c r="O14" s="1148">
        <v>149</v>
      </c>
      <c r="P14" s="1149">
        <f t="shared" si="5"/>
        <v>1.8395061728395061</v>
      </c>
      <c r="Q14" s="1250">
        <f t="shared" si="6"/>
        <v>150</v>
      </c>
      <c r="R14" s="1149">
        <f t="shared" si="7"/>
        <v>0.61728395061728392</v>
      </c>
      <c r="S14" s="1148">
        <v>122</v>
      </c>
      <c r="T14" s="1149">
        <f t="shared" si="8"/>
        <v>1.5061728395061729</v>
      </c>
      <c r="U14" s="1148">
        <v>99</v>
      </c>
      <c r="V14" s="1149">
        <f t="shared" si="9"/>
        <v>1.2222222222222223</v>
      </c>
      <c r="W14" s="1148">
        <v>147</v>
      </c>
      <c r="X14" s="1149">
        <f t="shared" si="10"/>
        <v>1.8148148148148149</v>
      </c>
      <c r="Y14" s="1250">
        <f t="shared" si="11"/>
        <v>368</v>
      </c>
      <c r="Z14" s="1149">
        <f t="shared" si="12"/>
        <v>1.5144032921810699</v>
      </c>
      <c r="AA14" s="1148">
        <v>132</v>
      </c>
      <c r="AB14" s="1150">
        <f t="shared" si="13"/>
        <v>1.6296296296296295</v>
      </c>
      <c r="AC14" s="1148">
        <v>0</v>
      </c>
      <c r="AD14" s="1150">
        <f t="shared" si="14"/>
        <v>0</v>
      </c>
      <c r="AE14" s="1148">
        <v>105</v>
      </c>
      <c r="AF14" s="1150">
        <f t="shared" si="15"/>
        <v>1.2962962962962963</v>
      </c>
    </row>
    <row r="15" spans="1:32" s="1271" customFormat="1" ht="17.25" customHeight="1" x14ac:dyDescent="0.25">
      <c r="A15" s="1251" t="s">
        <v>7</v>
      </c>
      <c r="B15" s="1269">
        <f>SUM(B8:B14)</f>
        <v>1016</v>
      </c>
      <c r="C15" s="1269">
        <f>SUM(C8:C14)</f>
        <v>1163</v>
      </c>
      <c r="D15" s="1270">
        <v>0.9727547931382442</v>
      </c>
      <c r="E15" s="1269">
        <f>SUM(E8:E14)</f>
        <v>895</v>
      </c>
      <c r="F15" s="1270">
        <v>1.0645812310797174</v>
      </c>
      <c r="G15" s="1269">
        <f>SUM(G8:G14)</f>
        <v>501</v>
      </c>
      <c r="H15" s="1270">
        <f t="shared" si="1"/>
        <v>0.49311023622047245</v>
      </c>
      <c r="I15" s="1269">
        <f t="shared" si="17"/>
        <v>2559</v>
      </c>
      <c r="J15" s="1270">
        <f t="shared" si="2"/>
        <v>0.83956692913385822</v>
      </c>
      <c r="K15" s="1269">
        <f>SUM(K8:K14)</f>
        <v>191</v>
      </c>
      <c r="L15" s="1270">
        <f t="shared" si="3"/>
        <v>0.18799212598425197</v>
      </c>
      <c r="M15" s="1269">
        <f t="shared" ref="M15" si="18">SUM(M8:M14)</f>
        <v>269</v>
      </c>
      <c r="N15" s="1270">
        <f t="shared" si="4"/>
        <v>0.26476377952755903</v>
      </c>
      <c r="O15" s="1269">
        <f t="shared" ref="O15" si="19">SUM(O8:O14)</f>
        <v>1100</v>
      </c>
      <c r="P15" s="1270">
        <f t="shared" si="5"/>
        <v>1.0826771653543308</v>
      </c>
      <c r="Q15" s="1269">
        <f t="shared" si="6"/>
        <v>1560</v>
      </c>
      <c r="R15" s="1270">
        <f t="shared" si="7"/>
        <v>0.51181102362204722</v>
      </c>
      <c r="S15" s="1269">
        <f>SUM(S8:S14)</f>
        <v>1025</v>
      </c>
      <c r="T15" s="1270">
        <f t="shared" si="8"/>
        <v>1.0088582677165354</v>
      </c>
      <c r="U15" s="1269">
        <f t="shared" ref="U15" si="20">SUM(U8:U14)</f>
        <v>872</v>
      </c>
      <c r="V15" s="1270">
        <f t="shared" si="9"/>
        <v>0.8582677165354331</v>
      </c>
      <c r="W15" s="1269">
        <f t="shared" ref="W15" si="21">SUM(W8:W14)</f>
        <v>1585</v>
      </c>
      <c r="X15" s="1270">
        <f t="shared" si="10"/>
        <v>1.5600393700787401</v>
      </c>
      <c r="Y15" s="1269">
        <f t="shared" si="11"/>
        <v>3482</v>
      </c>
      <c r="Z15" s="1270">
        <f t="shared" si="12"/>
        <v>1.1423884514435696</v>
      </c>
      <c r="AA15" s="1269">
        <f>SUM(AA8:AA14)</f>
        <v>897</v>
      </c>
      <c r="AB15" s="1270">
        <f t="shared" si="13"/>
        <v>0.88287401574803148</v>
      </c>
      <c r="AC15" s="1269">
        <f t="shared" ref="AC15" si="22">SUM(AC8:AC14)</f>
        <v>885</v>
      </c>
      <c r="AD15" s="1270">
        <f t="shared" si="14"/>
        <v>0.87106299212598426</v>
      </c>
      <c r="AE15" s="1269">
        <f t="shared" ref="AE15" si="23">SUM(AE8:AE14)</f>
        <v>805</v>
      </c>
      <c r="AF15" s="1270">
        <f t="shared" si="15"/>
        <v>0.79232283464566933</v>
      </c>
    </row>
    <row r="16" spans="1:32" x14ac:dyDescent="0.25">
      <c r="A16" s="1107"/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x14ac:dyDescent="0.25">
      <c r="A17" s="1248" t="s">
        <v>636</v>
      </c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t="15.75" hidden="1" x14ac:dyDescent="0.25">
      <c r="A18" s="1296" t="s">
        <v>414</v>
      </c>
      <c r="B18" s="1297"/>
      <c r="C18" s="1297"/>
      <c r="D18" s="1297"/>
      <c r="E18" s="1297"/>
      <c r="F18" s="1297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t="23.25" hidden="1" thickBot="1" x14ac:dyDescent="0.3">
      <c r="A19" s="1108" t="s">
        <v>14</v>
      </c>
      <c r="B19" s="1109" t="s">
        <v>198</v>
      </c>
      <c r="C19" s="1108" t="str">
        <f>'UBS Izolina Mazzei'!C32</f>
        <v>JAN_20</v>
      </c>
      <c r="D19" s="1108" t="str">
        <f>'UBS Izolina Mazzei'!D32</f>
        <v>%</v>
      </c>
      <c r="E19" s="1108" t="str">
        <f>'UBS Izolina Mazzei'!E32</f>
        <v>FEV_20</v>
      </c>
      <c r="F19" s="1108" t="str">
        <f>'UBS Izolina Mazzei'!F32</f>
        <v>%</v>
      </c>
      <c r="G19" s="1108" t="str">
        <f>'UBS Izolina Mazzei'!G32</f>
        <v>MAR_20</v>
      </c>
      <c r="H19" s="1108" t="str">
        <f>'UBS Izolina Mazzei'!H32</f>
        <v>%</v>
      </c>
      <c r="I19" s="1110" t="str">
        <f>'UBS Izolina Mazzei'!I32</f>
        <v>Trimestre</v>
      </c>
      <c r="J19" s="1108" t="str">
        <f>'UBS Izolina Mazzei'!J32</f>
        <v>% Trim</v>
      </c>
      <c r="K19" s="1108" t="str">
        <f>'UBS Izolina Mazzei'!K32</f>
        <v>ABR_20</v>
      </c>
      <c r="L19" s="1108" t="str">
        <f>'UBS Izolina Mazzei'!L32</f>
        <v>%</v>
      </c>
      <c r="M19" s="1108" t="str">
        <f>'UBS Izolina Mazzei'!M32</f>
        <v>MAIO_20</v>
      </c>
      <c r="N19" s="1108" t="str">
        <f>'UBS Izolina Mazzei'!N32</f>
        <v>%</v>
      </c>
      <c r="O19" s="1108" t="str">
        <f>'UBS Izolina Mazzei'!O32</f>
        <v>JUN_20</v>
      </c>
      <c r="P19" s="1108" t="str">
        <f>'UBS Izolina Mazzei'!P32</f>
        <v>%</v>
      </c>
      <c r="Q19" s="1111"/>
      <c r="R19" s="1111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33</v>
      </c>
      <c r="B20" s="1196">
        <v>9</v>
      </c>
      <c r="C20" s="1197">
        <v>7</v>
      </c>
      <c r="D20" s="1115">
        <f t="shared" ref="D20:D33" si="24">C20/$B20</f>
        <v>0.77777777777777779</v>
      </c>
      <c r="E20" s="1114"/>
      <c r="F20" s="1115">
        <f t="shared" ref="F20:F33" si="25">E20/$B20</f>
        <v>0</v>
      </c>
      <c r="G20" s="1114"/>
      <c r="H20" s="1115">
        <f t="shared" ref="H20:H33" si="26">G20/$B20</f>
        <v>0</v>
      </c>
      <c r="I20" s="1116">
        <f t="shared" ref="I20:I33" si="27">SUM(C20,E20,G20)</f>
        <v>7</v>
      </c>
      <c r="J20" s="1115">
        <f t="shared" ref="J20:J33" si="28">I20/($B20*3)</f>
        <v>0.25925925925925924</v>
      </c>
      <c r="K20" s="1114"/>
      <c r="L20" s="1115">
        <f t="shared" ref="L20:L33" si="29">K20/$B20</f>
        <v>0</v>
      </c>
      <c r="M20" s="1114"/>
      <c r="N20" s="1115">
        <f t="shared" ref="N20:N33" si="30">M20/$B20</f>
        <v>0</v>
      </c>
      <c r="O20" s="1114"/>
      <c r="P20" s="1115">
        <f t="shared" ref="P20:P33" si="31">O20/$B20</f>
        <v>0</v>
      </c>
      <c r="Q20" s="1117"/>
      <c r="R20" s="111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20</v>
      </c>
      <c r="B21" s="1131">
        <v>4</v>
      </c>
      <c r="C21" s="1186">
        <v>3</v>
      </c>
      <c r="D21" s="1124">
        <f t="shared" si="24"/>
        <v>0.75</v>
      </c>
      <c r="E21" s="1187"/>
      <c r="F21" s="1124">
        <f t="shared" si="25"/>
        <v>0</v>
      </c>
      <c r="G21" s="1187"/>
      <c r="H21" s="1124">
        <f t="shared" si="26"/>
        <v>0</v>
      </c>
      <c r="I21" s="1125">
        <f t="shared" si="27"/>
        <v>3</v>
      </c>
      <c r="J21" s="1124">
        <f t="shared" si="28"/>
        <v>0.25</v>
      </c>
      <c r="K21" s="1188"/>
      <c r="L21" s="1124">
        <f t="shared" si="29"/>
        <v>0</v>
      </c>
      <c r="M21" s="1188"/>
      <c r="N21" s="1124">
        <f t="shared" si="30"/>
        <v>0</v>
      </c>
      <c r="O21" s="1188"/>
      <c r="P21" s="1124">
        <f t="shared" si="31"/>
        <v>0</v>
      </c>
      <c r="Q21" s="1127"/>
      <c r="R21" s="112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43</v>
      </c>
      <c r="B22" s="1131">
        <v>3</v>
      </c>
      <c r="C22" s="1190">
        <v>2.5</v>
      </c>
      <c r="D22" s="1124">
        <f t="shared" si="24"/>
        <v>0.83333333333333337</v>
      </c>
      <c r="E22" s="1187"/>
      <c r="F22" s="1124">
        <f t="shared" si="25"/>
        <v>0</v>
      </c>
      <c r="G22" s="1187"/>
      <c r="H22" s="1124">
        <f t="shared" si="26"/>
        <v>0</v>
      </c>
      <c r="I22" s="1125">
        <f t="shared" si="27"/>
        <v>2.5</v>
      </c>
      <c r="J22" s="1124">
        <f t="shared" si="28"/>
        <v>0.27777777777777779</v>
      </c>
      <c r="K22" s="1187"/>
      <c r="L22" s="1124">
        <f t="shared" si="29"/>
        <v>0</v>
      </c>
      <c r="M22" s="1187"/>
      <c r="N22" s="1124">
        <f t="shared" si="30"/>
        <v>0</v>
      </c>
      <c r="O22" s="1188"/>
      <c r="P22" s="1124">
        <f t="shared" si="31"/>
        <v>0</v>
      </c>
      <c r="Q22" s="1127"/>
      <c r="R22" s="112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22</v>
      </c>
      <c r="B23" s="1131">
        <v>1</v>
      </c>
      <c r="C23" s="1190">
        <v>0.5</v>
      </c>
      <c r="D23" s="1124">
        <f t="shared" si="24"/>
        <v>0.5</v>
      </c>
      <c r="E23" s="1190"/>
      <c r="F23" s="1124">
        <f t="shared" si="25"/>
        <v>0</v>
      </c>
      <c r="G23" s="1190"/>
      <c r="H23" s="1124">
        <f t="shared" si="26"/>
        <v>0</v>
      </c>
      <c r="I23" s="1125">
        <f t="shared" si="27"/>
        <v>0.5</v>
      </c>
      <c r="J23" s="1124">
        <f t="shared" si="28"/>
        <v>0.16666666666666666</v>
      </c>
      <c r="K23" s="1190"/>
      <c r="L23" s="1124">
        <f t="shared" si="29"/>
        <v>0</v>
      </c>
      <c r="M23" s="1190"/>
      <c r="N23" s="1124">
        <f t="shared" si="30"/>
        <v>0</v>
      </c>
      <c r="O23" s="1188"/>
      <c r="P23" s="1124">
        <f t="shared" si="31"/>
        <v>0</v>
      </c>
      <c r="Q23" s="1127"/>
      <c r="R23" s="112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50</v>
      </c>
      <c r="B24" s="1131">
        <v>1</v>
      </c>
      <c r="C24" s="1186"/>
      <c r="D24" s="1124">
        <f t="shared" si="24"/>
        <v>0</v>
      </c>
      <c r="E24" s="1187"/>
      <c r="F24" s="1124">
        <f t="shared" si="25"/>
        <v>0</v>
      </c>
      <c r="G24" s="1187"/>
      <c r="H24" s="1124">
        <f t="shared" si="26"/>
        <v>0</v>
      </c>
      <c r="I24" s="1125">
        <f t="shared" si="27"/>
        <v>0</v>
      </c>
      <c r="J24" s="1124">
        <f t="shared" si="28"/>
        <v>0</v>
      </c>
      <c r="K24" s="1187"/>
      <c r="L24" s="1124">
        <f t="shared" si="29"/>
        <v>0</v>
      </c>
      <c r="M24" s="1187"/>
      <c r="N24" s="1124">
        <f t="shared" si="30"/>
        <v>0</v>
      </c>
      <c r="O24" s="1187"/>
      <c r="P24" s="1124">
        <f t="shared" si="31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23</v>
      </c>
      <c r="B25" s="1131">
        <v>2</v>
      </c>
      <c r="C25" s="1186">
        <v>1</v>
      </c>
      <c r="D25" s="1124">
        <f t="shared" si="24"/>
        <v>0.5</v>
      </c>
      <c r="E25" s="1187"/>
      <c r="F25" s="1124">
        <f t="shared" si="25"/>
        <v>0</v>
      </c>
      <c r="G25" s="1187"/>
      <c r="H25" s="1124">
        <f t="shared" si="26"/>
        <v>0</v>
      </c>
      <c r="I25" s="1125">
        <f t="shared" si="27"/>
        <v>1</v>
      </c>
      <c r="J25" s="1124">
        <f t="shared" si="28"/>
        <v>0.16666666666666666</v>
      </c>
      <c r="K25" s="1187"/>
      <c r="L25" s="1124">
        <f t="shared" si="29"/>
        <v>0</v>
      </c>
      <c r="M25" s="1187"/>
      <c r="N25" s="1124">
        <f t="shared" si="30"/>
        <v>0</v>
      </c>
      <c r="O25" s="1187"/>
      <c r="P25" s="1124">
        <f t="shared" si="31"/>
        <v>0</v>
      </c>
      <c r="Q25" s="1127"/>
      <c r="R25" s="112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12" t="s">
        <v>201</v>
      </c>
      <c r="B26" s="1131">
        <v>1</v>
      </c>
      <c r="C26" s="1186">
        <v>1</v>
      </c>
      <c r="D26" s="1124">
        <f t="shared" si="24"/>
        <v>1</v>
      </c>
      <c r="E26" s="1187"/>
      <c r="F26" s="1124">
        <f t="shared" si="25"/>
        <v>0</v>
      </c>
      <c r="G26" s="1187"/>
      <c r="H26" s="1124">
        <f t="shared" si="26"/>
        <v>0</v>
      </c>
      <c r="I26" s="1125">
        <f t="shared" si="27"/>
        <v>1</v>
      </c>
      <c r="J26" s="1124">
        <f t="shared" si="28"/>
        <v>0.33333333333333331</v>
      </c>
      <c r="K26" s="1187"/>
      <c r="L26" s="1124">
        <f t="shared" si="29"/>
        <v>0</v>
      </c>
      <c r="M26" s="1187"/>
      <c r="N26" s="1124">
        <f t="shared" si="30"/>
        <v>0</v>
      </c>
      <c r="O26" s="1188"/>
      <c r="P26" s="1124">
        <f t="shared" si="31"/>
        <v>0</v>
      </c>
      <c r="Q26" s="1127"/>
      <c r="R26" s="112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hidden="1" x14ac:dyDescent="0.25">
      <c r="A27" s="1112" t="s">
        <v>24</v>
      </c>
      <c r="B27" s="1131">
        <v>1</v>
      </c>
      <c r="C27" s="1186">
        <v>1</v>
      </c>
      <c r="D27" s="1124">
        <f t="shared" si="24"/>
        <v>1</v>
      </c>
      <c r="E27" s="1187"/>
      <c r="F27" s="1124">
        <f t="shared" si="25"/>
        <v>0</v>
      </c>
      <c r="G27" s="1187"/>
      <c r="H27" s="1124">
        <f t="shared" si="26"/>
        <v>0</v>
      </c>
      <c r="I27" s="1125">
        <f t="shared" si="27"/>
        <v>1</v>
      </c>
      <c r="J27" s="1124">
        <f t="shared" si="28"/>
        <v>0.33333333333333331</v>
      </c>
      <c r="K27" s="1187"/>
      <c r="L27" s="1124">
        <f t="shared" si="29"/>
        <v>0</v>
      </c>
      <c r="M27" s="1187"/>
      <c r="N27" s="1124">
        <f t="shared" si="30"/>
        <v>0</v>
      </c>
      <c r="O27" s="1187"/>
      <c r="P27" s="1124">
        <f t="shared" si="31"/>
        <v>0</v>
      </c>
      <c r="Q27" s="1127"/>
      <c r="R27" s="112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hidden="1" x14ac:dyDescent="0.25">
      <c r="A28" s="1112" t="s">
        <v>25</v>
      </c>
      <c r="B28" s="1131">
        <v>5</v>
      </c>
      <c r="C28" s="1186">
        <v>5</v>
      </c>
      <c r="D28" s="1124">
        <f t="shared" si="24"/>
        <v>1</v>
      </c>
      <c r="E28" s="1186"/>
      <c r="F28" s="1124">
        <f t="shared" si="25"/>
        <v>0</v>
      </c>
      <c r="G28" s="1186"/>
      <c r="H28" s="1124">
        <f t="shared" si="26"/>
        <v>0</v>
      </c>
      <c r="I28" s="1125">
        <f t="shared" si="27"/>
        <v>5</v>
      </c>
      <c r="J28" s="1124">
        <f t="shared" si="28"/>
        <v>0.33333333333333331</v>
      </c>
      <c r="K28" s="1190"/>
      <c r="L28" s="1124">
        <f t="shared" si="29"/>
        <v>0</v>
      </c>
      <c r="M28" s="1190"/>
      <c r="N28" s="1124">
        <f t="shared" si="30"/>
        <v>0</v>
      </c>
      <c r="O28" s="1188"/>
      <c r="P28" s="1124">
        <f t="shared" si="31"/>
        <v>0</v>
      </c>
      <c r="Q28" s="1127"/>
      <c r="R28" s="112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hidden="1" x14ac:dyDescent="0.25">
      <c r="A29" s="1112" t="s">
        <v>46</v>
      </c>
      <c r="B29" s="1122">
        <v>1</v>
      </c>
      <c r="C29" s="1186">
        <v>0</v>
      </c>
      <c r="D29" s="1124">
        <f t="shared" si="24"/>
        <v>0</v>
      </c>
      <c r="E29" s="1187"/>
      <c r="F29" s="1124">
        <f t="shared" si="25"/>
        <v>0</v>
      </c>
      <c r="G29" s="1187"/>
      <c r="H29" s="1124">
        <f t="shared" si="26"/>
        <v>0</v>
      </c>
      <c r="I29" s="1125">
        <f t="shared" si="27"/>
        <v>0</v>
      </c>
      <c r="J29" s="1124">
        <f t="shared" si="28"/>
        <v>0</v>
      </c>
      <c r="K29" s="1187"/>
      <c r="L29" s="1124">
        <f t="shared" si="29"/>
        <v>0</v>
      </c>
      <c r="M29" s="1187"/>
      <c r="N29" s="1124">
        <f t="shared" si="30"/>
        <v>0</v>
      </c>
      <c r="O29" s="1187"/>
      <c r="P29" s="1124">
        <f t="shared" si="31"/>
        <v>0</v>
      </c>
      <c r="Q29" s="1127"/>
      <c r="R29" s="112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hidden="1" x14ac:dyDescent="0.25">
      <c r="A30" s="1112" t="s">
        <v>26</v>
      </c>
      <c r="B30" s="1131">
        <v>1</v>
      </c>
      <c r="C30" s="1186">
        <v>1</v>
      </c>
      <c r="D30" s="1124">
        <f t="shared" si="24"/>
        <v>1</v>
      </c>
      <c r="E30" s="1187"/>
      <c r="F30" s="1124">
        <f t="shared" si="25"/>
        <v>0</v>
      </c>
      <c r="G30" s="1187"/>
      <c r="H30" s="1124">
        <f t="shared" si="26"/>
        <v>0</v>
      </c>
      <c r="I30" s="1125">
        <f t="shared" si="27"/>
        <v>1</v>
      </c>
      <c r="J30" s="1124">
        <f t="shared" si="28"/>
        <v>0.33333333333333331</v>
      </c>
      <c r="K30" s="1187"/>
      <c r="L30" s="1124">
        <f t="shared" si="29"/>
        <v>0</v>
      </c>
      <c r="M30" s="1187"/>
      <c r="N30" s="1124">
        <f t="shared" si="30"/>
        <v>0</v>
      </c>
      <c r="O30" s="1187"/>
      <c r="P30" s="1124">
        <f t="shared" si="31"/>
        <v>0</v>
      </c>
      <c r="Q30" s="1127"/>
      <c r="R30" s="112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hidden="1" x14ac:dyDescent="0.25">
      <c r="A31" s="1112" t="s">
        <v>34</v>
      </c>
      <c r="B31" s="1131">
        <v>1</v>
      </c>
      <c r="C31" s="1186">
        <v>1</v>
      </c>
      <c r="D31" s="1124">
        <f t="shared" si="24"/>
        <v>1</v>
      </c>
      <c r="E31" s="1187"/>
      <c r="F31" s="1124">
        <f t="shared" si="25"/>
        <v>0</v>
      </c>
      <c r="G31" s="1187"/>
      <c r="H31" s="1124">
        <f t="shared" si="26"/>
        <v>0</v>
      </c>
      <c r="I31" s="1125">
        <f t="shared" si="27"/>
        <v>1</v>
      </c>
      <c r="J31" s="1124">
        <f t="shared" si="28"/>
        <v>0.33333333333333331</v>
      </c>
      <c r="K31" s="1187"/>
      <c r="L31" s="1124">
        <f t="shared" si="29"/>
        <v>0</v>
      </c>
      <c r="M31" s="1187"/>
      <c r="N31" s="1124">
        <f t="shared" si="30"/>
        <v>0</v>
      </c>
      <c r="O31" s="1187"/>
      <c r="P31" s="1124">
        <f t="shared" si="31"/>
        <v>0</v>
      </c>
      <c r="Q31" s="1127"/>
      <c r="R31" s="112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hidden="1" x14ac:dyDescent="0.25">
      <c r="A32" s="1133" t="s">
        <v>51</v>
      </c>
      <c r="B32" s="1134">
        <v>1</v>
      </c>
      <c r="C32" s="1186">
        <v>0</v>
      </c>
      <c r="D32" s="1136">
        <f t="shared" si="24"/>
        <v>0</v>
      </c>
      <c r="E32" s="1135"/>
      <c r="F32" s="1136">
        <f t="shared" si="25"/>
        <v>0</v>
      </c>
      <c r="G32" s="1135"/>
      <c r="H32" s="1136">
        <f t="shared" si="26"/>
        <v>0</v>
      </c>
      <c r="I32" s="1137">
        <f t="shared" si="27"/>
        <v>0</v>
      </c>
      <c r="J32" s="1136">
        <f t="shared" si="28"/>
        <v>0</v>
      </c>
      <c r="K32" s="1135"/>
      <c r="L32" s="1136">
        <f t="shared" si="29"/>
        <v>0</v>
      </c>
      <c r="M32" s="1135"/>
      <c r="N32" s="1136">
        <f t="shared" si="30"/>
        <v>0</v>
      </c>
      <c r="O32" s="1135"/>
      <c r="P32" s="1136">
        <f t="shared" si="31"/>
        <v>0</v>
      </c>
      <c r="Q32" s="1138"/>
      <c r="R32" s="1138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ht="15.75" hidden="1" thickBot="1" x14ac:dyDescent="0.3">
      <c r="A33" s="1139" t="s">
        <v>7</v>
      </c>
      <c r="B33" s="1140">
        <f>SUM(B20:B32)</f>
        <v>31</v>
      </c>
      <c r="C33" s="1141">
        <f>SUM(C20:C32)</f>
        <v>23</v>
      </c>
      <c r="D33" s="1142">
        <f t="shared" si="24"/>
        <v>0.74193548387096775</v>
      </c>
      <c r="E33" s="1141">
        <f>SUM(E20:E32)</f>
        <v>0</v>
      </c>
      <c r="F33" s="1142">
        <f t="shared" si="25"/>
        <v>0</v>
      </c>
      <c r="G33" s="1141">
        <f>SUM(G20:G32)</f>
        <v>0</v>
      </c>
      <c r="H33" s="1142">
        <f t="shared" si="26"/>
        <v>0</v>
      </c>
      <c r="I33" s="1141">
        <f t="shared" si="27"/>
        <v>23</v>
      </c>
      <c r="J33" s="1142">
        <f t="shared" si="28"/>
        <v>0.24731182795698925</v>
      </c>
      <c r="K33" s="1141">
        <f>SUM(K20:K32)</f>
        <v>0</v>
      </c>
      <c r="L33" s="1142">
        <f t="shared" si="29"/>
        <v>0</v>
      </c>
      <c r="M33" s="1141">
        <f t="shared" ref="M33" si="32">SUM(M20:M32)</f>
        <v>0</v>
      </c>
      <c r="N33" s="1142">
        <f t="shared" si="30"/>
        <v>0</v>
      </c>
      <c r="O33" s="1141">
        <f t="shared" ref="O33" si="33">SUM(O20:O32)</f>
        <v>0</v>
      </c>
      <c r="P33" s="1142">
        <f t="shared" si="31"/>
        <v>0</v>
      </c>
      <c r="Q33" s="1143"/>
      <c r="R33" s="1143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5:AF5"/>
    <mergeCell ref="A6:AF6"/>
    <mergeCell ref="A18:R18"/>
  </mergeCells>
  <pageMargins left="0.23622047244094491" right="0.23622047244094491" top="0.36" bottom="0.74803149606299213" header="0.31496062992125984" footer="0.31496062992125984"/>
  <pageSetup paperSize="9" scale="61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H226"/>
  <sheetViews>
    <sheetView showGridLines="0" tabSelected="1" zoomScale="90" zoomScaleNormal="90" workbookViewId="0">
      <selection activeCell="AH21" sqref="AH21"/>
    </sheetView>
  </sheetViews>
  <sheetFormatPr defaultColWidth="8.85546875" defaultRowHeight="15" x14ac:dyDescent="0.25"/>
  <cols>
    <col min="1" max="1" width="33.42578125" customWidth="1"/>
    <col min="2" max="2" width="9.140625" bestFit="1" customWidth="1"/>
    <col min="3" max="3" width="7.5703125" bestFit="1" customWidth="1"/>
    <col min="4" max="4" width="8.42578125" bestFit="1" customWidth="1"/>
    <col min="5" max="5" width="7.28515625" bestFit="1" customWidth="1"/>
    <col min="6" max="6" width="8.42578125" bestFit="1" customWidth="1"/>
    <col min="7" max="7" width="8" bestFit="1" customWidth="1"/>
    <col min="8" max="8" width="8.42578125" bestFit="1" customWidth="1"/>
    <col min="9" max="9" width="9" hidden="1" customWidth="1"/>
    <col min="10" max="10" width="6.42578125" hidden="1" customWidth="1"/>
    <col min="11" max="11" width="7.7109375" bestFit="1" customWidth="1"/>
    <col min="12" max="12" width="8.42578125" bestFit="1" customWidth="1"/>
    <col min="13" max="13" width="8.5703125" bestFit="1" customWidth="1"/>
    <col min="14" max="14" width="8.42578125" bestFit="1" customWidth="1"/>
    <col min="15" max="15" width="7.5703125" bestFit="1" customWidth="1"/>
    <col min="16" max="16" width="8.42578125" bestFit="1" customWidth="1"/>
    <col min="17" max="17" width="8" hidden="1" customWidth="1"/>
    <col min="18" max="18" width="6.42578125" hidden="1" customWidth="1"/>
    <col min="19" max="19" width="7.42578125" bestFit="1" customWidth="1"/>
    <col min="20" max="20" width="8.42578125" bestFit="1" customWidth="1"/>
    <col min="21" max="21" width="7.7109375" bestFit="1" customWidth="1"/>
    <col min="22" max="22" width="8.42578125" bestFit="1" customWidth="1"/>
    <col min="23" max="23" width="7.42578125" bestFit="1" customWidth="1"/>
    <col min="24" max="24" width="8.42578125" bestFit="1" customWidth="1"/>
    <col min="25" max="25" width="8" hidden="1" customWidth="1"/>
    <col min="26" max="26" width="6.42578125" hidden="1" customWidth="1"/>
    <col min="27" max="27" width="7.7109375" bestFit="1" customWidth="1"/>
    <col min="28" max="28" width="8.42578125" bestFit="1" customWidth="1"/>
    <col min="29" max="29" width="7.7109375" bestFit="1" customWidth="1"/>
    <col min="30" max="30" width="9.42578125" bestFit="1" customWidth="1"/>
    <col min="31" max="31" width="7.42578125" bestFit="1" customWidth="1"/>
    <col min="32" max="32" width="9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603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584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5.5" customHeight="1" x14ac:dyDescent="0.25">
      <c r="A8" s="1204" t="s">
        <v>134</v>
      </c>
      <c r="B8" s="1250">
        <v>70</v>
      </c>
      <c r="C8" s="1253">
        <v>70</v>
      </c>
      <c r="D8" s="1150">
        <f t="shared" ref="D8" si="0">C8/$B8</f>
        <v>1</v>
      </c>
      <c r="E8" s="1253">
        <v>72</v>
      </c>
      <c r="F8" s="1150">
        <f t="shared" ref="F8" si="1">E8/$B8</f>
        <v>1.0285714285714285</v>
      </c>
      <c r="G8" s="1253">
        <v>72</v>
      </c>
      <c r="H8" s="1150">
        <f t="shared" ref="H8" si="2">G8/$B8</f>
        <v>1.0285714285714285</v>
      </c>
      <c r="I8" s="1253">
        <f t="shared" ref="I8:I9" si="3">SUM(C8,E8,G8)</f>
        <v>214</v>
      </c>
      <c r="J8" s="1150">
        <f t="shared" ref="J8:J9" si="4">I8/($B8*3)</f>
        <v>1.019047619047619</v>
      </c>
      <c r="K8" s="1253">
        <v>72</v>
      </c>
      <c r="L8" s="1150">
        <f t="shared" ref="L8" si="5">K8/$B8</f>
        <v>1.0285714285714285</v>
      </c>
      <c r="M8" s="1253">
        <v>70</v>
      </c>
      <c r="N8" s="1150">
        <f t="shared" ref="N8" si="6">M8/$B8</f>
        <v>1</v>
      </c>
      <c r="O8" s="1253">
        <v>70</v>
      </c>
      <c r="P8" s="1150">
        <f t="shared" ref="P8" si="7">O8/$B8</f>
        <v>1</v>
      </c>
      <c r="Q8" s="1253">
        <f>SUM(K8,M8,O8)</f>
        <v>212</v>
      </c>
      <c r="R8" s="1150">
        <f>Q8/($B8*3)</f>
        <v>1.0095238095238095</v>
      </c>
      <c r="S8" s="1253">
        <v>70</v>
      </c>
      <c r="T8" s="1150">
        <f t="shared" ref="T8" si="8">S8/$B8</f>
        <v>1</v>
      </c>
      <c r="U8" s="1253">
        <v>72</v>
      </c>
      <c r="V8" s="1150">
        <f t="shared" ref="V8" si="9">U8/$B8</f>
        <v>1.0285714285714285</v>
      </c>
      <c r="W8" s="1253">
        <v>72</v>
      </c>
      <c r="X8" s="1150">
        <f t="shared" ref="X8" si="10">W8/$B8</f>
        <v>1.0285714285714285</v>
      </c>
      <c r="Y8" s="1253">
        <f>SUM(S8,U8,W8)</f>
        <v>214</v>
      </c>
      <c r="Z8" s="1150">
        <f>Y8/($B8*3)</f>
        <v>1.019047619047619</v>
      </c>
      <c r="AA8" s="1253">
        <v>72</v>
      </c>
      <c r="AB8" s="1150">
        <f t="shared" ref="AB8" si="11">AA8/$B8</f>
        <v>1.0285714285714285</v>
      </c>
      <c r="AC8" s="1253">
        <v>72</v>
      </c>
      <c r="AD8" s="1150">
        <f t="shared" ref="AD8" si="12">AC8/$B8</f>
        <v>1.0285714285714285</v>
      </c>
      <c r="AE8" s="1253">
        <v>72</v>
      </c>
      <c r="AF8" s="1150">
        <f t="shared" ref="AF8" si="13">AE8/$B8</f>
        <v>1.0285714285714285</v>
      </c>
    </row>
    <row r="9" spans="1:32" s="1271" customFormat="1" ht="17.25" customHeight="1" x14ac:dyDescent="0.25">
      <c r="A9" s="1251" t="s">
        <v>7</v>
      </c>
      <c r="B9" s="1269">
        <f>SUM(B8)</f>
        <v>70</v>
      </c>
      <c r="C9" s="1269">
        <f>SUM(C8)</f>
        <v>70</v>
      </c>
      <c r="D9" s="1270">
        <f>((C9/$B$9))-1</f>
        <v>0</v>
      </c>
      <c r="E9" s="1269">
        <f>SUM(E8)</f>
        <v>72</v>
      </c>
      <c r="F9" s="1270">
        <f>((E9/$B$9))-1</f>
        <v>2.857142857142847E-2</v>
      </c>
      <c r="G9" s="1269">
        <f>SUM(G8)</f>
        <v>72</v>
      </c>
      <c r="H9" s="1270">
        <f>((G9/$B$9))-1</f>
        <v>2.857142857142847E-2</v>
      </c>
      <c r="I9" s="1269">
        <f t="shared" si="3"/>
        <v>214</v>
      </c>
      <c r="J9" s="1270">
        <f t="shared" si="4"/>
        <v>1.019047619047619</v>
      </c>
      <c r="K9" s="1269">
        <f>SUM(K8)</f>
        <v>72</v>
      </c>
      <c r="L9" s="1270">
        <f>((K9/$B$9))-1</f>
        <v>2.857142857142847E-2</v>
      </c>
      <c r="M9" s="1269">
        <f t="shared" ref="M9" si="14">SUM(M8)</f>
        <v>70</v>
      </c>
      <c r="N9" s="1270">
        <f t="shared" ref="N9" si="15">((M9/$B$9))-1</f>
        <v>0</v>
      </c>
      <c r="O9" s="1269">
        <f t="shared" ref="O9" si="16">SUM(O8)</f>
        <v>70</v>
      </c>
      <c r="P9" s="1270">
        <f t="shared" ref="P9" si="17">((O9/$B$9))-1</f>
        <v>0</v>
      </c>
      <c r="Q9" s="1269">
        <f>SUM(K9,M9,O9)</f>
        <v>212</v>
      </c>
      <c r="R9" s="1270">
        <f>Q9/($B9*3)</f>
        <v>1.0095238095238095</v>
      </c>
      <c r="S9" s="1269">
        <f>SUM(S8)</f>
        <v>70</v>
      </c>
      <c r="T9" s="1270">
        <f>((S9/$B$9))-1</f>
        <v>0</v>
      </c>
      <c r="U9" s="1269">
        <f t="shared" ref="U9" si="18">SUM(U8)</f>
        <v>72</v>
      </c>
      <c r="V9" s="1270">
        <f t="shared" ref="V9" si="19">((U9/$B$9))-1</f>
        <v>2.857142857142847E-2</v>
      </c>
      <c r="W9" s="1269">
        <f t="shared" ref="W9" si="20">SUM(W8)</f>
        <v>72</v>
      </c>
      <c r="X9" s="1270">
        <f t="shared" ref="X9" si="21">((W9/$B$9))-1</f>
        <v>2.857142857142847E-2</v>
      </c>
      <c r="Y9" s="1269">
        <f>SUM(S9,U9,W9)</f>
        <v>214</v>
      </c>
      <c r="Z9" s="1270">
        <f>Y9/($B9*3)</f>
        <v>1.019047619047619</v>
      </c>
      <c r="AA9" s="1269">
        <f>SUM(AA8)</f>
        <v>72</v>
      </c>
      <c r="AB9" s="1270">
        <f>((AA9/$B$9))-1</f>
        <v>2.857142857142847E-2</v>
      </c>
      <c r="AC9" s="1269">
        <f t="shared" ref="AC9" si="22">SUM(AC8)</f>
        <v>72</v>
      </c>
      <c r="AD9" s="1270">
        <f t="shared" ref="AD9" si="23">((AC9/$B$9))-1</f>
        <v>2.857142857142847E-2</v>
      </c>
      <c r="AE9" s="1269">
        <f t="shared" ref="AE9" si="24">SUM(AE8)</f>
        <v>72</v>
      </c>
      <c r="AF9" s="1270">
        <f t="shared" ref="AF9" si="25">((AE9/$B$9))-1</f>
        <v>2.857142857142847E-2</v>
      </c>
    </row>
    <row r="10" spans="1:32" x14ac:dyDescent="0.25">
      <c r="A10" s="110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07"/>
      <c r="O10" s="1107"/>
      <c r="P10" s="1107"/>
      <c r="Q10" s="1107"/>
      <c r="R10" s="1107"/>
      <c r="S10" s="1107"/>
      <c r="T10" s="1107"/>
      <c r="U10" s="1107"/>
      <c r="V10" s="1107"/>
      <c r="W10" s="1107"/>
      <c r="X10" s="1107"/>
      <c r="Y10" s="1107"/>
      <c r="Z10" s="1107"/>
      <c r="AA10" s="1107"/>
      <c r="AB10" s="1107"/>
      <c r="AC10" s="1107"/>
      <c r="AD10" s="1107"/>
      <c r="AE10" s="1107"/>
      <c r="AF10" s="1107"/>
    </row>
    <row r="11" spans="1:32" x14ac:dyDescent="0.25">
      <c r="A11" s="1248" t="s">
        <v>636</v>
      </c>
      <c r="B11" s="1107"/>
      <c r="C11" s="1107"/>
      <c r="D11" s="1107"/>
      <c r="E11" s="1107"/>
      <c r="F11" s="1107"/>
      <c r="G11" s="1107"/>
      <c r="H11" s="1107"/>
      <c r="I11" s="1107"/>
      <c r="J11" s="1107"/>
      <c r="K11" s="1107"/>
      <c r="L11" s="1107"/>
      <c r="M11" s="1107"/>
      <c r="N11" s="1107"/>
      <c r="O11" s="1107"/>
      <c r="P11" s="1107"/>
      <c r="Q11" s="1107"/>
      <c r="R11" s="1107"/>
      <c r="S11" s="1107"/>
      <c r="T11" s="1107"/>
      <c r="U11" s="1107"/>
      <c r="V11" s="1107"/>
      <c r="W11" s="1107"/>
      <c r="X11" s="1107"/>
      <c r="Y11" s="1107"/>
      <c r="Z11" s="1107"/>
      <c r="AA11" s="1107"/>
      <c r="AB11" s="1107"/>
      <c r="AC11" s="1107"/>
      <c r="AD11" s="1107"/>
      <c r="AE11" s="1107"/>
      <c r="AF11" s="1107"/>
    </row>
    <row r="12" spans="1:32" ht="15.75" hidden="1" x14ac:dyDescent="0.25">
      <c r="A12" s="1296" t="s">
        <v>416</v>
      </c>
      <c r="B12" s="1297"/>
      <c r="C12" s="1297"/>
      <c r="D12" s="1297"/>
      <c r="E12" s="1297"/>
      <c r="F12" s="1297"/>
      <c r="G12" s="1297"/>
      <c r="H12" s="1297"/>
      <c r="I12" s="1297"/>
      <c r="J12" s="1297"/>
      <c r="K12" s="1297"/>
      <c r="L12" s="1297"/>
      <c r="M12" s="1297"/>
      <c r="N12" s="1297"/>
      <c r="O12" s="1297"/>
      <c r="P12" s="1297"/>
      <c r="Q12" s="1297"/>
      <c r="R12" s="1297"/>
      <c r="S12" s="1107"/>
      <c r="T12" s="1107"/>
      <c r="U12" s="1107"/>
      <c r="V12" s="1107"/>
      <c r="W12" s="1107"/>
      <c r="X12" s="1107"/>
      <c r="Y12" s="1107"/>
      <c r="Z12" s="1107"/>
      <c r="AA12" s="1107"/>
      <c r="AB12" s="1107"/>
      <c r="AC12" s="1107"/>
      <c r="AD12" s="1107"/>
      <c r="AE12" s="1107"/>
      <c r="AF12" s="1107"/>
    </row>
    <row r="13" spans="1:32" ht="23.25" hidden="1" thickBot="1" x14ac:dyDescent="0.3">
      <c r="A13" s="1108" t="s">
        <v>14</v>
      </c>
      <c r="B13" s="1109" t="s">
        <v>198</v>
      </c>
      <c r="C13" s="1108" t="str">
        <f>'UBS Izolina Mazzei'!C32</f>
        <v>JAN_20</v>
      </c>
      <c r="D13" s="1108" t="str">
        <f>'UBS Izolina Mazzei'!D32</f>
        <v>%</v>
      </c>
      <c r="E13" s="1108" t="str">
        <f>'UBS Izolina Mazzei'!E32</f>
        <v>FEV_20</v>
      </c>
      <c r="F13" s="1108" t="str">
        <f>'UBS Izolina Mazzei'!F32</f>
        <v>%</v>
      </c>
      <c r="G13" s="1108" t="str">
        <f>'UBS Izolina Mazzei'!G32</f>
        <v>MAR_20</v>
      </c>
      <c r="H13" s="1108" t="str">
        <f>'UBS Izolina Mazzei'!H32</f>
        <v>%</v>
      </c>
      <c r="I13" s="1110" t="str">
        <f>'UBS Izolina Mazzei'!I32</f>
        <v>Trimestre</v>
      </c>
      <c r="J13" s="1108" t="str">
        <f>'UBS Izolina Mazzei'!J32</f>
        <v>% Trim</v>
      </c>
      <c r="K13" s="1108" t="str">
        <f>'UBS Izolina Mazzei'!K32</f>
        <v>ABR_20</v>
      </c>
      <c r="L13" s="1108" t="str">
        <f>'UBS Izolina Mazzei'!L32</f>
        <v>%</v>
      </c>
      <c r="M13" s="1108" t="str">
        <f>'UBS Izolina Mazzei'!M32</f>
        <v>MAIO_20</v>
      </c>
      <c r="N13" s="1108" t="str">
        <f>'UBS Izolina Mazzei'!N32</f>
        <v>%</v>
      </c>
      <c r="O13" s="1108" t="str">
        <f>'UBS Izolina Mazzei'!O32</f>
        <v>JUN_20</v>
      </c>
      <c r="P13" s="1108" t="str">
        <f>'UBS Izolina Mazzei'!P32</f>
        <v>%</v>
      </c>
      <c r="Q13" s="1156"/>
      <c r="R13" s="1156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ht="24" hidden="1" x14ac:dyDescent="0.25">
      <c r="A14" s="1205" t="s">
        <v>129</v>
      </c>
      <c r="B14" s="1116">
        <v>6</v>
      </c>
      <c r="C14" s="1197">
        <v>6</v>
      </c>
      <c r="D14" s="1206">
        <f t="shared" ref="D14:D19" si="26">C14/$B14</f>
        <v>1</v>
      </c>
      <c r="E14" s="1114"/>
      <c r="F14" s="1206">
        <f t="shared" ref="F14:F19" si="27">E14/$B14</f>
        <v>0</v>
      </c>
      <c r="G14" s="1114"/>
      <c r="H14" s="1206">
        <f t="shared" ref="H14:H19" si="28">G14/$B14</f>
        <v>0</v>
      </c>
      <c r="I14" s="1116">
        <f t="shared" ref="I14:I19" si="29">SUM(C14,E14,G14)</f>
        <v>6</v>
      </c>
      <c r="J14" s="1206">
        <f t="shared" ref="J14:J19" si="30">I14/($B14*3)</f>
        <v>0.33333333333333331</v>
      </c>
      <c r="K14" s="1114"/>
      <c r="L14" s="1206">
        <f t="shared" ref="L14:L19" si="31">K14/$B14</f>
        <v>0</v>
      </c>
      <c r="M14" s="1114"/>
      <c r="N14" s="1206">
        <f t="shared" ref="N14:N19" si="32">M14/$B14</f>
        <v>0</v>
      </c>
      <c r="O14" s="1114"/>
      <c r="P14" s="1206">
        <f t="shared" ref="P14:P19" si="33">O14/$B14</f>
        <v>0</v>
      </c>
      <c r="Q14" s="1207"/>
      <c r="R14" s="12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hidden="1" x14ac:dyDescent="0.25">
      <c r="A15" s="1112" t="s">
        <v>130</v>
      </c>
      <c r="B15" s="1125">
        <v>1</v>
      </c>
      <c r="C15" s="1186">
        <v>1</v>
      </c>
      <c r="D15" s="1208">
        <f t="shared" si="26"/>
        <v>1</v>
      </c>
      <c r="E15" s="1187"/>
      <c r="F15" s="1208">
        <f t="shared" si="27"/>
        <v>0</v>
      </c>
      <c r="G15" s="1187"/>
      <c r="H15" s="1208">
        <f t="shared" si="28"/>
        <v>0</v>
      </c>
      <c r="I15" s="1125">
        <f t="shared" si="29"/>
        <v>1</v>
      </c>
      <c r="J15" s="1208">
        <f t="shared" si="30"/>
        <v>0.33333333333333331</v>
      </c>
      <c r="K15" s="1187"/>
      <c r="L15" s="1208">
        <f t="shared" si="31"/>
        <v>0</v>
      </c>
      <c r="M15" s="1187"/>
      <c r="N15" s="1208">
        <f t="shared" si="32"/>
        <v>0</v>
      </c>
      <c r="O15" s="1187"/>
      <c r="P15" s="1208">
        <f t="shared" si="33"/>
        <v>0</v>
      </c>
      <c r="Q15" s="1209"/>
      <c r="R15" s="1209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idden="1" x14ac:dyDescent="0.25">
      <c r="A16" s="1112" t="s">
        <v>131</v>
      </c>
      <c r="B16" s="1125">
        <v>1</v>
      </c>
      <c r="C16" s="1186">
        <v>1</v>
      </c>
      <c r="D16" s="1208">
        <f t="shared" si="26"/>
        <v>1</v>
      </c>
      <c r="E16" s="1187"/>
      <c r="F16" s="1208">
        <f t="shared" si="27"/>
        <v>0</v>
      </c>
      <c r="G16" s="1187"/>
      <c r="H16" s="1208">
        <f t="shared" si="28"/>
        <v>0</v>
      </c>
      <c r="I16" s="1125">
        <f t="shared" si="29"/>
        <v>1</v>
      </c>
      <c r="J16" s="1208">
        <f t="shared" si="30"/>
        <v>0.33333333333333331</v>
      </c>
      <c r="K16" s="1187"/>
      <c r="L16" s="1208">
        <f t="shared" si="31"/>
        <v>0</v>
      </c>
      <c r="M16" s="1187"/>
      <c r="N16" s="1208">
        <f t="shared" si="32"/>
        <v>0</v>
      </c>
      <c r="O16" s="1187"/>
      <c r="P16" s="1208">
        <f t="shared" si="33"/>
        <v>0</v>
      </c>
      <c r="Q16" s="1209"/>
      <c r="R16" s="1209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idden="1" x14ac:dyDescent="0.25">
      <c r="A17" s="1112" t="s">
        <v>132</v>
      </c>
      <c r="B17" s="1125">
        <v>1</v>
      </c>
      <c r="C17" s="1210">
        <v>1</v>
      </c>
      <c r="D17" s="1208">
        <f t="shared" si="26"/>
        <v>1</v>
      </c>
      <c r="E17" s="1187"/>
      <c r="F17" s="1208">
        <f t="shared" si="27"/>
        <v>0</v>
      </c>
      <c r="G17" s="1187"/>
      <c r="H17" s="1208">
        <f t="shared" si="28"/>
        <v>0</v>
      </c>
      <c r="I17" s="1125">
        <f t="shared" si="29"/>
        <v>1</v>
      </c>
      <c r="J17" s="1208">
        <f t="shared" si="30"/>
        <v>0.33333333333333331</v>
      </c>
      <c r="K17" s="1187"/>
      <c r="L17" s="1208">
        <f t="shared" si="31"/>
        <v>0</v>
      </c>
      <c r="M17" s="1187"/>
      <c r="N17" s="1208">
        <f t="shared" si="32"/>
        <v>0</v>
      </c>
      <c r="O17" s="1187"/>
      <c r="P17" s="1208">
        <f t="shared" si="33"/>
        <v>0</v>
      </c>
      <c r="Q17" s="1209"/>
      <c r="R17" s="1209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t="15.75" hidden="1" thickBot="1" x14ac:dyDescent="0.3">
      <c r="A18" s="1191" t="s">
        <v>133</v>
      </c>
      <c r="B18" s="1194">
        <v>1</v>
      </c>
      <c r="C18" s="1211">
        <v>1</v>
      </c>
      <c r="D18" s="1212">
        <f t="shared" si="26"/>
        <v>1</v>
      </c>
      <c r="E18" s="1195"/>
      <c r="F18" s="1212">
        <f t="shared" si="27"/>
        <v>0</v>
      </c>
      <c r="G18" s="1195"/>
      <c r="H18" s="1212">
        <f t="shared" si="28"/>
        <v>0</v>
      </c>
      <c r="I18" s="1194">
        <f t="shared" si="29"/>
        <v>1</v>
      </c>
      <c r="J18" s="1212">
        <f t="shared" si="30"/>
        <v>0.33333333333333331</v>
      </c>
      <c r="K18" s="1195"/>
      <c r="L18" s="1212">
        <f t="shared" si="31"/>
        <v>0</v>
      </c>
      <c r="M18" s="1195"/>
      <c r="N18" s="1212">
        <f t="shared" si="32"/>
        <v>0</v>
      </c>
      <c r="O18" s="1195"/>
      <c r="P18" s="1212">
        <f t="shared" si="33"/>
        <v>0</v>
      </c>
      <c r="Q18" s="1213"/>
      <c r="R18" s="1213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t="15.75" hidden="1" thickBot="1" x14ac:dyDescent="0.3">
      <c r="A19" s="1182" t="s">
        <v>7</v>
      </c>
      <c r="B19" s="1183">
        <f>SUM(B14:B18)</f>
        <v>10</v>
      </c>
      <c r="C19" s="1184">
        <f>SUM(C14:C18)</f>
        <v>10</v>
      </c>
      <c r="D19" s="1185">
        <f t="shared" si="26"/>
        <v>1</v>
      </c>
      <c r="E19" s="1184">
        <f>SUM(E14:E18)</f>
        <v>0</v>
      </c>
      <c r="F19" s="1185">
        <f t="shared" si="27"/>
        <v>0</v>
      </c>
      <c r="G19" s="1184">
        <f>SUM(G14:G18)</f>
        <v>0</v>
      </c>
      <c r="H19" s="1185">
        <f t="shared" si="28"/>
        <v>0</v>
      </c>
      <c r="I19" s="1184">
        <f t="shared" si="29"/>
        <v>10</v>
      </c>
      <c r="J19" s="1185">
        <f t="shared" si="30"/>
        <v>0.33333333333333331</v>
      </c>
      <c r="K19" s="1184">
        <f>SUM(K14:K18)</f>
        <v>0</v>
      </c>
      <c r="L19" s="1185">
        <f t="shared" si="31"/>
        <v>0</v>
      </c>
      <c r="M19" s="1184">
        <f t="shared" ref="M19" si="34">SUM(M14:M18)</f>
        <v>0</v>
      </c>
      <c r="N19" s="1185">
        <f t="shared" si="32"/>
        <v>0</v>
      </c>
      <c r="O19" s="1184">
        <f t="shared" ref="O19" si="35">SUM(O14:O18)</f>
        <v>0</v>
      </c>
      <c r="P19" s="1185">
        <f t="shared" si="33"/>
        <v>0</v>
      </c>
      <c r="Q19" s="1185"/>
      <c r="R19" s="1185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07"/>
      <c r="B20" s="1107"/>
      <c r="C20" s="1107"/>
      <c r="D20" s="1107"/>
      <c r="E20" s="1107"/>
      <c r="F20" s="1107"/>
      <c r="G20" s="1107"/>
      <c r="H20" s="1107"/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x14ac:dyDescent="0.25">
      <c r="A21" s="1107"/>
      <c r="B21" s="1107"/>
      <c r="C21" s="1107"/>
      <c r="D21" s="1107"/>
      <c r="E21" s="1107"/>
      <c r="F21" s="1107"/>
      <c r="G21" s="1107"/>
      <c r="H21" s="1107"/>
      <c r="I21" s="1107"/>
      <c r="J21" s="1107"/>
      <c r="K21" s="1107"/>
      <c r="L21" s="1107"/>
      <c r="M21" s="1107"/>
      <c r="N21" s="1107"/>
      <c r="O21" s="1107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x14ac:dyDescent="0.25">
      <c r="A22" s="1107"/>
      <c r="B22" s="1107"/>
      <c r="C22" s="1107"/>
      <c r="D22" s="1107"/>
      <c r="E22" s="1107"/>
      <c r="F22" s="1107"/>
      <c r="G22" s="1107"/>
      <c r="H22" s="1107"/>
      <c r="I22" s="1107"/>
      <c r="J22" s="1107"/>
      <c r="K22" s="1107"/>
      <c r="L22" s="1107"/>
      <c r="M22" s="1107"/>
      <c r="N22" s="1107"/>
      <c r="O22" s="1107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x14ac:dyDescent="0.25">
      <c r="A23" s="1107"/>
      <c r="B23" s="1107"/>
      <c r="C23" s="1107"/>
      <c r="D23" s="1107"/>
      <c r="E23" s="1107"/>
      <c r="F23" s="1107"/>
      <c r="G23" s="1107"/>
      <c r="H23" s="1107"/>
      <c r="I23" s="1107"/>
      <c r="J23" s="1107"/>
      <c r="K23" s="1107"/>
      <c r="L23" s="1107"/>
      <c r="M23" s="1107"/>
      <c r="N23" s="1107"/>
      <c r="O23" s="1107"/>
      <c r="P23" s="1107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x14ac:dyDescent="0.25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1107"/>
      <c r="M24" s="1107"/>
      <c r="N24" s="1107"/>
      <c r="O24" s="1107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2:R12"/>
    <mergeCell ref="A6:AF6"/>
    <mergeCell ref="A5:AF5"/>
  </mergeCells>
  <pageMargins left="0.23622047244094491" right="0.23622047244094491" top="0.35" bottom="0.74803149606299213" header="0.31496062992125984" footer="0.31496062992125984"/>
  <pageSetup paperSize="9" scale="6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" customWidth="1"/>
    <col min="2" max="2" width="9" bestFit="1" customWidth="1"/>
    <col min="3" max="3" width="7.42578125" bestFit="1" customWidth="1"/>
    <col min="4" max="4" width="8.42578125" bestFit="1" customWidth="1"/>
    <col min="5" max="5" width="7.140625" bestFit="1" customWidth="1"/>
    <col min="6" max="6" width="7.5703125" bestFit="1" customWidth="1"/>
    <col min="7" max="7" width="7.85546875" bestFit="1" customWidth="1"/>
    <col min="8" max="8" width="8.42578125" bestFit="1" customWidth="1"/>
    <col min="9" max="9" width="9" hidden="1" customWidth="1"/>
    <col min="10" max="10" width="6.42578125" hidden="1" customWidth="1"/>
    <col min="11" max="12" width="7.5703125" bestFit="1" customWidth="1"/>
    <col min="13" max="13" width="8.42578125" bestFit="1" customWidth="1"/>
    <col min="14" max="14" width="7" customWidth="1"/>
    <col min="15" max="15" width="7.42578125" bestFit="1" customWidth="1"/>
    <col min="16" max="16" width="8.42578125" bestFit="1" customWidth="1"/>
    <col min="17" max="17" width="8" hidden="1" customWidth="1"/>
    <col min="18" max="18" width="6.42578125" hidden="1" customWidth="1"/>
    <col min="19" max="19" width="7.28515625" bestFit="1" customWidth="1"/>
    <col min="20" max="20" width="8.42578125" bestFit="1" customWidth="1"/>
    <col min="21" max="21" width="7.5703125" bestFit="1" customWidth="1"/>
    <col min="22" max="22" width="8.42578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6.42578125" hidden="1" customWidth="1"/>
    <col min="27" max="27" width="7.5703125" bestFit="1" customWidth="1"/>
    <col min="28" max="28" width="8.42578125" bestFit="1" customWidth="1"/>
    <col min="29" max="30" width="7.5703125" bestFit="1" customWidth="1"/>
    <col min="31" max="31" width="7.28515625" bestFit="1" customWidth="1"/>
    <col min="32" max="32" width="7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604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7.75" customHeight="1" x14ac:dyDescent="0.25">
      <c r="A8" s="1093" t="s">
        <v>541</v>
      </c>
      <c r="B8" s="1147">
        <v>576</v>
      </c>
      <c r="C8" s="1148">
        <v>536</v>
      </c>
      <c r="D8" s="1149">
        <f t="shared" ref="D8:D14" si="0">C8/$B8</f>
        <v>0.93055555555555558</v>
      </c>
      <c r="E8" s="1148">
        <v>394</v>
      </c>
      <c r="F8" s="1149">
        <f t="shared" ref="F8:F14" si="1">E8/$B8</f>
        <v>0.68402777777777779</v>
      </c>
      <c r="G8" s="1148">
        <v>350</v>
      </c>
      <c r="H8" s="1149">
        <f t="shared" ref="H8:H14" si="2">G8/$B8</f>
        <v>0.60763888888888884</v>
      </c>
      <c r="I8" s="1250">
        <f t="shared" ref="I8:I14" si="3">SUM(C8,E8,G8)</f>
        <v>1280</v>
      </c>
      <c r="J8" s="1149">
        <f t="shared" ref="J8:J14" si="4">I8/($B8*3)</f>
        <v>0.7407407407407407</v>
      </c>
      <c r="K8" s="1148">
        <v>34</v>
      </c>
      <c r="L8" s="1149">
        <f t="shared" ref="L8:L14" si="5">K8/$B8</f>
        <v>5.9027777777777776E-2</v>
      </c>
      <c r="M8" s="1148">
        <v>46</v>
      </c>
      <c r="N8" s="1149">
        <f t="shared" ref="N8:N14" si="6">M8/$B8</f>
        <v>7.9861111111111105E-2</v>
      </c>
      <c r="O8" s="1148">
        <v>73</v>
      </c>
      <c r="P8" s="1149">
        <f t="shared" ref="P8:P14" si="7">O8/$B8</f>
        <v>0.1267361111111111</v>
      </c>
      <c r="Q8" s="1250">
        <f t="shared" ref="Q8:Q14" si="8">SUM(K8,M8,O8)</f>
        <v>153</v>
      </c>
      <c r="R8" s="1149">
        <f t="shared" ref="R8:R14" si="9">Q8/($B8*3)</f>
        <v>8.8541666666666671E-2</v>
      </c>
      <c r="S8" s="1148">
        <v>154</v>
      </c>
      <c r="T8" s="1149">
        <f t="shared" ref="T8:T14" si="10">S8/$B8</f>
        <v>0.2673611111111111</v>
      </c>
      <c r="U8" s="1148">
        <v>164</v>
      </c>
      <c r="V8" s="1149">
        <f t="shared" ref="V8:V14" si="11">U8/$B8</f>
        <v>0.28472222222222221</v>
      </c>
      <c r="W8" s="1148">
        <v>262</v>
      </c>
      <c r="X8" s="1149">
        <f t="shared" ref="X8:X14" si="12">W8/$B8</f>
        <v>0.4548611111111111</v>
      </c>
      <c r="Y8" s="1250">
        <f t="shared" ref="Y8:Y14" si="13">SUM(S8,U8,W8)</f>
        <v>580</v>
      </c>
      <c r="Z8" s="1149">
        <f t="shared" ref="Z8:Z14" si="14">Y8/($B8*3)</f>
        <v>0.33564814814814814</v>
      </c>
      <c r="AA8" s="1148">
        <v>263</v>
      </c>
      <c r="AB8" s="1150">
        <f t="shared" ref="AB8" si="15">AA8/$B8</f>
        <v>0.45659722222222221</v>
      </c>
      <c r="AC8" s="1148">
        <v>322</v>
      </c>
      <c r="AD8" s="1150">
        <f t="shared" ref="AD8" si="16">AC8/$B8</f>
        <v>0.55902777777777779</v>
      </c>
      <c r="AE8" s="1148">
        <v>292</v>
      </c>
      <c r="AF8" s="1150">
        <f t="shared" ref="AF8" si="17">AE8/$B8</f>
        <v>0.50694444444444442</v>
      </c>
    </row>
    <row r="9" spans="1:32" ht="27" customHeight="1" x14ac:dyDescent="0.25">
      <c r="A9" s="1093" t="s">
        <v>527</v>
      </c>
      <c r="B9" s="1147">
        <v>2016</v>
      </c>
      <c r="C9" s="1148">
        <v>1332</v>
      </c>
      <c r="D9" s="1149">
        <f t="shared" si="0"/>
        <v>0.6607142857142857</v>
      </c>
      <c r="E9" s="1148">
        <v>1274</v>
      </c>
      <c r="F9" s="1149">
        <f t="shared" si="1"/>
        <v>0.63194444444444442</v>
      </c>
      <c r="G9" s="1148">
        <v>1075</v>
      </c>
      <c r="H9" s="1149">
        <f t="shared" si="2"/>
        <v>0.53323412698412698</v>
      </c>
      <c r="I9" s="1250">
        <f t="shared" si="3"/>
        <v>3681</v>
      </c>
      <c r="J9" s="1149">
        <f t="shared" si="4"/>
        <v>0.60863095238095233</v>
      </c>
      <c r="K9" s="1148">
        <v>29</v>
      </c>
      <c r="L9" s="1149">
        <f t="shared" si="5"/>
        <v>1.4384920634920634E-2</v>
      </c>
      <c r="M9" s="1148">
        <v>32</v>
      </c>
      <c r="N9" s="1149">
        <f t="shared" si="6"/>
        <v>1.5873015873015872E-2</v>
      </c>
      <c r="O9" s="1148">
        <v>69</v>
      </c>
      <c r="P9" s="1149">
        <f t="shared" si="7"/>
        <v>3.4226190476190479E-2</v>
      </c>
      <c r="Q9" s="1250">
        <f t="shared" si="8"/>
        <v>130</v>
      </c>
      <c r="R9" s="1149">
        <f t="shared" si="9"/>
        <v>2.1494708994708994E-2</v>
      </c>
      <c r="S9" s="1148">
        <v>60</v>
      </c>
      <c r="T9" s="1149">
        <f t="shared" si="10"/>
        <v>2.976190476190476E-2</v>
      </c>
      <c r="U9" s="1148">
        <v>180</v>
      </c>
      <c r="V9" s="1149">
        <f t="shared" si="11"/>
        <v>8.9285714285714288E-2</v>
      </c>
      <c r="W9" s="1148">
        <v>493</v>
      </c>
      <c r="X9" s="1149">
        <f t="shared" si="12"/>
        <v>0.24454365079365079</v>
      </c>
      <c r="Y9" s="1250">
        <f t="shared" si="13"/>
        <v>733</v>
      </c>
      <c r="Z9" s="1149">
        <f t="shared" si="14"/>
        <v>0.12119708994708994</v>
      </c>
      <c r="AA9" s="1148">
        <v>528</v>
      </c>
      <c r="AB9" s="1150">
        <f t="shared" ref="AB9:AB14" si="18">AA9/$B9</f>
        <v>0.26190476190476192</v>
      </c>
      <c r="AC9" s="1148">
        <v>632</v>
      </c>
      <c r="AD9" s="1150">
        <f t="shared" ref="AD9:AD14" si="19">AC9/$B9</f>
        <v>0.31349206349206349</v>
      </c>
      <c r="AE9" s="1148">
        <v>651</v>
      </c>
      <c r="AF9" s="1150">
        <f t="shared" ref="AF9:AF14" si="20">AE9/$B9</f>
        <v>0.32291666666666669</v>
      </c>
    </row>
    <row r="10" spans="1:32" ht="21" customHeight="1" x14ac:dyDescent="0.25">
      <c r="A10" s="1095" t="s">
        <v>564</v>
      </c>
      <c r="B10" s="1147">
        <v>789</v>
      </c>
      <c r="C10" s="1148">
        <v>797</v>
      </c>
      <c r="D10" s="1149">
        <f t="shared" si="0"/>
        <v>1.0101394169835234</v>
      </c>
      <c r="E10" s="1148">
        <v>519</v>
      </c>
      <c r="F10" s="1149">
        <f t="shared" si="1"/>
        <v>0.65779467680608361</v>
      </c>
      <c r="G10" s="1148">
        <v>577</v>
      </c>
      <c r="H10" s="1149">
        <f t="shared" si="2"/>
        <v>0.7313054499366286</v>
      </c>
      <c r="I10" s="1250">
        <f t="shared" si="3"/>
        <v>1893</v>
      </c>
      <c r="J10" s="1149">
        <f t="shared" si="4"/>
        <v>0.7997465145754119</v>
      </c>
      <c r="K10" s="1148">
        <v>333</v>
      </c>
      <c r="L10" s="1149">
        <f t="shared" si="5"/>
        <v>0.4220532319391635</v>
      </c>
      <c r="M10" s="1148">
        <v>342</v>
      </c>
      <c r="N10" s="1149">
        <f t="shared" si="6"/>
        <v>0.43346007604562736</v>
      </c>
      <c r="O10" s="1148">
        <v>524</v>
      </c>
      <c r="P10" s="1149">
        <f t="shared" si="7"/>
        <v>0.66413181242078578</v>
      </c>
      <c r="Q10" s="1250">
        <f t="shared" si="8"/>
        <v>1199</v>
      </c>
      <c r="R10" s="1149">
        <f t="shared" si="9"/>
        <v>0.50654837346852555</v>
      </c>
      <c r="S10" s="1148">
        <v>647</v>
      </c>
      <c r="T10" s="1149">
        <f t="shared" si="10"/>
        <v>0.82002534854245879</v>
      </c>
      <c r="U10" s="1148">
        <v>578</v>
      </c>
      <c r="V10" s="1149">
        <f t="shared" si="11"/>
        <v>0.73257287705956908</v>
      </c>
      <c r="W10" s="1148">
        <v>504</v>
      </c>
      <c r="X10" s="1149">
        <f t="shared" si="12"/>
        <v>0.63878326996197721</v>
      </c>
      <c r="Y10" s="1250">
        <f t="shared" si="13"/>
        <v>1729</v>
      </c>
      <c r="Z10" s="1149">
        <f t="shared" si="14"/>
        <v>0.73046049852133499</v>
      </c>
      <c r="AA10" s="1148">
        <v>526</v>
      </c>
      <c r="AB10" s="1150">
        <f t="shared" si="18"/>
        <v>0.66666666666666663</v>
      </c>
      <c r="AC10" s="1148">
        <v>639</v>
      </c>
      <c r="AD10" s="1150">
        <f t="shared" si="19"/>
        <v>0.8098859315589354</v>
      </c>
      <c r="AE10" s="1148">
        <v>675</v>
      </c>
      <c r="AF10" s="1150">
        <f t="shared" si="20"/>
        <v>0.85551330798479086</v>
      </c>
    </row>
    <row r="11" spans="1:32" ht="21" customHeight="1" x14ac:dyDescent="0.25">
      <c r="A11" s="1095" t="s">
        <v>565</v>
      </c>
      <c r="B11" s="1147">
        <v>395</v>
      </c>
      <c r="C11" s="1148">
        <v>281</v>
      </c>
      <c r="D11" s="1149">
        <f t="shared" si="0"/>
        <v>0.71139240506329116</v>
      </c>
      <c r="E11" s="1148">
        <v>285</v>
      </c>
      <c r="F11" s="1149">
        <f t="shared" si="1"/>
        <v>0.72151898734177211</v>
      </c>
      <c r="G11" s="1148">
        <v>242</v>
      </c>
      <c r="H11" s="1149">
        <f t="shared" si="2"/>
        <v>0.61265822784810131</v>
      </c>
      <c r="I11" s="1250">
        <f t="shared" si="3"/>
        <v>808</v>
      </c>
      <c r="J11" s="1149">
        <f t="shared" si="4"/>
        <v>0.68185654008438823</v>
      </c>
      <c r="K11" s="1148">
        <v>65</v>
      </c>
      <c r="L11" s="1149">
        <f t="shared" si="5"/>
        <v>0.16455696202531644</v>
      </c>
      <c r="M11" s="1148">
        <v>111</v>
      </c>
      <c r="N11" s="1149">
        <f t="shared" si="6"/>
        <v>0.2810126582278481</v>
      </c>
      <c r="O11" s="1148">
        <v>100</v>
      </c>
      <c r="P11" s="1149">
        <f t="shared" si="7"/>
        <v>0.25316455696202533</v>
      </c>
      <c r="Q11" s="1250">
        <f t="shared" si="8"/>
        <v>276</v>
      </c>
      <c r="R11" s="1149">
        <f t="shared" si="9"/>
        <v>0.23291139240506328</v>
      </c>
      <c r="S11" s="1148">
        <v>124</v>
      </c>
      <c r="T11" s="1149">
        <f t="shared" si="10"/>
        <v>0.3139240506329114</v>
      </c>
      <c r="U11" s="1148">
        <v>80</v>
      </c>
      <c r="V11" s="1149">
        <f t="shared" si="11"/>
        <v>0.20253164556962025</v>
      </c>
      <c r="W11" s="1148">
        <v>131</v>
      </c>
      <c r="X11" s="1149">
        <f t="shared" si="12"/>
        <v>0.33164556962025316</v>
      </c>
      <c r="Y11" s="1250">
        <f t="shared" si="13"/>
        <v>335</v>
      </c>
      <c r="Z11" s="1149">
        <f t="shared" si="14"/>
        <v>0.28270042194092826</v>
      </c>
      <c r="AA11" s="1148">
        <v>147</v>
      </c>
      <c r="AB11" s="1150">
        <f t="shared" si="18"/>
        <v>0.3721518987341772</v>
      </c>
      <c r="AC11" s="1148">
        <v>126</v>
      </c>
      <c r="AD11" s="1150">
        <f t="shared" si="19"/>
        <v>0.31898734177215188</v>
      </c>
      <c r="AE11" s="1148">
        <v>163</v>
      </c>
      <c r="AF11" s="1150">
        <f t="shared" si="20"/>
        <v>0.41265822784810124</v>
      </c>
    </row>
    <row r="12" spans="1:32" ht="21" customHeight="1" x14ac:dyDescent="0.25">
      <c r="A12" s="1095" t="s">
        <v>566</v>
      </c>
      <c r="B12" s="1147">
        <v>125</v>
      </c>
      <c r="C12" s="1148">
        <v>113</v>
      </c>
      <c r="D12" s="1149">
        <f t="shared" si="0"/>
        <v>0.90400000000000003</v>
      </c>
      <c r="E12" s="1148">
        <v>96</v>
      </c>
      <c r="F12" s="1149">
        <f t="shared" si="1"/>
        <v>0.76800000000000002</v>
      </c>
      <c r="G12" s="1148">
        <v>125</v>
      </c>
      <c r="H12" s="1149">
        <f t="shared" si="2"/>
        <v>1</v>
      </c>
      <c r="I12" s="1250">
        <f t="shared" si="3"/>
        <v>334</v>
      </c>
      <c r="J12" s="1149">
        <f t="shared" si="4"/>
        <v>0.89066666666666672</v>
      </c>
      <c r="K12" s="1148">
        <v>123</v>
      </c>
      <c r="L12" s="1149">
        <f t="shared" si="5"/>
        <v>0.98399999999999999</v>
      </c>
      <c r="M12" s="1148">
        <v>97</v>
      </c>
      <c r="N12" s="1149">
        <f t="shared" si="6"/>
        <v>0.77600000000000002</v>
      </c>
      <c r="O12" s="1148">
        <v>128</v>
      </c>
      <c r="P12" s="1149">
        <f t="shared" si="7"/>
        <v>1.024</v>
      </c>
      <c r="Q12" s="1250">
        <f t="shared" ref="Q12" si="21">SUM(K12,M12,O12)</f>
        <v>348</v>
      </c>
      <c r="R12" s="1149">
        <f t="shared" ref="R12" si="22">Q12/($B12*3)</f>
        <v>0.92800000000000005</v>
      </c>
      <c r="S12" s="1148">
        <v>136</v>
      </c>
      <c r="T12" s="1149">
        <f t="shared" si="10"/>
        <v>1.0880000000000001</v>
      </c>
      <c r="U12" s="1148">
        <v>130</v>
      </c>
      <c r="V12" s="1149">
        <f t="shared" si="11"/>
        <v>1.04</v>
      </c>
      <c r="W12" s="1148">
        <v>113</v>
      </c>
      <c r="X12" s="1149">
        <f t="shared" si="12"/>
        <v>0.90400000000000003</v>
      </c>
      <c r="Y12" s="1250">
        <f t="shared" si="13"/>
        <v>379</v>
      </c>
      <c r="Z12" s="1149">
        <f t="shared" si="14"/>
        <v>1.0106666666666666</v>
      </c>
      <c r="AA12" s="1148">
        <v>147</v>
      </c>
      <c r="AB12" s="1150">
        <f t="shared" si="18"/>
        <v>1.1759999999999999</v>
      </c>
      <c r="AC12" s="1148">
        <v>48</v>
      </c>
      <c r="AD12" s="1150">
        <f t="shared" si="19"/>
        <v>0.38400000000000001</v>
      </c>
      <c r="AE12" s="1148">
        <v>101</v>
      </c>
      <c r="AF12" s="1150">
        <f t="shared" si="20"/>
        <v>0.80800000000000005</v>
      </c>
    </row>
    <row r="13" spans="1:32" ht="21" customHeight="1" x14ac:dyDescent="0.25">
      <c r="A13" s="1095" t="s">
        <v>567</v>
      </c>
      <c r="B13" s="1147">
        <v>395</v>
      </c>
      <c r="C13" s="1148">
        <v>117</v>
      </c>
      <c r="D13" s="1149">
        <f t="shared" si="0"/>
        <v>0.29620253164556964</v>
      </c>
      <c r="E13" s="1148">
        <v>272</v>
      </c>
      <c r="F13" s="1149">
        <f t="shared" si="1"/>
        <v>0.68860759493670887</v>
      </c>
      <c r="G13" s="1148">
        <v>131</v>
      </c>
      <c r="H13" s="1149">
        <f t="shared" si="2"/>
        <v>0.33164556962025316</v>
      </c>
      <c r="I13" s="1250">
        <f t="shared" si="3"/>
        <v>520</v>
      </c>
      <c r="J13" s="1149">
        <f t="shared" si="4"/>
        <v>0.43881856540084391</v>
      </c>
      <c r="K13" s="1148">
        <v>115</v>
      </c>
      <c r="L13" s="1149">
        <f t="shared" si="5"/>
        <v>0.29113924050632911</v>
      </c>
      <c r="M13" s="1148">
        <v>140</v>
      </c>
      <c r="N13" s="1149">
        <f t="shared" si="6"/>
        <v>0.35443037974683544</v>
      </c>
      <c r="O13" s="1148">
        <v>146</v>
      </c>
      <c r="P13" s="1149">
        <f t="shared" si="7"/>
        <v>0.36962025316455699</v>
      </c>
      <c r="Q13" s="1250">
        <f t="shared" si="8"/>
        <v>401</v>
      </c>
      <c r="R13" s="1149">
        <f t="shared" si="9"/>
        <v>0.33839662447257385</v>
      </c>
      <c r="S13" s="1148">
        <v>181</v>
      </c>
      <c r="T13" s="1149">
        <f t="shared" si="10"/>
        <v>0.45822784810126582</v>
      </c>
      <c r="U13" s="1148">
        <v>121</v>
      </c>
      <c r="V13" s="1149">
        <f t="shared" si="11"/>
        <v>0.30632911392405066</v>
      </c>
      <c r="W13" s="1148">
        <v>181</v>
      </c>
      <c r="X13" s="1149">
        <f t="shared" si="12"/>
        <v>0.45822784810126582</v>
      </c>
      <c r="Y13" s="1250">
        <f t="shared" si="13"/>
        <v>483</v>
      </c>
      <c r="Z13" s="1149">
        <f t="shared" si="14"/>
        <v>0.40759493670886077</v>
      </c>
      <c r="AA13" s="1148">
        <v>169</v>
      </c>
      <c r="AB13" s="1150">
        <f t="shared" si="18"/>
        <v>0.42784810126582279</v>
      </c>
      <c r="AC13" s="1148">
        <v>130</v>
      </c>
      <c r="AD13" s="1150">
        <f t="shared" si="19"/>
        <v>0.32911392405063289</v>
      </c>
      <c r="AE13" s="1148">
        <v>160</v>
      </c>
      <c r="AF13" s="1150">
        <f t="shared" si="20"/>
        <v>0.4050632911392405</v>
      </c>
    </row>
    <row r="14" spans="1:32" s="1271" customFormat="1" ht="17.25" customHeight="1" x14ac:dyDescent="0.25">
      <c r="A14" s="1251" t="s">
        <v>7</v>
      </c>
      <c r="B14" s="1269">
        <f>SUM(B8:B13)</f>
        <v>4296</v>
      </c>
      <c r="C14" s="1269">
        <f>SUM(C8:C13)</f>
        <v>3176</v>
      </c>
      <c r="D14" s="1270">
        <f t="shared" si="0"/>
        <v>0.73929236499068907</v>
      </c>
      <c r="E14" s="1269">
        <f>SUM(E8:E13)</f>
        <v>2840</v>
      </c>
      <c r="F14" s="1270">
        <f t="shared" si="1"/>
        <v>0.66108007448789574</v>
      </c>
      <c r="G14" s="1269">
        <f>SUM(G8:G13)</f>
        <v>2500</v>
      </c>
      <c r="H14" s="1270">
        <f t="shared" si="2"/>
        <v>0.58193668528864062</v>
      </c>
      <c r="I14" s="1269">
        <f t="shared" si="3"/>
        <v>8516</v>
      </c>
      <c r="J14" s="1270">
        <f t="shared" si="4"/>
        <v>0.66076970825574177</v>
      </c>
      <c r="K14" s="1269">
        <f>SUM(K8:K13)</f>
        <v>699</v>
      </c>
      <c r="L14" s="1270">
        <f t="shared" si="5"/>
        <v>0.16270949720670391</v>
      </c>
      <c r="M14" s="1269">
        <f t="shared" ref="M14" si="23">SUM(M8:M13)</f>
        <v>768</v>
      </c>
      <c r="N14" s="1270">
        <f t="shared" si="6"/>
        <v>0.1787709497206704</v>
      </c>
      <c r="O14" s="1269">
        <f t="shared" ref="O14" si="24">SUM(O8:O13)</f>
        <v>1040</v>
      </c>
      <c r="P14" s="1270">
        <f t="shared" si="7"/>
        <v>0.24208566108007448</v>
      </c>
      <c r="Q14" s="1269">
        <f t="shared" si="8"/>
        <v>2507</v>
      </c>
      <c r="R14" s="1270">
        <f t="shared" si="9"/>
        <v>0.19452203600248294</v>
      </c>
      <c r="S14" s="1269">
        <f>SUM(S8:S13)</f>
        <v>1302</v>
      </c>
      <c r="T14" s="1270">
        <f t="shared" si="10"/>
        <v>0.30307262569832405</v>
      </c>
      <c r="U14" s="1269">
        <f t="shared" ref="U14" si="25">SUM(U8:U13)</f>
        <v>1253</v>
      </c>
      <c r="V14" s="1270">
        <f t="shared" si="11"/>
        <v>0.29166666666666669</v>
      </c>
      <c r="W14" s="1269">
        <f t="shared" ref="W14" si="26">SUM(W8:W13)</f>
        <v>1684</v>
      </c>
      <c r="X14" s="1270">
        <f t="shared" si="12"/>
        <v>0.39199255121042831</v>
      </c>
      <c r="Y14" s="1269">
        <f t="shared" si="13"/>
        <v>4239</v>
      </c>
      <c r="Z14" s="1270">
        <f t="shared" si="14"/>
        <v>0.32891061452513964</v>
      </c>
      <c r="AA14" s="1269">
        <f>SUM(AA8:AA13)</f>
        <v>1780</v>
      </c>
      <c r="AB14" s="1270">
        <f t="shared" si="18"/>
        <v>0.41433891992551208</v>
      </c>
      <c r="AC14" s="1269">
        <f t="shared" ref="AC14" si="27">SUM(AC8:AC13)</f>
        <v>1897</v>
      </c>
      <c r="AD14" s="1270">
        <f t="shared" si="19"/>
        <v>0.44157355679702048</v>
      </c>
      <c r="AE14" s="1269">
        <f t="shared" ref="AE14" si="28">SUM(AE8:AE13)</f>
        <v>2042</v>
      </c>
      <c r="AF14" s="1270">
        <f t="shared" si="20"/>
        <v>0.47532588454376162</v>
      </c>
    </row>
    <row r="15" spans="1:32" x14ac:dyDescent="0.25">
      <c r="A15" s="1107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x14ac:dyDescent="0.25">
      <c r="A16" s="1248" t="s">
        <v>636</v>
      </c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t="15.75" hidden="1" x14ac:dyDescent="0.25">
      <c r="A17" s="1296" t="s">
        <v>417</v>
      </c>
      <c r="B17" s="1297"/>
      <c r="C17" s="1297"/>
      <c r="D17" s="1297"/>
      <c r="E17" s="1297"/>
      <c r="F17" s="1297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t="23.25" hidden="1" thickBot="1" x14ac:dyDescent="0.3">
      <c r="A18" s="1108" t="s">
        <v>14</v>
      </c>
      <c r="B18" s="1109" t="s">
        <v>198</v>
      </c>
      <c r="C18" s="1108" t="str">
        <f>'UBS Izolina Mazzei'!C32</f>
        <v>JAN_20</v>
      </c>
      <c r="D18" s="1108" t="str">
        <f>'UBS Izolina Mazzei'!D32</f>
        <v>%</v>
      </c>
      <c r="E18" s="1108" t="str">
        <f>'UBS Izolina Mazzei'!E32</f>
        <v>FEV_20</v>
      </c>
      <c r="F18" s="1108" t="str">
        <f>'UBS Izolina Mazzei'!F32</f>
        <v>%</v>
      </c>
      <c r="G18" s="1108" t="str">
        <f>'UBS Izolina Mazzei'!G32</f>
        <v>MAR_20</v>
      </c>
      <c r="H18" s="1108" t="str">
        <f>'UBS Izolina Mazzei'!H32</f>
        <v>%</v>
      </c>
      <c r="I18" s="1110" t="str">
        <f>'UBS Izolina Mazzei'!I32</f>
        <v>Trimestre</v>
      </c>
      <c r="J18" s="1108" t="str">
        <f>'UBS Izolina Mazzei'!J32</f>
        <v>% Trim</v>
      </c>
      <c r="K18" s="1108" t="str">
        <f>'UBS Izolina Mazzei'!K32</f>
        <v>ABR_20</v>
      </c>
      <c r="L18" s="1108" t="str">
        <f>'UBS Izolina Mazzei'!L32</f>
        <v>%</v>
      </c>
      <c r="M18" s="1108" t="str">
        <f>'UBS Izolina Mazzei'!M32</f>
        <v>MAIO_20</v>
      </c>
      <c r="N18" s="1108" t="str">
        <f>'UBS Izolina Mazzei'!N32</f>
        <v>%</v>
      </c>
      <c r="O18" s="1108" t="str">
        <f>'UBS Izolina Mazzei'!O32</f>
        <v>JUN_20</v>
      </c>
      <c r="P18" s="1108" t="str">
        <f>'UBS Izolina Mazzei'!P32</f>
        <v>%</v>
      </c>
      <c r="Q18" s="1156"/>
      <c r="R18" s="1156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12" t="s">
        <v>33</v>
      </c>
      <c r="B19" s="1196">
        <v>6</v>
      </c>
      <c r="C19" s="1197">
        <v>5</v>
      </c>
      <c r="D19" s="1115">
        <f t="shared" ref="D19:D27" si="29">C19/$B19</f>
        <v>0.83333333333333337</v>
      </c>
      <c r="E19" s="1114"/>
      <c r="F19" s="1115">
        <f t="shared" ref="F19:F27" si="30">E19/$B19</f>
        <v>0</v>
      </c>
      <c r="G19" s="1114"/>
      <c r="H19" s="1115">
        <f t="shared" ref="H19:H27" si="31">G19/$B19</f>
        <v>0</v>
      </c>
      <c r="I19" s="1116">
        <f t="shared" ref="I19:I27" si="32">SUM(C19,E19,G19)</f>
        <v>5</v>
      </c>
      <c r="J19" s="1115">
        <f t="shared" ref="J19:J27" si="33">I19/($B19*3)</f>
        <v>0.27777777777777779</v>
      </c>
      <c r="K19" s="1114"/>
      <c r="L19" s="1115">
        <f t="shared" ref="L19:L27" si="34">K19/$B19</f>
        <v>0</v>
      </c>
      <c r="M19" s="1114"/>
      <c r="N19" s="1115">
        <f t="shared" ref="N19:N27" si="35">M19/$B19</f>
        <v>0</v>
      </c>
      <c r="O19" s="1114"/>
      <c r="P19" s="1115">
        <f t="shared" ref="P19:P27" si="36">O19/$B19</f>
        <v>0</v>
      </c>
      <c r="Q19" s="1117"/>
      <c r="R19" s="111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12" t="s">
        <v>20</v>
      </c>
      <c r="B20" s="1131">
        <v>3</v>
      </c>
      <c r="C20" s="1186">
        <v>3</v>
      </c>
      <c r="D20" s="1124">
        <f t="shared" si="29"/>
        <v>1</v>
      </c>
      <c r="E20" s="1187"/>
      <c r="F20" s="1124">
        <f t="shared" si="30"/>
        <v>0</v>
      </c>
      <c r="G20" s="1187"/>
      <c r="H20" s="1124">
        <f t="shared" si="31"/>
        <v>0</v>
      </c>
      <c r="I20" s="1125">
        <f t="shared" si="32"/>
        <v>3</v>
      </c>
      <c r="J20" s="1124">
        <f t="shared" si="33"/>
        <v>0.33333333333333331</v>
      </c>
      <c r="K20" s="1187"/>
      <c r="L20" s="1124">
        <f t="shared" si="34"/>
        <v>0</v>
      </c>
      <c r="M20" s="1187"/>
      <c r="N20" s="1124">
        <f t="shared" si="35"/>
        <v>0</v>
      </c>
      <c r="O20" s="1187"/>
      <c r="P20" s="1124">
        <f t="shared" si="36"/>
        <v>0</v>
      </c>
      <c r="Q20" s="1189"/>
      <c r="R20" s="1189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43</v>
      </c>
      <c r="B21" s="1131">
        <v>3</v>
      </c>
      <c r="C21" s="1190">
        <v>3</v>
      </c>
      <c r="D21" s="1124">
        <f t="shared" si="29"/>
        <v>1</v>
      </c>
      <c r="E21" s="1190"/>
      <c r="F21" s="1124">
        <f t="shared" si="30"/>
        <v>0</v>
      </c>
      <c r="G21" s="1188"/>
      <c r="H21" s="1124">
        <f t="shared" si="31"/>
        <v>0</v>
      </c>
      <c r="I21" s="1125">
        <f t="shared" si="32"/>
        <v>3</v>
      </c>
      <c r="J21" s="1124">
        <f t="shared" si="33"/>
        <v>0.33333333333333331</v>
      </c>
      <c r="K21" s="1188"/>
      <c r="L21" s="1124">
        <f t="shared" si="34"/>
        <v>0</v>
      </c>
      <c r="M21" s="1188"/>
      <c r="N21" s="1124">
        <f t="shared" si="35"/>
        <v>0</v>
      </c>
      <c r="O21" s="1188"/>
      <c r="P21" s="1124">
        <f t="shared" si="36"/>
        <v>0</v>
      </c>
      <c r="Q21" s="1189"/>
      <c r="R21" s="1189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23</v>
      </c>
      <c r="B22" s="1131">
        <v>3</v>
      </c>
      <c r="C22" s="1186">
        <v>3</v>
      </c>
      <c r="D22" s="1124">
        <f t="shared" si="29"/>
        <v>1</v>
      </c>
      <c r="E22" s="1187"/>
      <c r="F22" s="1124">
        <f t="shared" si="30"/>
        <v>0</v>
      </c>
      <c r="G22" s="1187"/>
      <c r="H22" s="1124">
        <f t="shared" si="31"/>
        <v>0</v>
      </c>
      <c r="I22" s="1125">
        <f t="shared" si="32"/>
        <v>3</v>
      </c>
      <c r="J22" s="1124">
        <f t="shared" si="33"/>
        <v>0.33333333333333331</v>
      </c>
      <c r="K22" s="1187"/>
      <c r="L22" s="1124">
        <f t="shared" si="34"/>
        <v>0</v>
      </c>
      <c r="M22" s="1187"/>
      <c r="N22" s="1124">
        <f t="shared" si="35"/>
        <v>0</v>
      </c>
      <c r="O22" s="1187"/>
      <c r="P22" s="1124">
        <f t="shared" si="36"/>
        <v>0</v>
      </c>
      <c r="Q22" s="1189"/>
      <c r="R22" s="1189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24</v>
      </c>
      <c r="B23" s="1122">
        <v>1</v>
      </c>
      <c r="C23" s="1186">
        <v>2</v>
      </c>
      <c r="D23" s="1124">
        <f t="shared" si="29"/>
        <v>2</v>
      </c>
      <c r="E23" s="1187"/>
      <c r="F23" s="1124">
        <f t="shared" si="30"/>
        <v>0</v>
      </c>
      <c r="G23" s="1187"/>
      <c r="H23" s="1124">
        <f t="shared" si="31"/>
        <v>0</v>
      </c>
      <c r="I23" s="1125">
        <f t="shared" si="32"/>
        <v>2</v>
      </c>
      <c r="J23" s="1124">
        <f t="shared" si="33"/>
        <v>0.66666666666666663</v>
      </c>
      <c r="K23" s="1187"/>
      <c r="L23" s="1124">
        <f t="shared" si="34"/>
        <v>0</v>
      </c>
      <c r="M23" s="1187"/>
      <c r="N23" s="1124">
        <f t="shared" si="35"/>
        <v>0</v>
      </c>
      <c r="O23" s="1187"/>
      <c r="P23" s="1124">
        <f t="shared" si="36"/>
        <v>0</v>
      </c>
      <c r="Q23" s="1189"/>
      <c r="R23" s="1189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25</v>
      </c>
      <c r="B24" s="1131">
        <v>4</v>
      </c>
      <c r="C24" s="1190">
        <v>4</v>
      </c>
      <c r="D24" s="1124">
        <f t="shared" si="29"/>
        <v>1</v>
      </c>
      <c r="E24" s="1190"/>
      <c r="F24" s="1124">
        <f t="shared" si="30"/>
        <v>0</v>
      </c>
      <c r="G24" s="1190"/>
      <c r="H24" s="1124">
        <f t="shared" si="31"/>
        <v>0</v>
      </c>
      <c r="I24" s="1125">
        <f t="shared" si="32"/>
        <v>4</v>
      </c>
      <c r="J24" s="1124">
        <f t="shared" si="33"/>
        <v>0.33333333333333331</v>
      </c>
      <c r="K24" s="1190"/>
      <c r="L24" s="1124">
        <f t="shared" si="34"/>
        <v>0</v>
      </c>
      <c r="M24" s="1190"/>
      <c r="N24" s="1124">
        <f t="shared" si="35"/>
        <v>0</v>
      </c>
      <c r="O24" s="1188"/>
      <c r="P24" s="1124">
        <f t="shared" si="36"/>
        <v>0</v>
      </c>
      <c r="Q24" s="1189"/>
      <c r="R24" s="1189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26</v>
      </c>
      <c r="B25" s="1131">
        <v>1</v>
      </c>
      <c r="C25" s="1186">
        <v>1</v>
      </c>
      <c r="D25" s="1124">
        <f t="shared" si="29"/>
        <v>1</v>
      </c>
      <c r="E25" s="1187"/>
      <c r="F25" s="1124">
        <f t="shared" si="30"/>
        <v>0</v>
      </c>
      <c r="G25" s="1187"/>
      <c r="H25" s="1124">
        <f t="shared" si="31"/>
        <v>0</v>
      </c>
      <c r="I25" s="1125">
        <f t="shared" si="32"/>
        <v>1</v>
      </c>
      <c r="J25" s="1124">
        <f t="shared" si="33"/>
        <v>0.33333333333333331</v>
      </c>
      <c r="K25" s="1187"/>
      <c r="L25" s="1124">
        <f t="shared" si="34"/>
        <v>0</v>
      </c>
      <c r="M25" s="1187"/>
      <c r="N25" s="1124">
        <f t="shared" si="35"/>
        <v>0</v>
      </c>
      <c r="O25" s="1187"/>
      <c r="P25" s="1124">
        <f t="shared" si="36"/>
        <v>0</v>
      </c>
      <c r="Q25" s="1189"/>
      <c r="R25" s="1189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33" t="s">
        <v>34</v>
      </c>
      <c r="B26" s="1134">
        <v>1</v>
      </c>
      <c r="C26" s="1186">
        <v>2</v>
      </c>
      <c r="D26" s="1136">
        <f t="shared" si="29"/>
        <v>2</v>
      </c>
      <c r="E26" s="1135"/>
      <c r="F26" s="1136">
        <f t="shared" si="30"/>
        <v>0</v>
      </c>
      <c r="G26" s="1135"/>
      <c r="H26" s="1136">
        <f t="shared" si="31"/>
        <v>0</v>
      </c>
      <c r="I26" s="1137">
        <f t="shared" si="32"/>
        <v>2</v>
      </c>
      <c r="J26" s="1136">
        <f t="shared" si="33"/>
        <v>0.66666666666666663</v>
      </c>
      <c r="K26" s="1135"/>
      <c r="L26" s="1136">
        <f t="shared" si="34"/>
        <v>0</v>
      </c>
      <c r="M26" s="1135"/>
      <c r="N26" s="1136">
        <f t="shared" si="35"/>
        <v>0</v>
      </c>
      <c r="O26" s="1198"/>
      <c r="P26" s="1136">
        <f t="shared" si="36"/>
        <v>0</v>
      </c>
      <c r="Q26" s="1199"/>
      <c r="R26" s="1199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ht="15.75" hidden="1" thickBot="1" x14ac:dyDescent="0.3">
      <c r="A27" s="1200" t="s">
        <v>7</v>
      </c>
      <c r="B27" s="1201">
        <f>SUM(B19:B26)</f>
        <v>22</v>
      </c>
      <c r="C27" s="1202">
        <f>SUM(C19:C26)</f>
        <v>23</v>
      </c>
      <c r="D27" s="1203">
        <f t="shared" si="29"/>
        <v>1.0454545454545454</v>
      </c>
      <c r="E27" s="1202">
        <f>SUM(E19:E26)</f>
        <v>0</v>
      </c>
      <c r="F27" s="1203">
        <f t="shared" si="30"/>
        <v>0</v>
      </c>
      <c r="G27" s="1202">
        <f>SUM(G19:G26)</f>
        <v>0</v>
      </c>
      <c r="H27" s="1203">
        <f t="shared" si="31"/>
        <v>0</v>
      </c>
      <c r="I27" s="1202">
        <f t="shared" si="32"/>
        <v>23</v>
      </c>
      <c r="J27" s="1203">
        <f t="shared" si="33"/>
        <v>0.34848484848484851</v>
      </c>
      <c r="K27" s="1202">
        <f>SUM(K19:K26)</f>
        <v>0</v>
      </c>
      <c r="L27" s="1203">
        <f t="shared" si="34"/>
        <v>0</v>
      </c>
      <c r="M27" s="1202">
        <f>SUM(M19:M26)</f>
        <v>0</v>
      </c>
      <c r="N27" s="1203">
        <f t="shared" si="35"/>
        <v>0</v>
      </c>
      <c r="O27" s="1202">
        <f t="shared" ref="O27" si="37">SUM(O19:O26)</f>
        <v>0</v>
      </c>
      <c r="P27" s="1203">
        <f t="shared" si="36"/>
        <v>0</v>
      </c>
      <c r="Q27" s="1203"/>
      <c r="R27" s="1203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7:R17"/>
    <mergeCell ref="A6:AF6"/>
    <mergeCell ref="A5:AF5"/>
  </mergeCells>
  <pageMargins left="0.23622047244094491" right="0.23622047244094491" top="0.35" bottom="0.74803149606299213" header="0.31496062992125984" footer="0.31496062992125984"/>
  <pageSetup paperSize="9" scale="62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AH44"/>
  <sheetViews>
    <sheetView showGridLines="0" tabSelected="1" topLeftCell="A4" zoomScale="90" zoomScaleNormal="90" workbookViewId="0">
      <pane xSplit="1" topLeftCell="G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9.42578125" bestFit="1" customWidth="1"/>
    <col min="2" max="2" width="9" bestFit="1" customWidth="1"/>
    <col min="3" max="3" width="7.42578125" bestFit="1" customWidth="1"/>
    <col min="4" max="4" width="8.42578125" bestFit="1" customWidth="1"/>
    <col min="5" max="5" width="7.140625" bestFit="1" customWidth="1"/>
    <col min="6" max="6" width="8.42578125" bestFit="1" customWidth="1"/>
    <col min="7" max="7" width="7.85546875" bestFit="1" customWidth="1"/>
    <col min="8" max="8" width="8.42578125" bestFit="1" customWidth="1"/>
    <col min="9" max="9" width="9" hidden="1" customWidth="1"/>
    <col min="10" max="10" width="7.42578125" hidden="1" customWidth="1"/>
    <col min="11" max="11" width="7.5703125" bestFit="1" customWidth="1"/>
    <col min="12" max="14" width="8.42578125" bestFit="1" customWidth="1"/>
    <col min="15" max="15" width="7.42578125" bestFit="1" customWidth="1"/>
    <col min="16" max="16" width="8.42578125" bestFit="1" customWidth="1"/>
    <col min="17" max="17" width="8" hidden="1" customWidth="1"/>
    <col min="18" max="18" width="6.42578125" hidden="1" customWidth="1"/>
    <col min="19" max="19" width="7.28515625" bestFit="1" customWidth="1"/>
    <col min="20" max="20" width="8.42578125" bestFit="1" customWidth="1"/>
    <col min="21" max="21" width="7.5703125" bestFit="1" customWidth="1"/>
    <col min="22" max="22" width="8.42578125" bestFit="1" customWidth="1"/>
    <col min="23" max="23" width="7.28515625" bestFit="1" customWidth="1"/>
    <col min="24" max="24" width="8.42578125" bestFit="1" customWidth="1"/>
    <col min="25" max="25" width="8" hidden="1" customWidth="1"/>
    <col min="26" max="26" width="6.42578125" hidden="1" customWidth="1"/>
    <col min="27" max="27" width="7.5703125" bestFit="1" customWidth="1"/>
    <col min="28" max="28" width="8.42578125" bestFit="1" customWidth="1"/>
    <col min="29" max="29" width="7.5703125" bestFit="1" customWidth="1"/>
    <col min="30" max="30" width="8.42578125" bestFit="1" customWidth="1"/>
    <col min="31" max="31" width="7.28515625" bestFit="1" customWidth="1"/>
    <col min="32" max="32" width="8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586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s="668" customFormat="1" ht="20.25" customHeight="1" x14ac:dyDescent="0.2">
      <c r="A8" s="1094" t="s">
        <v>521</v>
      </c>
      <c r="B8" s="1147">
        <v>6000</v>
      </c>
      <c r="C8" s="1148">
        <v>5817</v>
      </c>
      <c r="D8" s="1149">
        <f t="shared" ref="D8:D19" si="0">C8/$B8</f>
        <v>0.96950000000000003</v>
      </c>
      <c r="E8" s="1148">
        <v>5544</v>
      </c>
      <c r="F8" s="1149">
        <f t="shared" ref="F8:F19" si="1">E8/$B8</f>
        <v>0.92400000000000004</v>
      </c>
      <c r="G8" s="1148">
        <v>6111</v>
      </c>
      <c r="H8" s="1149">
        <f>G8/$B8</f>
        <v>1.0185</v>
      </c>
      <c r="I8" s="1250">
        <f>SUM(C8,E8,G8)</f>
        <v>17472</v>
      </c>
      <c r="J8" s="1150">
        <f>I8/($B8*3)</f>
        <v>0.97066666666666668</v>
      </c>
      <c r="K8" s="1148">
        <v>6037</v>
      </c>
      <c r="L8" s="1149">
        <f t="shared" ref="L8:L18" si="2">K8/$B8</f>
        <v>1.0061666666666667</v>
      </c>
      <c r="M8" s="1148">
        <v>5302</v>
      </c>
      <c r="N8" s="1149">
        <f t="shared" ref="N8:N19" si="3">M8/$B8</f>
        <v>0.88366666666666671</v>
      </c>
      <c r="O8" s="1148">
        <v>5642</v>
      </c>
      <c r="P8" s="1149">
        <f t="shared" ref="P8:P19" si="4">O8/$B8</f>
        <v>0.94033333333333335</v>
      </c>
      <c r="Q8" s="1250">
        <f t="shared" ref="Q8:Q19" si="5">SUM(K8,M8,O8)</f>
        <v>16981</v>
      </c>
      <c r="R8" s="1150">
        <f>Q8/($B8*3)</f>
        <v>0.94338888888888894</v>
      </c>
      <c r="S8" s="1148">
        <v>6011</v>
      </c>
      <c r="T8" s="1149">
        <f t="shared" ref="T8:T19" si="6">S8/$B8</f>
        <v>1.0018333333333334</v>
      </c>
      <c r="U8" s="1148">
        <v>5297</v>
      </c>
      <c r="V8" s="1149">
        <f t="shared" ref="V8:V19" si="7">U8/$B8</f>
        <v>0.88283333333333336</v>
      </c>
      <c r="W8" s="1148">
        <v>5710</v>
      </c>
      <c r="X8" s="1149">
        <f>W8/$B8</f>
        <v>0.95166666666666666</v>
      </c>
      <c r="Y8" s="1250">
        <f t="shared" ref="Y8:Y19" si="8">SUM(S8,U8,W8)</f>
        <v>17018</v>
      </c>
      <c r="Z8" s="1150">
        <f>Y8/($B8*3)</f>
        <v>0.94544444444444442</v>
      </c>
      <c r="AA8" s="1148">
        <v>5252</v>
      </c>
      <c r="AB8" s="1149">
        <f t="shared" ref="AB8:AB19" si="9">AA8/$B8</f>
        <v>0.8753333333333333</v>
      </c>
      <c r="AC8" s="1148">
        <v>5112</v>
      </c>
      <c r="AD8" s="1149">
        <f t="shared" ref="AD8:AD19" si="10">AC8/$B8</f>
        <v>0.85199999999999998</v>
      </c>
      <c r="AE8" s="1148">
        <v>5483</v>
      </c>
      <c r="AF8" s="1149">
        <f t="shared" ref="AF8:AF19" si="11">AE8/$B8</f>
        <v>0.91383333333333339</v>
      </c>
    </row>
    <row r="9" spans="1:32" s="668" customFormat="1" ht="20.25" customHeight="1" x14ac:dyDescent="0.2">
      <c r="A9" s="1094" t="s">
        <v>522</v>
      </c>
      <c r="B9" s="1147">
        <v>2080</v>
      </c>
      <c r="C9" s="1148">
        <v>2051</v>
      </c>
      <c r="D9" s="1149">
        <f t="shared" si="0"/>
        <v>0.98605769230769236</v>
      </c>
      <c r="E9" s="1148">
        <v>1517</v>
      </c>
      <c r="F9" s="1149">
        <f t="shared" si="1"/>
        <v>0.72932692307692304</v>
      </c>
      <c r="G9" s="1148">
        <v>1704</v>
      </c>
      <c r="H9" s="1149">
        <f>G9/$B9</f>
        <v>0.81923076923076921</v>
      </c>
      <c r="I9" s="1250">
        <f>SUM(C9,E9,G9)</f>
        <v>5272</v>
      </c>
      <c r="J9" s="1150">
        <f>I9/($B9*3)</f>
        <v>0.84487179487179487</v>
      </c>
      <c r="K9" s="1148">
        <v>1091</v>
      </c>
      <c r="L9" s="1149">
        <f t="shared" si="2"/>
        <v>0.52451923076923079</v>
      </c>
      <c r="M9" s="1148">
        <v>1094</v>
      </c>
      <c r="N9" s="1149">
        <f t="shared" si="3"/>
        <v>0.52596153846153848</v>
      </c>
      <c r="O9" s="1148">
        <v>1281</v>
      </c>
      <c r="P9" s="1149">
        <f t="shared" si="4"/>
        <v>0.61586538461538465</v>
      </c>
      <c r="Q9" s="1250">
        <f t="shared" si="5"/>
        <v>3466</v>
      </c>
      <c r="R9" s="1150">
        <f>Q9/($B9*3)</f>
        <v>0.55544871794871797</v>
      </c>
      <c r="S9" s="1148">
        <v>1608</v>
      </c>
      <c r="T9" s="1149">
        <f t="shared" si="6"/>
        <v>0.77307692307692311</v>
      </c>
      <c r="U9" s="1148">
        <v>1285</v>
      </c>
      <c r="V9" s="1149">
        <f t="shared" si="7"/>
        <v>0.61778846153846156</v>
      </c>
      <c r="W9" s="1148">
        <v>1827</v>
      </c>
      <c r="X9" s="1149">
        <f>W9/$B9</f>
        <v>0.8783653846153846</v>
      </c>
      <c r="Y9" s="1250">
        <f t="shared" si="8"/>
        <v>4720</v>
      </c>
      <c r="Z9" s="1150">
        <f>Y9/($B9*3)</f>
        <v>0.75641025641025639</v>
      </c>
      <c r="AA9" s="1148">
        <v>1693</v>
      </c>
      <c r="AB9" s="1149">
        <f t="shared" si="9"/>
        <v>0.81394230769230769</v>
      </c>
      <c r="AC9" s="1148">
        <v>1574</v>
      </c>
      <c r="AD9" s="1149">
        <f t="shared" si="10"/>
        <v>0.75673076923076921</v>
      </c>
      <c r="AE9" s="1148">
        <v>1434</v>
      </c>
      <c r="AF9" s="1149">
        <f t="shared" si="11"/>
        <v>0.68942307692307692</v>
      </c>
    </row>
    <row r="10" spans="1:32" s="668" customFormat="1" ht="20.25" customHeight="1" x14ac:dyDescent="0.2">
      <c r="A10" s="1094" t="s">
        <v>523</v>
      </c>
      <c r="B10" s="1147">
        <v>780</v>
      </c>
      <c r="C10" s="1148">
        <v>617</v>
      </c>
      <c r="D10" s="1149">
        <f t="shared" si="0"/>
        <v>0.79102564102564099</v>
      </c>
      <c r="E10" s="1148">
        <v>691</v>
      </c>
      <c r="F10" s="1149">
        <f t="shared" si="1"/>
        <v>0.88589743589743586</v>
      </c>
      <c r="G10" s="1148">
        <v>681</v>
      </c>
      <c r="H10" s="1149">
        <f>G10/$B10</f>
        <v>0.87307692307692308</v>
      </c>
      <c r="I10" s="1250">
        <f>SUM(C10,E10,G10)</f>
        <v>1989</v>
      </c>
      <c r="J10" s="1150">
        <f>I10/($B10*3)</f>
        <v>0.85</v>
      </c>
      <c r="K10" s="1148">
        <v>513</v>
      </c>
      <c r="L10" s="1149">
        <f t="shared" si="2"/>
        <v>0.65769230769230769</v>
      </c>
      <c r="M10" s="1148">
        <v>638</v>
      </c>
      <c r="N10" s="1149">
        <f t="shared" si="3"/>
        <v>0.81794871794871793</v>
      </c>
      <c r="O10" s="1148">
        <v>757</v>
      </c>
      <c r="P10" s="1149">
        <f t="shared" si="4"/>
        <v>0.97051282051282051</v>
      </c>
      <c r="Q10" s="1250">
        <f t="shared" si="5"/>
        <v>1908</v>
      </c>
      <c r="R10" s="1150">
        <f>Q10/($B10*3)</f>
        <v>0.81538461538461537</v>
      </c>
      <c r="S10" s="1148">
        <v>575</v>
      </c>
      <c r="T10" s="1149">
        <f t="shared" si="6"/>
        <v>0.73717948717948723</v>
      </c>
      <c r="U10" s="1148">
        <v>618</v>
      </c>
      <c r="V10" s="1149">
        <f t="shared" si="7"/>
        <v>0.79230769230769227</v>
      </c>
      <c r="W10" s="1148">
        <v>491</v>
      </c>
      <c r="X10" s="1149">
        <f>W10/$B10</f>
        <v>0.62948717948717947</v>
      </c>
      <c r="Y10" s="1250">
        <f t="shared" si="8"/>
        <v>1684</v>
      </c>
      <c r="Z10" s="1150">
        <f>Y10/($B10*3)</f>
        <v>0.71965811965811965</v>
      </c>
      <c r="AA10" s="1148">
        <v>699</v>
      </c>
      <c r="AB10" s="1149">
        <f t="shared" si="9"/>
        <v>0.89615384615384619</v>
      </c>
      <c r="AC10" s="1148">
        <v>1201</v>
      </c>
      <c r="AD10" s="1149">
        <f t="shared" si="10"/>
        <v>1.5397435897435898</v>
      </c>
      <c r="AE10" s="1148">
        <v>571</v>
      </c>
      <c r="AF10" s="1149">
        <f t="shared" si="11"/>
        <v>0.732051282051282</v>
      </c>
    </row>
    <row r="11" spans="1:32" s="668" customFormat="1" ht="27.75" customHeight="1" x14ac:dyDescent="0.2">
      <c r="A11" s="1094" t="s">
        <v>524</v>
      </c>
      <c r="B11" s="1147">
        <v>576</v>
      </c>
      <c r="C11" s="1148">
        <v>714</v>
      </c>
      <c r="D11" s="1149">
        <f t="shared" si="0"/>
        <v>1.2395833333333333</v>
      </c>
      <c r="E11" s="1148">
        <v>565</v>
      </c>
      <c r="F11" s="1149">
        <f t="shared" si="1"/>
        <v>0.98090277777777779</v>
      </c>
      <c r="G11" s="1148">
        <v>394</v>
      </c>
      <c r="H11" s="1149">
        <f>G11/$B11</f>
        <v>0.68402777777777779</v>
      </c>
      <c r="I11" s="1250">
        <f t="shared" ref="I11:I12" si="12">SUM(C11,E11,G11)</f>
        <v>1673</v>
      </c>
      <c r="J11" s="1150">
        <f t="shared" ref="J11:J12" si="13">I11/($B11*3)</f>
        <v>0.96817129629629628</v>
      </c>
      <c r="K11" s="1148">
        <v>129</v>
      </c>
      <c r="L11" s="1149">
        <f t="shared" si="2"/>
        <v>0.22395833333333334</v>
      </c>
      <c r="M11" s="1148">
        <v>157</v>
      </c>
      <c r="N11" s="1149">
        <f t="shared" si="3"/>
        <v>0.27256944444444442</v>
      </c>
      <c r="O11" s="1148">
        <v>174</v>
      </c>
      <c r="P11" s="1149">
        <f t="shared" si="4"/>
        <v>0.30208333333333331</v>
      </c>
      <c r="Q11" s="1250">
        <f t="shared" ref="Q11:Q12" si="14">SUM(K11,M11,O11)</f>
        <v>460</v>
      </c>
      <c r="R11" s="1150">
        <f t="shared" ref="R11:R12" si="15">Q11/($B11*3)</f>
        <v>0.26620370370370372</v>
      </c>
      <c r="S11" s="1148">
        <v>207</v>
      </c>
      <c r="T11" s="1149">
        <f t="shared" si="6"/>
        <v>0.359375</v>
      </c>
      <c r="U11" s="1148">
        <v>192</v>
      </c>
      <c r="V11" s="1149">
        <f t="shared" si="7"/>
        <v>0.33333333333333331</v>
      </c>
      <c r="W11" s="1148">
        <v>347</v>
      </c>
      <c r="X11" s="1149">
        <f t="shared" ref="X11:X12" si="16">W11/$B11</f>
        <v>0.60243055555555558</v>
      </c>
      <c r="Y11" s="1250">
        <f t="shared" ref="Y11:Y12" si="17">SUM(S11,U11,W11)</f>
        <v>746</v>
      </c>
      <c r="Z11" s="1150">
        <f t="shared" ref="Z11:Z12" si="18">Y11/($B11*3)</f>
        <v>0.43171296296296297</v>
      </c>
      <c r="AA11" s="1148">
        <v>443</v>
      </c>
      <c r="AB11" s="1149">
        <f t="shared" si="9"/>
        <v>0.76909722222222221</v>
      </c>
      <c r="AC11" s="1148">
        <v>344</v>
      </c>
      <c r="AD11" s="1149">
        <f t="shared" si="10"/>
        <v>0.59722222222222221</v>
      </c>
      <c r="AE11" s="1148">
        <v>357</v>
      </c>
      <c r="AF11" s="1149">
        <f t="shared" si="11"/>
        <v>0.61979166666666663</v>
      </c>
    </row>
    <row r="12" spans="1:32" s="668" customFormat="1" ht="27.75" customHeight="1" x14ac:dyDescent="0.2">
      <c r="A12" s="1094" t="s">
        <v>525</v>
      </c>
      <c r="B12" s="1147">
        <v>2016</v>
      </c>
      <c r="C12" s="1148">
        <v>1929</v>
      </c>
      <c r="D12" s="1149">
        <f t="shared" si="0"/>
        <v>0.95684523809523814</v>
      </c>
      <c r="E12" s="1148">
        <v>2049</v>
      </c>
      <c r="F12" s="1149">
        <f t="shared" si="1"/>
        <v>1.0163690476190477</v>
      </c>
      <c r="G12" s="1148">
        <v>1170</v>
      </c>
      <c r="H12" s="1149">
        <f>G12/$B12</f>
        <v>0.5803571428571429</v>
      </c>
      <c r="I12" s="1250">
        <f t="shared" si="12"/>
        <v>5148</v>
      </c>
      <c r="J12" s="1150">
        <f t="shared" si="13"/>
        <v>0.85119047619047616</v>
      </c>
      <c r="K12" s="1148">
        <v>57</v>
      </c>
      <c r="L12" s="1149">
        <f t="shared" si="2"/>
        <v>2.8273809523809524E-2</v>
      </c>
      <c r="M12" s="1148">
        <v>44</v>
      </c>
      <c r="N12" s="1149">
        <f t="shared" si="3"/>
        <v>2.1825396825396824E-2</v>
      </c>
      <c r="O12" s="1148">
        <v>33</v>
      </c>
      <c r="P12" s="1149">
        <f t="shared" si="4"/>
        <v>1.636904761904762E-2</v>
      </c>
      <c r="Q12" s="1250">
        <f t="shared" si="14"/>
        <v>134</v>
      </c>
      <c r="R12" s="1150">
        <f t="shared" si="15"/>
        <v>2.2156084656084655E-2</v>
      </c>
      <c r="S12" s="1148">
        <v>51</v>
      </c>
      <c r="T12" s="1149">
        <f t="shared" si="6"/>
        <v>2.5297619047619048E-2</v>
      </c>
      <c r="U12" s="1148">
        <v>93</v>
      </c>
      <c r="V12" s="1149">
        <f t="shared" si="7"/>
        <v>4.6130952380952384E-2</v>
      </c>
      <c r="W12" s="1148">
        <v>421</v>
      </c>
      <c r="X12" s="1149">
        <f t="shared" si="16"/>
        <v>0.20882936507936509</v>
      </c>
      <c r="Y12" s="1250">
        <f t="shared" si="17"/>
        <v>565</v>
      </c>
      <c r="Z12" s="1150">
        <f t="shared" si="18"/>
        <v>9.3419312169312166E-2</v>
      </c>
      <c r="AA12" s="1148">
        <v>861</v>
      </c>
      <c r="AB12" s="1149">
        <f t="shared" si="9"/>
        <v>0.42708333333333331</v>
      </c>
      <c r="AC12" s="1148">
        <v>613</v>
      </c>
      <c r="AD12" s="1149">
        <f t="shared" si="10"/>
        <v>0.30406746031746029</v>
      </c>
      <c r="AE12" s="1148">
        <v>584</v>
      </c>
      <c r="AF12" s="1149">
        <f t="shared" si="11"/>
        <v>0.28968253968253971</v>
      </c>
    </row>
    <row r="13" spans="1:32" s="668" customFormat="1" ht="27.75" customHeight="1" x14ac:dyDescent="0.2">
      <c r="A13" s="1094" t="s">
        <v>526</v>
      </c>
      <c r="B13" s="1147">
        <v>288</v>
      </c>
      <c r="C13" s="1148">
        <v>266</v>
      </c>
      <c r="D13" s="1149">
        <f t="shared" si="0"/>
        <v>0.92361111111111116</v>
      </c>
      <c r="E13" s="1148">
        <v>278</v>
      </c>
      <c r="F13" s="1149">
        <f t="shared" si="1"/>
        <v>0.96527777777777779</v>
      </c>
      <c r="G13" s="1148">
        <v>232</v>
      </c>
      <c r="H13" s="1149">
        <f t="shared" ref="H13" si="19">G13/$B13</f>
        <v>0.80555555555555558</v>
      </c>
      <c r="I13" s="1250">
        <f t="shared" ref="I13:I19" si="20">SUM(C13,E13,G13)</f>
        <v>776</v>
      </c>
      <c r="J13" s="1150">
        <f t="shared" ref="J13:J19" si="21">I13/($B13*3)</f>
        <v>0.89814814814814814</v>
      </c>
      <c r="K13" s="1148">
        <v>29</v>
      </c>
      <c r="L13" s="1149">
        <f t="shared" si="2"/>
        <v>0.10069444444444445</v>
      </c>
      <c r="M13" s="1148">
        <v>15</v>
      </c>
      <c r="N13" s="1149">
        <f t="shared" si="3"/>
        <v>5.2083333333333336E-2</v>
      </c>
      <c r="O13" s="1148">
        <v>41</v>
      </c>
      <c r="P13" s="1149">
        <f t="shared" si="4"/>
        <v>0.1423611111111111</v>
      </c>
      <c r="Q13" s="1250">
        <f t="shared" si="5"/>
        <v>85</v>
      </c>
      <c r="R13" s="1150">
        <f t="shared" ref="R13:R19" si="22">Q13/($B13*3)</f>
        <v>9.8379629629629636E-2</v>
      </c>
      <c r="S13" s="1148">
        <v>136</v>
      </c>
      <c r="T13" s="1149">
        <f t="shared" si="6"/>
        <v>0.47222222222222221</v>
      </c>
      <c r="U13" s="1148">
        <v>57</v>
      </c>
      <c r="V13" s="1149">
        <f t="shared" si="7"/>
        <v>0.19791666666666666</v>
      </c>
      <c r="W13" s="1148">
        <v>142</v>
      </c>
      <c r="X13" s="1149">
        <f t="shared" ref="X13:X19" si="23">W13/$B13</f>
        <v>0.49305555555555558</v>
      </c>
      <c r="Y13" s="1250">
        <f t="shared" si="8"/>
        <v>335</v>
      </c>
      <c r="Z13" s="1150">
        <f t="shared" ref="Z13:Z19" si="24">Y13/($B13*3)</f>
        <v>0.38773148148148145</v>
      </c>
      <c r="AA13" s="1148">
        <v>222</v>
      </c>
      <c r="AB13" s="1149">
        <f t="shared" si="9"/>
        <v>0.77083333333333337</v>
      </c>
      <c r="AC13" s="1148">
        <v>258</v>
      </c>
      <c r="AD13" s="1149">
        <f t="shared" si="10"/>
        <v>0.89583333333333337</v>
      </c>
      <c r="AE13" s="1148">
        <v>201</v>
      </c>
      <c r="AF13" s="1149">
        <f t="shared" si="11"/>
        <v>0.69791666666666663</v>
      </c>
    </row>
    <row r="14" spans="1:32" s="668" customFormat="1" ht="22.5" customHeight="1" x14ac:dyDescent="0.2">
      <c r="A14" s="1094" t="s">
        <v>527</v>
      </c>
      <c r="B14" s="1147">
        <v>1008</v>
      </c>
      <c r="C14" s="1148">
        <v>676</v>
      </c>
      <c r="D14" s="1149">
        <f t="shared" si="0"/>
        <v>0.67063492063492058</v>
      </c>
      <c r="E14" s="1148">
        <v>915</v>
      </c>
      <c r="F14" s="1149">
        <f t="shared" si="1"/>
        <v>0.90773809523809523</v>
      </c>
      <c r="G14" s="1148">
        <v>786</v>
      </c>
      <c r="H14" s="1149">
        <f t="shared" ref="H14" si="25">G14/$B14</f>
        <v>0.77976190476190477</v>
      </c>
      <c r="I14" s="1250">
        <f t="shared" si="20"/>
        <v>2377</v>
      </c>
      <c r="J14" s="1150">
        <f t="shared" si="21"/>
        <v>0.78604497354497349</v>
      </c>
      <c r="K14" s="1148">
        <v>3</v>
      </c>
      <c r="L14" s="1149">
        <f t="shared" si="2"/>
        <v>2.976190476190476E-3</v>
      </c>
      <c r="M14" s="1148">
        <v>5</v>
      </c>
      <c r="N14" s="1149">
        <f t="shared" si="3"/>
        <v>4.96031746031746E-3</v>
      </c>
      <c r="O14" s="1148">
        <v>34</v>
      </c>
      <c r="P14" s="1149">
        <f t="shared" si="4"/>
        <v>3.3730158730158728E-2</v>
      </c>
      <c r="Q14" s="1250">
        <f t="shared" si="5"/>
        <v>42</v>
      </c>
      <c r="R14" s="1150">
        <f t="shared" si="22"/>
        <v>1.3888888888888888E-2</v>
      </c>
      <c r="S14" s="1148">
        <v>104</v>
      </c>
      <c r="T14" s="1149">
        <f t="shared" si="6"/>
        <v>0.10317460317460317</v>
      </c>
      <c r="U14" s="1148">
        <v>67</v>
      </c>
      <c r="V14" s="1149">
        <f t="shared" si="7"/>
        <v>6.6468253968253968E-2</v>
      </c>
      <c r="W14" s="1148">
        <v>234</v>
      </c>
      <c r="X14" s="1149">
        <f t="shared" si="23"/>
        <v>0.23214285714285715</v>
      </c>
      <c r="Y14" s="1250">
        <f t="shared" si="8"/>
        <v>405</v>
      </c>
      <c r="Z14" s="1150">
        <f t="shared" si="24"/>
        <v>0.13392857142857142</v>
      </c>
      <c r="AA14" s="1148">
        <v>533</v>
      </c>
      <c r="AB14" s="1149">
        <f t="shared" si="9"/>
        <v>0.52876984126984128</v>
      </c>
      <c r="AC14" s="1148">
        <v>520</v>
      </c>
      <c r="AD14" s="1149">
        <f t="shared" si="10"/>
        <v>0.51587301587301593</v>
      </c>
      <c r="AE14" s="1148">
        <v>414</v>
      </c>
      <c r="AF14" s="1149">
        <f t="shared" si="11"/>
        <v>0.4107142857142857</v>
      </c>
    </row>
    <row r="15" spans="1:32" s="668" customFormat="1" ht="20.25" customHeight="1" x14ac:dyDescent="0.2">
      <c r="A15" s="1094" t="s">
        <v>564</v>
      </c>
      <c r="B15" s="1147">
        <v>526</v>
      </c>
      <c r="C15" s="1148">
        <v>473</v>
      </c>
      <c r="D15" s="1149">
        <f t="shared" si="0"/>
        <v>0.89923954372623571</v>
      </c>
      <c r="E15" s="1148">
        <v>335</v>
      </c>
      <c r="F15" s="1149">
        <f t="shared" si="1"/>
        <v>0.63688212927756649</v>
      </c>
      <c r="G15" s="1148">
        <v>230</v>
      </c>
      <c r="H15" s="1149">
        <f t="shared" ref="H15" si="26">G15/$B15</f>
        <v>0.43726235741444869</v>
      </c>
      <c r="I15" s="1250">
        <f t="shared" si="20"/>
        <v>1038</v>
      </c>
      <c r="J15" s="1150">
        <f t="shared" si="21"/>
        <v>0.65779467680608361</v>
      </c>
      <c r="K15" s="1148">
        <v>55</v>
      </c>
      <c r="L15" s="1149">
        <f t="shared" si="2"/>
        <v>0.10456273764258556</v>
      </c>
      <c r="M15" s="1148">
        <v>213</v>
      </c>
      <c r="N15" s="1149">
        <f t="shared" si="3"/>
        <v>0.4049429657794677</v>
      </c>
      <c r="O15" s="1148">
        <v>233</v>
      </c>
      <c r="P15" s="1149">
        <f t="shared" si="4"/>
        <v>0.44296577946768062</v>
      </c>
      <c r="Q15" s="1250">
        <f t="shared" si="5"/>
        <v>501</v>
      </c>
      <c r="R15" s="1150">
        <f t="shared" si="22"/>
        <v>0.31749049429657794</v>
      </c>
      <c r="S15" s="1148">
        <v>339</v>
      </c>
      <c r="T15" s="1149">
        <f t="shared" si="6"/>
        <v>0.64448669201520914</v>
      </c>
      <c r="U15" s="1148">
        <v>330</v>
      </c>
      <c r="V15" s="1149">
        <f t="shared" si="7"/>
        <v>0.62737642585551334</v>
      </c>
      <c r="W15" s="1148">
        <v>401</v>
      </c>
      <c r="X15" s="1149">
        <f t="shared" si="23"/>
        <v>0.76235741444866922</v>
      </c>
      <c r="Y15" s="1250">
        <f t="shared" si="8"/>
        <v>1070</v>
      </c>
      <c r="Z15" s="1150">
        <f t="shared" si="24"/>
        <v>0.67807351077313049</v>
      </c>
      <c r="AA15" s="1148">
        <v>119</v>
      </c>
      <c r="AB15" s="1149">
        <f t="shared" si="9"/>
        <v>0.22623574144486691</v>
      </c>
      <c r="AC15" s="1148">
        <v>360</v>
      </c>
      <c r="AD15" s="1149">
        <f t="shared" si="10"/>
        <v>0.68441064638783267</v>
      </c>
      <c r="AE15" s="1148">
        <v>427</v>
      </c>
      <c r="AF15" s="1149">
        <f t="shared" si="11"/>
        <v>0.81178707224334601</v>
      </c>
    </row>
    <row r="16" spans="1:32" s="668" customFormat="1" ht="20.25" customHeight="1" x14ac:dyDescent="0.2">
      <c r="A16" s="1094" t="s">
        <v>565</v>
      </c>
      <c r="B16" s="1147">
        <v>263</v>
      </c>
      <c r="C16" s="1148">
        <v>376</v>
      </c>
      <c r="D16" s="1149">
        <f t="shared" si="0"/>
        <v>1.4296577946768061</v>
      </c>
      <c r="E16" s="1148">
        <v>267</v>
      </c>
      <c r="F16" s="1149">
        <f t="shared" si="1"/>
        <v>1.0152091254752851</v>
      </c>
      <c r="G16" s="1148">
        <v>167</v>
      </c>
      <c r="H16" s="1149">
        <f t="shared" ref="H16" si="27">G16/$B16</f>
        <v>0.63498098859315588</v>
      </c>
      <c r="I16" s="1250">
        <f t="shared" si="20"/>
        <v>810</v>
      </c>
      <c r="J16" s="1150">
        <f t="shared" si="21"/>
        <v>1.0266159695817489</v>
      </c>
      <c r="K16" s="1148">
        <v>0</v>
      </c>
      <c r="L16" s="1149">
        <f t="shared" si="2"/>
        <v>0</v>
      </c>
      <c r="M16" s="1148">
        <v>0</v>
      </c>
      <c r="N16" s="1149">
        <f t="shared" si="3"/>
        <v>0</v>
      </c>
      <c r="O16" s="1148">
        <v>2</v>
      </c>
      <c r="P16" s="1149">
        <f t="shared" si="4"/>
        <v>7.6045627376425855E-3</v>
      </c>
      <c r="Q16" s="1250">
        <f t="shared" si="5"/>
        <v>2</v>
      </c>
      <c r="R16" s="1150">
        <f t="shared" si="22"/>
        <v>2.5348542458808617E-3</v>
      </c>
      <c r="S16" s="1148">
        <v>0</v>
      </c>
      <c r="T16" s="1149">
        <f t="shared" si="6"/>
        <v>0</v>
      </c>
      <c r="U16" s="1148">
        <v>0</v>
      </c>
      <c r="V16" s="1149">
        <f t="shared" si="7"/>
        <v>0</v>
      </c>
      <c r="W16" s="1148">
        <v>0</v>
      </c>
      <c r="X16" s="1149">
        <f t="shared" si="23"/>
        <v>0</v>
      </c>
      <c r="Y16" s="1250">
        <f t="shared" si="8"/>
        <v>0</v>
      </c>
      <c r="Z16" s="1150">
        <f t="shared" si="24"/>
        <v>0</v>
      </c>
      <c r="AA16" s="1148">
        <v>0</v>
      </c>
      <c r="AB16" s="1149">
        <f t="shared" si="9"/>
        <v>0</v>
      </c>
      <c r="AC16" s="1148">
        <v>0</v>
      </c>
      <c r="AD16" s="1149">
        <f t="shared" si="10"/>
        <v>0</v>
      </c>
      <c r="AE16" s="1148">
        <v>0</v>
      </c>
      <c r="AF16" s="1149">
        <f t="shared" si="11"/>
        <v>0</v>
      </c>
    </row>
    <row r="17" spans="1:32" s="668" customFormat="1" ht="20.25" customHeight="1" x14ac:dyDescent="0.2">
      <c r="A17" s="1094" t="s">
        <v>566</v>
      </c>
      <c r="B17" s="1147">
        <v>125</v>
      </c>
      <c r="C17" s="1148">
        <v>219</v>
      </c>
      <c r="D17" s="1149">
        <f t="shared" si="0"/>
        <v>1.752</v>
      </c>
      <c r="E17" s="1148">
        <v>183</v>
      </c>
      <c r="F17" s="1149">
        <f t="shared" si="1"/>
        <v>1.464</v>
      </c>
      <c r="G17" s="1148">
        <v>203</v>
      </c>
      <c r="H17" s="1149">
        <f t="shared" ref="H17" si="28">G17/$B17</f>
        <v>1.6240000000000001</v>
      </c>
      <c r="I17" s="1250">
        <f t="shared" si="20"/>
        <v>605</v>
      </c>
      <c r="J17" s="1150">
        <f t="shared" si="21"/>
        <v>1.6133333333333333</v>
      </c>
      <c r="K17" s="1148">
        <v>55</v>
      </c>
      <c r="L17" s="1149">
        <f t="shared" si="2"/>
        <v>0.44</v>
      </c>
      <c r="M17" s="1148">
        <v>173</v>
      </c>
      <c r="N17" s="1149">
        <f t="shared" si="3"/>
        <v>1.3839999999999999</v>
      </c>
      <c r="O17" s="1148">
        <v>199</v>
      </c>
      <c r="P17" s="1149">
        <f t="shared" si="4"/>
        <v>1.5920000000000001</v>
      </c>
      <c r="Q17" s="1250">
        <f t="shared" si="5"/>
        <v>427</v>
      </c>
      <c r="R17" s="1150">
        <f t="shared" si="22"/>
        <v>1.1386666666666667</v>
      </c>
      <c r="S17" s="1148">
        <v>189</v>
      </c>
      <c r="T17" s="1149">
        <f t="shared" si="6"/>
        <v>1.512</v>
      </c>
      <c r="U17" s="1148">
        <v>182</v>
      </c>
      <c r="V17" s="1149">
        <f t="shared" si="7"/>
        <v>1.456</v>
      </c>
      <c r="W17" s="1148">
        <v>182</v>
      </c>
      <c r="X17" s="1149">
        <f t="shared" si="23"/>
        <v>1.456</v>
      </c>
      <c r="Y17" s="1250">
        <f t="shared" si="8"/>
        <v>553</v>
      </c>
      <c r="Z17" s="1150">
        <f t="shared" si="24"/>
        <v>1.4746666666666666</v>
      </c>
      <c r="AA17" s="1148">
        <v>162</v>
      </c>
      <c r="AB17" s="1149">
        <f t="shared" si="9"/>
        <v>1.296</v>
      </c>
      <c r="AC17" s="1148">
        <v>0</v>
      </c>
      <c r="AD17" s="1149">
        <f t="shared" si="10"/>
        <v>0</v>
      </c>
      <c r="AE17" s="1148">
        <v>156</v>
      </c>
      <c r="AF17" s="1149">
        <f t="shared" si="11"/>
        <v>1.248</v>
      </c>
    </row>
    <row r="18" spans="1:32" s="668" customFormat="1" ht="20.25" customHeight="1" x14ac:dyDescent="0.2">
      <c r="A18" s="1094" t="s">
        <v>567</v>
      </c>
      <c r="B18" s="1147">
        <v>526</v>
      </c>
      <c r="C18" s="1148">
        <v>306</v>
      </c>
      <c r="D18" s="1149">
        <f t="shared" si="0"/>
        <v>0.58174904942965777</v>
      </c>
      <c r="E18" s="1148">
        <v>439</v>
      </c>
      <c r="F18" s="1149">
        <f t="shared" si="1"/>
        <v>0.83460076045627374</v>
      </c>
      <c r="G18" s="1148">
        <v>376</v>
      </c>
      <c r="H18" s="1149">
        <f t="shared" ref="H18" si="29">G18/$B18</f>
        <v>0.71482889733840305</v>
      </c>
      <c r="I18" s="1250">
        <f t="shared" si="20"/>
        <v>1121</v>
      </c>
      <c r="J18" s="1150">
        <f t="shared" si="21"/>
        <v>0.71039290240811148</v>
      </c>
      <c r="K18" s="1148">
        <v>169</v>
      </c>
      <c r="L18" s="1149">
        <f t="shared" si="2"/>
        <v>0.32129277566539927</v>
      </c>
      <c r="M18" s="1148">
        <v>188</v>
      </c>
      <c r="N18" s="1149">
        <f t="shared" si="3"/>
        <v>0.35741444866920152</v>
      </c>
      <c r="O18" s="1148">
        <v>233</v>
      </c>
      <c r="P18" s="1149">
        <f t="shared" si="4"/>
        <v>0.44296577946768062</v>
      </c>
      <c r="Q18" s="1250">
        <f t="shared" si="5"/>
        <v>590</v>
      </c>
      <c r="R18" s="1150">
        <f t="shared" si="22"/>
        <v>0.37389100126742714</v>
      </c>
      <c r="S18" s="1148">
        <v>156</v>
      </c>
      <c r="T18" s="1149">
        <f t="shared" si="6"/>
        <v>0.29657794676806082</v>
      </c>
      <c r="U18" s="1148">
        <v>195</v>
      </c>
      <c r="V18" s="1149">
        <f t="shared" si="7"/>
        <v>0.37072243346007605</v>
      </c>
      <c r="W18" s="1148">
        <v>235</v>
      </c>
      <c r="X18" s="1149">
        <f t="shared" si="23"/>
        <v>0.44676806083650189</v>
      </c>
      <c r="Y18" s="1250">
        <f t="shared" si="8"/>
        <v>586</v>
      </c>
      <c r="Z18" s="1150">
        <f t="shared" si="24"/>
        <v>0.37135614702154623</v>
      </c>
      <c r="AA18" s="1148">
        <v>218</v>
      </c>
      <c r="AB18" s="1149">
        <f t="shared" si="9"/>
        <v>0.4144486692015209</v>
      </c>
      <c r="AC18" s="1148">
        <v>318</v>
      </c>
      <c r="AD18" s="1149">
        <f t="shared" si="10"/>
        <v>0.6045627376425855</v>
      </c>
      <c r="AE18" s="1148">
        <v>266</v>
      </c>
      <c r="AF18" s="1149">
        <f t="shared" si="11"/>
        <v>0.50570342205323193</v>
      </c>
    </row>
    <row r="19" spans="1:32" s="1271" customFormat="1" ht="17.25" customHeight="1" x14ac:dyDescent="0.25">
      <c r="A19" s="1251" t="s">
        <v>7</v>
      </c>
      <c r="B19" s="1269">
        <f>SUM(B8:B18)</f>
        <v>14188</v>
      </c>
      <c r="C19" s="1269">
        <f>SUM(C8:C18)</f>
        <v>13444</v>
      </c>
      <c r="D19" s="1270">
        <f t="shared" si="0"/>
        <v>0.9475613194248661</v>
      </c>
      <c r="E19" s="1269">
        <f>SUM(E8:E18)</f>
        <v>12783</v>
      </c>
      <c r="F19" s="1270">
        <f t="shared" si="1"/>
        <v>0.9009726529461517</v>
      </c>
      <c r="G19" s="1269">
        <f>SUM(G8:G18)</f>
        <v>12054</v>
      </c>
      <c r="H19" s="1270">
        <f t="shared" ref="H19" si="30">G19/$B19</f>
        <v>0.84959120383422615</v>
      </c>
      <c r="I19" s="1269">
        <f t="shared" si="20"/>
        <v>38281</v>
      </c>
      <c r="J19" s="1270">
        <f t="shared" si="21"/>
        <v>0.89937505873508128</v>
      </c>
      <c r="K19" s="1269">
        <f>SUM(K8:K18)</f>
        <v>8138</v>
      </c>
      <c r="L19" s="1270">
        <f t="shared" ref="L19" si="31">K19/$B19</f>
        <v>0.57358330983930084</v>
      </c>
      <c r="M19" s="1269">
        <f>SUM(M8:M18)</f>
        <v>7829</v>
      </c>
      <c r="N19" s="1270">
        <f t="shared" si="3"/>
        <v>0.55180434169720893</v>
      </c>
      <c r="O19" s="1269">
        <f>SUM(O8:O18)</f>
        <v>8629</v>
      </c>
      <c r="P19" s="1270">
        <f t="shared" si="4"/>
        <v>0.60819001973498732</v>
      </c>
      <c r="Q19" s="1269">
        <f t="shared" si="5"/>
        <v>24596</v>
      </c>
      <c r="R19" s="1270">
        <f t="shared" si="22"/>
        <v>0.5778592237571657</v>
      </c>
      <c r="S19" s="1269">
        <f>SUM(S8:S18)</f>
        <v>9376</v>
      </c>
      <c r="T19" s="1270">
        <f t="shared" si="6"/>
        <v>0.66084014660276291</v>
      </c>
      <c r="U19" s="1269">
        <f>SUM(U8:U18)</f>
        <v>8316</v>
      </c>
      <c r="V19" s="1270">
        <f t="shared" si="7"/>
        <v>0.58612912320270649</v>
      </c>
      <c r="W19" s="1269">
        <f>SUM(W8:W18)</f>
        <v>9990</v>
      </c>
      <c r="X19" s="1270">
        <f t="shared" si="23"/>
        <v>0.7041161544967578</v>
      </c>
      <c r="Y19" s="1269">
        <f t="shared" si="8"/>
        <v>27682</v>
      </c>
      <c r="Z19" s="1270">
        <f t="shared" si="24"/>
        <v>0.6503618081007424</v>
      </c>
      <c r="AA19" s="1269">
        <f>SUM(AA8:AA18)</f>
        <v>10202</v>
      </c>
      <c r="AB19" s="1270">
        <f t="shared" si="9"/>
        <v>0.71905835917676908</v>
      </c>
      <c r="AC19" s="1269">
        <f>SUM(AC8:AC18)</f>
        <v>10300</v>
      </c>
      <c r="AD19" s="1270">
        <f t="shared" si="10"/>
        <v>0.72596560473639693</v>
      </c>
      <c r="AE19" s="1269">
        <f>SUM(AE8:AE18)</f>
        <v>9893</v>
      </c>
      <c r="AF19" s="1270">
        <f t="shared" si="11"/>
        <v>0.69727939103467718</v>
      </c>
    </row>
    <row r="21" spans="1:32" x14ac:dyDescent="0.25">
      <c r="A21" s="1248" t="s">
        <v>636</v>
      </c>
    </row>
    <row r="22" spans="1:32" ht="15.75" hidden="1" x14ac:dyDescent="0.25">
      <c r="A22" s="1290" t="s">
        <v>496</v>
      </c>
      <c r="B22" s="1291"/>
      <c r="C22" s="1291"/>
      <c r="D22" s="1291"/>
      <c r="E22" s="1291"/>
      <c r="F22" s="1291"/>
      <c r="G22" s="1291"/>
      <c r="H22" s="1291"/>
      <c r="I22" s="1291"/>
      <c r="J22" s="1291"/>
      <c r="K22" s="1291"/>
      <c r="L22" s="1291"/>
      <c r="M22" s="1291"/>
      <c r="N22" s="1291"/>
      <c r="O22" s="1291"/>
      <c r="P22" s="1291"/>
      <c r="Q22" s="1291"/>
      <c r="R22" s="1291"/>
    </row>
    <row r="23" spans="1:32" ht="23.25" hidden="1" thickBot="1" x14ac:dyDescent="0.3">
      <c r="A23" s="14" t="s">
        <v>14</v>
      </c>
      <c r="B23" s="71" t="s">
        <v>198</v>
      </c>
      <c r="C23" s="14" t="str">
        <f>$C$7</f>
        <v>JAN_20</v>
      </c>
      <c r="D23" s="15" t="s">
        <v>1</v>
      </c>
      <c r="E23" s="14" t="str">
        <f>$E$7</f>
        <v>FEV_20</v>
      </c>
      <c r="F23" s="15" t="s">
        <v>1</v>
      </c>
      <c r="G23" s="14" t="str">
        <f>$G$7</f>
        <v>MAR_20</v>
      </c>
      <c r="H23" s="15" t="s">
        <v>1</v>
      </c>
      <c r="I23" s="101" t="str">
        <f t="shared" ref="I23:J23" si="32">I7</f>
        <v>Trimestre</v>
      </c>
      <c r="J23" s="13" t="str">
        <f t="shared" si="32"/>
        <v>% Trim</v>
      </c>
      <c r="K23" s="14" t="str">
        <f>$K$7</f>
        <v>ABR_20</v>
      </c>
      <c r="L23" s="15" t="s">
        <v>1</v>
      </c>
      <c r="M23" s="14" t="str">
        <f>$M$7</f>
        <v>MAIO_20</v>
      </c>
      <c r="N23" s="15" t="s">
        <v>1</v>
      </c>
      <c r="O23" s="14" t="str">
        <f>$O$7</f>
        <v>JUN_20</v>
      </c>
      <c r="P23" s="15" t="s">
        <v>1</v>
      </c>
      <c r="Q23" s="774"/>
      <c r="R23" s="774"/>
    </row>
    <row r="24" spans="1:32" hidden="1" x14ac:dyDescent="0.25">
      <c r="A24" s="9" t="s">
        <v>16</v>
      </c>
      <c r="B24" s="52">
        <v>30</v>
      </c>
      <c r="C24" s="708">
        <v>30</v>
      </c>
      <c r="D24" s="53">
        <f t="shared" ref="D24:D40" si="33">C24/$B24</f>
        <v>1</v>
      </c>
      <c r="E24" s="11"/>
      <c r="F24" s="53">
        <f t="shared" ref="F24:F40" si="34">E24/$B24</f>
        <v>0</v>
      </c>
      <c r="G24" s="11"/>
      <c r="H24" s="53">
        <f t="shared" ref="H24:H40" si="35">G24/$B24</f>
        <v>0</v>
      </c>
      <c r="I24" s="77">
        <f t="shared" ref="I24:I39" si="36">SUM(C24,E24,G24)</f>
        <v>30</v>
      </c>
      <c r="J24" s="78">
        <f t="shared" ref="J24:J39" si="37">I24/($B24*3)</f>
        <v>0.33333333333333331</v>
      </c>
      <c r="K24" s="11"/>
      <c r="L24" s="53">
        <f t="shared" ref="L24:L40" si="38">K24/$B24</f>
        <v>0</v>
      </c>
      <c r="M24" s="11"/>
      <c r="N24" s="53">
        <f t="shared" ref="N24:N40" si="39">M24/$B24</f>
        <v>0</v>
      </c>
      <c r="O24" s="722"/>
      <c r="P24" s="53">
        <f t="shared" ref="P24:P40" si="40">O24/$B24</f>
        <v>0</v>
      </c>
      <c r="Q24" s="775"/>
      <c r="R24" s="775"/>
    </row>
    <row r="25" spans="1:32" hidden="1" x14ac:dyDescent="0.25">
      <c r="A25" s="2" t="s">
        <v>17</v>
      </c>
      <c r="B25" s="92">
        <v>5</v>
      </c>
      <c r="C25" s="709">
        <v>5</v>
      </c>
      <c r="D25" s="54">
        <f>C25/$B25</f>
        <v>1</v>
      </c>
      <c r="E25" s="4"/>
      <c r="F25" s="54">
        <f t="shared" si="34"/>
        <v>0</v>
      </c>
      <c r="G25" s="4"/>
      <c r="H25" s="54">
        <f t="shared" si="35"/>
        <v>0</v>
      </c>
      <c r="I25" s="79">
        <f t="shared" si="36"/>
        <v>5</v>
      </c>
      <c r="J25" s="188">
        <f t="shared" si="37"/>
        <v>0.33333333333333331</v>
      </c>
      <c r="K25" s="4"/>
      <c r="L25" s="54">
        <f t="shared" si="38"/>
        <v>0</v>
      </c>
      <c r="M25" s="4"/>
      <c r="N25" s="54">
        <f t="shared" si="39"/>
        <v>0</v>
      </c>
      <c r="O25" s="4"/>
      <c r="P25" s="54">
        <f t="shared" si="40"/>
        <v>0</v>
      </c>
      <c r="Q25" s="776"/>
      <c r="R25" s="776"/>
    </row>
    <row r="26" spans="1:32" hidden="1" x14ac:dyDescent="0.25">
      <c r="A26" s="2" t="s">
        <v>18</v>
      </c>
      <c r="B26" s="92">
        <v>5</v>
      </c>
      <c r="C26" s="709">
        <v>5</v>
      </c>
      <c r="D26" s="54">
        <f>C26/$B26</f>
        <v>1</v>
      </c>
      <c r="E26" s="4"/>
      <c r="F26" s="54">
        <f t="shared" si="34"/>
        <v>0</v>
      </c>
      <c r="G26" s="4"/>
      <c r="H26" s="54">
        <f t="shared" si="35"/>
        <v>0</v>
      </c>
      <c r="I26" s="79">
        <f t="shared" si="36"/>
        <v>5</v>
      </c>
      <c r="J26" s="188">
        <f t="shared" si="37"/>
        <v>0.33333333333333331</v>
      </c>
      <c r="K26" s="4"/>
      <c r="L26" s="54">
        <f t="shared" si="38"/>
        <v>0</v>
      </c>
      <c r="M26" s="4"/>
      <c r="N26" s="54">
        <f t="shared" si="39"/>
        <v>0</v>
      </c>
      <c r="O26" s="4"/>
      <c r="P26" s="54">
        <f t="shared" si="40"/>
        <v>0</v>
      </c>
      <c r="Q26" s="776"/>
      <c r="R26" s="776"/>
    </row>
    <row r="27" spans="1:32" hidden="1" x14ac:dyDescent="0.25">
      <c r="A27" s="2" t="s">
        <v>498</v>
      </c>
      <c r="B27" s="937">
        <v>2</v>
      </c>
      <c r="C27" s="930">
        <v>2</v>
      </c>
      <c r="D27" s="54">
        <f>C27/$B27</f>
        <v>1</v>
      </c>
      <c r="E27" s="4"/>
      <c r="F27" s="54">
        <f t="shared" ref="F27" si="41">E27/$B27</f>
        <v>0</v>
      </c>
      <c r="G27" s="4"/>
      <c r="H27" s="54">
        <f t="shared" ref="H27" si="42">G27/$B27</f>
        <v>0</v>
      </c>
      <c r="I27" s="79">
        <f t="shared" ref="I27" si="43">SUM(C27,E27,G27)</f>
        <v>2</v>
      </c>
      <c r="J27" s="188">
        <f t="shared" ref="J27" si="44">I27/($B27*3)</f>
        <v>0.33333333333333331</v>
      </c>
      <c r="K27" s="4"/>
      <c r="L27" s="54">
        <f t="shared" ref="L27" si="45">K27/$B27</f>
        <v>0</v>
      </c>
      <c r="M27" s="4"/>
      <c r="N27" s="54">
        <f t="shared" ref="N27" si="46">M27/$B27</f>
        <v>0</v>
      </c>
      <c r="O27" s="4"/>
      <c r="P27" s="54">
        <f t="shared" ref="P27" si="47">O27/$B27</f>
        <v>0</v>
      </c>
      <c r="Q27" s="776"/>
      <c r="R27" s="776"/>
    </row>
    <row r="28" spans="1:32" hidden="1" x14ac:dyDescent="0.25">
      <c r="A28" s="2" t="s">
        <v>33</v>
      </c>
      <c r="B28" s="90">
        <v>3</v>
      </c>
      <c r="C28" s="709">
        <v>3</v>
      </c>
      <c r="D28" s="54">
        <f t="shared" si="33"/>
        <v>1</v>
      </c>
      <c r="E28" s="4"/>
      <c r="F28" s="54">
        <f t="shared" si="34"/>
        <v>0</v>
      </c>
      <c r="G28" s="4"/>
      <c r="H28" s="54">
        <f t="shared" si="35"/>
        <v>0</v>
      </c>
      <c r="I28" s="79">
        <f t="shared" si="36"/>
        <v>3</v>
      </c>
      <c r="J28" s="188">
        <f t="shared" si="37"/>
        <v>0.33333333333333331</v>
      </c>
      <c r="K28" s="4"/>
      <c r="L28" s="54">
        <f t="shared" si="38"/>
        <v>0</v>
      </c>
      <c r="M28" s="4"/>
      <c r="N28" s="54">
        <f t="shared" si="39"/>
        <v>0</v>
      </c>
      <c r="O28" s="4"/>
      <c r="P28" s="54">
        <f t="shared" si="40"/>
        <v>0</v>
      </c>
      <c r="Q28" s="776"/>
      <c r="R28" s="776"/>
    </row>
    <row r="29" spans="1:32" hidden="1" x14ac:dyDescent="0.25">
      <c r="A29" s="70" t="s">
        <v>19</v>
      </c>
      <c r="B29" s="92">
        <v>0</v>
      </c>
      <c r="C29" s="709">
        <v>1</v>
      </c>
      <c r="D29" s="54" t="e">
        <f>C29/$B29</f>
        <v>#DIV/0!</v>
      </c>
      <c r="E29" s="4"/>
      <c r="F29" s="54" t="e">
        <f t="shared" si="34"/>
        <v>#DIV/0!</v>
      </c>
      <c r="G29" s="4"/>
      <c r="H29" s="54" t="e">
        <f t="shared" si="35"/>
        <v>#DIV/0!</v>
      </c>
      <c r="I29" s="79">
        <f t="shared" si="36"/>
        <v>1</v>
      </c>
      <c r="J29" s="188" t="e">
        <f t="shared" si="37"/>
        <v>#DIV/0!</v>
      </c>
      <c r="K29" s="4"/>
      <c r="L29" s="54" t="e">
        <f t="shared" si="38"/>
        <v>#DIV/0!</v>
      </c>
      <c r="M29" s="4"/>
      <c r="N29" s="54" t="e">
        <f t="shared" si="39"/>
        <v>#DIV/0!</v>
      </c>
      <c r="O29" s="4"/>
      <c r="P29" s="54" t="e">
        <f t="shared" si="40"/>
        <v>#DIV/0!</v>
      </c>
      <c r="Q29" s="776"/>
      <c r="R29" s="776"/>
    </row>
    <row r="30" spans="1:32" hidden="1" x14ac:dyDescent="0.25">
      <c r="A30" s="2" t="s">
        <v>20</v>
      </c>
      <c r="B30" s="92">
        <v>2</v>
      </c>
      <c r="C30" s="712">
        <v>2</v>
      </c>
      <c r="D30" s="54">
        <f t="shared" si="33"/>
        <v>1</v>
      </c>
      <c r="E30" s="4"/>
      <c r="F30" s="54">
        <f t="shared" si="34"/>
        <v>0</v>
      </c>
      <c r="G30" s="4"/>
      <c r="H30" s="54">
        <f t="shared" si="35"/>
        <v>0</v>
      </c>
      <c r="I30" s="79">
        <f t="shared" si="36"/>
        <v>2</v>
      </c>
      <c r="J30" s="188">
        <f t="shared" si="37"/>
        <v>0.33333333333333331</v>
      </c>
      <c r="K30" s="4"/>
      <c r="L30" s="54">
        <f t="shared" si="38"/>
        <v>0</v>
      </c>
      <c r="M30" s="62"/>
      <c r="N30" s="54">
        <f t="shared" si="39"/>
        <v>0</v>
      </c>
      <c r="O30" s="4"/>
      <c r="P30" s="54">
        <f t="shared" si="40"/>
        <v>0</v>
      </c>
      <c r="Q30" s="776"/>
      <c r="R30" s="776"/>
    </row>
    <row r="31" spans="1:32" hidden="1" x14ac:dyDescent="0.25">
      <c r="A31" s="2" t="s">
        <v>43</v>
      </c>
      <c r="B31" s="92">
        <v>1</v>
      </c>
      <c r="C31" s="709">
        <v>1</v>
      </c>
      <c r="D31" s="54">
        <f t="shared" si="33"/>
        <v>1</v>
      </c>
      <c r="E31" s="4"/>
      <c r="F31" s="54">
        <f t="shared" si="34"/>
        <v>0</v>
      </c>
      <c r="G31" s="4"/>
      <c r="H31" s="54">
        <f t="shared" si="35"/>
        <v>0</v>
      </c>
      <c r="I31" s="79">
        <f t="shared" si="36"/>
        <v>1</v>
      </c>
      <c r="J31" s="188">
        <f t="shared" si="37"/>
        <v>0.33333333333333331</v>
      </c>
      <c r="K31" s="4"/>
      <c r="L31" s="54">
        <f t="shared" si="38"/>
        <v>0</v>
      </c>
      <c r="M31" s="4"/>
      <c r="N31" s="54">
        <f t="shared" si="39"/>
        <v>0</v>
      </c>
      <c r="O31" s="4"/>
      <c r="P31" s="54">
        <f t="shared" si="40"/>
        <v>0</v>
      </c>
      <c r="Q31" s="776"/>
      <c r="R31" s="776"/>
    </row>
    <row r="32" spans="1:32" hidden="1" x14ac:dyDescent="0.25">
      <c r="A32" s="2" t="s">
        <v>22</v>
      </c>
      <c r="B32" s="92">
        <v>1</v>
      </c>
      <c r="C32" s="709">
        <v>1</v>
      </c>
      <c r="D32" s="54">
        <f>C32/$B32</f>
        <v>1</v>
      </c>
      <c r="E32" s="4"/>
      <c r="F32" s="54">
        <f t="shared" si="34"/>
        <v>0</v>
      </c>
      <c r="G32" s="4"/>
      <c r="H32" s="54">
        <f t="shared" si="35"/>
        <v>0</v>
      </c>
      <c r="I32" s="79">
        <f t="shared" si="36"/>
        <v>1</v>
      </c>
      <c r="J32" s="188">
        <f t="shared" si="37"/>
        <v>0.33333333333333331</v>
      </c>
      <c r="K32" s="4"/>
      <c r="L32" s="54">
        <f t="shared" si="38"/>
        <v>0</v>
      </c>
      <c r="M32" s="4"/>
      <c r="N32" s="54">
        <f t="shared" si="39"/>
        <v>0</v>
      </c>
      <c r="O32" s="4"/>
      <c r="P32" s="54">
        <f t="shared" si="40"/>
        <v>0</v>
      </c>
      <c r="Q32" s="776"/>
      <c r="R32" s="776"/>
    </row>
    <row r="33" spans="1:18" hidden="1" x14ac:dyDescent="0.25">
      <c r="A33" s="2" t="s">
        <v>23</v>
      </c>
      <c r="B33" s="92">
        <v>2</v>
      </c>
      <c r="C33" s="712">
        <v>1.5</v>
      </c>
      <c r="D33" s="54">
        <f t="shared" si="33"/>
        <v>0.75</v>
      </c>
      <c r="E33" s="62"/>
      <c r="F33" s="54">
        <f t="shared" si="34"/>
        <v>0</v>
      </c>
      <c r="G33" s="62"/>
      <c r="H33" s="54">
        <f t="shared" si="35"/>
        <v>0</v>
      </c>
      <c r="I33" s="79">
        <f t="shared" si="36"/>
        <v>1.5</v>
      </c>
      <c r="J33" s="188">
        <f t="shared" si="37"/>
        <v>0.25</v>
      </c>
      <c r="K33" s="62"/>
      <c r="L33" s="54">
        <f t="shared" si="38"/>
        <v>0</v>
      </c>
      <c r="M33" s="62"/>
      <c r="N33" s="54">
        <f t="shared" si="39"/>
        <v>0</v>
      </c>
      <c r="O33" s="62"/>
      <c r="P33" s="54">
        <f t="shared" si="40"/>
        <v>0</v>
      </c>
      <c r="Q33" s="776"/>
      <c r="R33" s="776"/>
    </row>
    <row r="34" spans="1:18" hidden="1" x14ac:dyDescent="0.25">
      <c r="A34" s="2" t="s">
        <v>24</v>
      </c>
      <c r="B34" s="92">
        <v>2</v>
      </c>
      <c r="C34" s="709">
        <v>2</v>
      </c>
      <c r="D34" s="54">
        <f t="shared" si="33"/>
        <v>1</v>
      </c>
      <c r="E34" s="4"/>
      <c r="F34" s="54">
        <f t="shared" si="34"/>
        <v>0</v>
      </c>
      <c r="G34" s="4"/>
      <c r="H34" s="54">
        <f t="shared" si="35"/>
        <v>0</v>
      </c>
      <c r="I34" s="79">
        <f t="shared" si="36"/>
        <v>2</v>
      </c>
      <c r="J34" s="188">
        <f t="shared" si="37"/>
        <v>0.33333333333333331</v>
      </c>
      <c r="K34" s="4"/>
      <c r="L34" s="54">
        <f t="shared" si="38"/>
        <v>0</v>
      </c>
      <c r="M34" s="4"/>
      <c r="N34" s="54">
        <f t="shared" si="39"/>
        <v>0</v>
      </c>
      <c r="O34" s="4"/>
      <c r="P34" s="54">
        <f t="shared" si="40"/>
        <v>0</v>
      </c>
      <c r="Q34" s="776"/>
      <c r="R34" s="776"/>
    </row>
    <row r="35" spans="1:18" hidden="1" x14ac:dyDescent="0.25">
      <c r="A35" s="2" t="s">
        <v>25</v>
      </c>
      <c r="B35" s="92">
        <v>3</v>
      </c>
      <c r="C35" s="709">
        <v>3</v>
      </c>
      <c r="D35" s="54">
        <f t="shared" si="33"/>
        <v>1</v>
      </c>
      <c r="E35" s="4"/>
      <c r="F35" s="54">
        <f t="shared" si="34"/>
        <v>0</v>
      </c>
      <c r="G35" s="62"/>
      <c r="H35" s="54">
        <f t="shared" si="35"/>
        <v>0</v>
      </c>
      <c r="I35" s="79">
        <f t="shared" si="36"/>
        <v>3</v>
      </c>
      <c r="J35" s="188">
        <f t="shared" si="37"/>
        <v>0.33333333333333331</v>
      </c>
      <c r="K35" s="62"/>
      <c r="L35" s="54">
        <f t="shared" si="38"/>
        <v>0</v>
      </c>
      <c r="M35" s="62"/>
      <c r="N35" s="54">
        <f t="shared" si="39"/>
        <v>0</v>
      </c>
      <c r="O35" s="4"/>
      <c r="P35" s="54">
        <f t="shared" si="40"/>
        <v>0</v>
      </c>
      <c r="Q35" s="776"/>
      <c r="R35" s="776"/>
    </row>
    <row r="36" spans="1:18" hidden="1" x14ac:dyDescent="0.25">
      <c r="A36" s="2" t="s">
        <v>45</v>
      </c>
      <c r="B36" s="92">
        <v>1</v>
      </c>
      <c r="C36" s="709">
        <v>1</v>
      </c>
      <c r="D36" s="54">
        <f t="shared" ref="D36" si="48">C36/$B36</f>
        <v>1</v>
      </c>
      <c r="E36" s="4"/>
      <c r="F36" s="54">
        <f t="shared" ref="F36" si="49">E36/$B36</f>
        <v>0</v>
      </c>
      <c r="G36" s="62"/>
      <c r="H36" s="54">
        <f t="shared" ref="H36" si="50">G36/$B36</f>
        <v>0</v>
      </c>
      <c r="I36" s="79">
        <f t="shared" ref="I36" si="51">SUM(C36,E36,G36)</f>
        <v>1</v>
      </c>
      <c r="J36" s="188">
        <f t="shared" ref="J36" si="52">I36/($B36*3)</f>
        <v>0.33333333333333331</v>
      </c>
      <c r="K36" s="62"/>
      <c r="L36" s="54">
        <f t="shared" ref="L36" si="53">K36/$B36</f>
        <v>0</v>
      </c>
      <c r="M36" s="62"/>
      <c r="N36" s="54">
        <f t="shared" ref="N36" si="54">M36/$B36</f>
        <v>0</v>
      </c>
      <c r="O36" s="4"/>
      <c r="P36" s="54">
        <f t="shared" ref="P36" si="55">O36/$B36</f>
        <v>0</v>
      </c>
      <c r="Q36" s="776"/>
      <c r="R36" s="776"/>
    </row>
    <row r="37" spans="1:18" hidden="1" x14ac:dyDescent="0.25">
      <c r="A37" s="2" t="s">
        <v>26</v>
      </c>
      <c r="B37" s="92">
        <v>1</v>
      </c>
      <c r="C37" s="709"/>
      <c r="D37" s="54">
        <f t="shared" si="33"/>
        <v>0</v>
      </c>
      <c r="E37" s="4"/>
      <c r="F37" s="54">
        <f t="shared" si="34"/>
        <v>0</v>
      </c>
      <c r="G37" s="4"/>
      <c r="H37" s="54">
        <f t="shared" si="35"/>
        <v>0</v>
      </c>
      <c r="I37" s="79">
        <f t="shared" si="36"/>
        <v>0</v>
      </c>
      <c r="J37" s="188">
        <f t="shared" si="37"/>
        <v>0</v>
      </c>
      <c r="K37" s="4"/>
      <c r="L37" s="54">
        <f t="shared" si="38"/>
        <v>0</v>
      </c>
      <c r="M37" s="4"/>
      <c r="N37" s="54">
        <f t="shared" si="39"/>
        <v>0</v>
      </c>
      <c r="O37" s="4"/>
      <c r="P37" s="54">
        <f t="shared" si="40"/>
        <v>0</v>
      </c>
      <c r="Q37" s="776"/>
      <c r="R37" s="776"/>
    </row>
    <row r="38" spans="1:18" hidden="1" x14ac:dyDescent="0.25">
      <c r="A38" s="2" t="s">
        <v>497</v>
      </c>
      <c r="B38" s="92">
        <v>1</v>
      </c>
      <c r="C38" s="709"/>
      <c r="D38" s="54">
        <f t="shared" ref="D38" si="56">C38/$B38</f>
        <v>0</v>
      </c>
      <c r="E38" s="4"/>
      <c r="F38" s="54">
        <f t="shared" ref="F38" si="57">E38/$B38</f>
        <v>0</v>
      </c>
      <c r="G38" s="4"/>
      <c r="H38" s="54">
        <f t="shared" ref="H38" si="58">G38/$B38</f>
        <v>0</v>
      </c>
      <c r="I38" s="79">
        <f t="shared" ref="I38" si="59">SUM(C38,E38,G38)</f>
        <v>0</v>
      </c>
      <c r="J38" s="188">
        <f t="shared" ref="J38" si="60">I38/($B38*3)</f>
        <v>0</v>
      </c>
      <c r="K38" s="4"/>
      <c r="L38" s="54">
        <f t="shared" ref="L38" si="61">K38/$B38</f>
        <v>0</v>
      </c>
      <c r="M38" s="4"/>
      <c r="N38" s="54">
        <f t="shared" ref="N38" si="62">M38/$B38</f>
        <v>0</v>
      </c>
      <c r="O38" s="4"/>
      <c r="P38" s="54">
        <f t="shared" ref="P38" si="63">O38/$B38</f>
        <v>0</v>
      </c>
      <c r="Q38" s="776"/>
      <c r="R38" s="776"/>
    </row>
    <row r="39" spans="1:18" hidden="1" x14ac:dyDescent="0.25">
      <c r="A39" s="63" t="s">
        <v>34</v>
      </c>
      <c r="B39" s="95">
        <v>2</v>
      </c>
      <c r="C39" s="710">
        <v>2</v>
      </c>
      <c r="D39" s="132">
        <f t="shared" si="33"/>
        <v>1</v>
      </c>
      <c r="E39" s="65"/>
      <c r="F39" s="132">
        <f t="shared" si="34"/>
        <v>0</v>
      </c>
      <c r="G39" s="65"/>
      <c r="H39" s="132">
        <f t="shared" si="35"/>
        <v>0</v>
      </c>
      <c r="I39" s="133">
        <f t="shared" si="36"/>
        <v>2</v>
      </c>
      <c r="J39" s="378">
        <f t="shared" si="37"/>
        <v>0.33333333333333331</v>
      </c>
      <c r="K39" s="65"/>
      <c r="L39" s="132">
        <f t="shared" si="38"/>
        <v>0</v>
      </c>
      <c r="M39" s="65"/>
      <c r="N39" s="132">
        <f t="shared" si="39"/>
        <v>0</v>
      </c>
      <c r="O39" s="65"/>
      <c r="P39" s="132">
        <f t="shared" si="40"/>
        <v>0</v>
      </c>
      <c r="Q39" s="777"/>
      <c r="R39" s="777"/>
    </row>
    <row r="40" spans="1:18" ht="15.75" hidden="1" thickBot="1" x14ac:dyDescent="0.3">
      <c r="A40" s="373" t="s">
        <v>7</v>
      </c>
      <c r="B40" s="367">
        <f>SUM(B24:B39)</f>
        <v>61</v>
      </c>
      <c r="C40" s="369">
        <f>SUM(C24:C39)</f>
        <v>59.5</v>
      </c>
      <c r="D40" s="379">
        <f t="shared" si="33"/>
        <v>0.97540983606557374</v>
      </c>
      <c r="E40" s="369">
        <f>SUM(E24:E39)</f>
        <v>0</v>
      </c>
      <c r="F40" s="379">
        <f t="shared" si="34"/>
        <v>0</v>
      </c>
      <c r="G40" s="369">
        <f>SUM(G24:G39)</f>
        <v>0</v>
      </c>
      <c r="H40" s="379">
        <f t="shared" si="35"/>
        <v>0</v>
      </c>
      <c r="I40" s="371">
        <f>SUM(C40,E40,G40)</f>
        <v>59.5</v>
      </c>
      <c r="J40" s="380">
        <f>I40/($B40*3)</f>
        <v>0.3251366120218579</v>
      </c>
      <c r="K40" s="369">
        <f>SUM(K24:K39)</f>
        <v>0</v>
      </c>
      <c r="L40" s="379">
        <f t="shared" si="38"/>
        <v>0</v>
      </c>
      <c r="M40" s="369">
        <f>SUM(M24:M39)</f>
        <v>0</v>
      </c>
      <c r="N40" s="379">
        <f t="shared" si="39"/>
        <v>0</v>
      </c>
      <c r="O40" s="369">
        <f>SUM(O24:O39)</f>
        <v>0</v>
      </c>
      <c r="P40" s="379">
        <f t="shared" si="40"/>
        <v>0</v>
      </c>
      <c r="Q40" s="726"/>
      <c r="R40" s="726"/>
    </row>
    <row r="43" spans="1:18" x14ac:dyDescent="0.25">
      <c r="G43" s="502"/>
    </row>
    <row r="44" spans="1:18" x14ac:dyDescent="0.25">
      <c r="E44" s="724"/>
    </row>
  </sheetData>
  <mergeCells count="5">
    <mergeCell ref="A2:M2"/>
    <mergeCell ref="A3:M3"/>
    <mergeCell ref="A22:R22"/>
    <mergeCell ref="A6:AF6"/>
    <mergeCell ref="A5:AF5"/>
  </mergeCells>
  <pageMargins left="0.23622047244094491" right="0.23622047244094491" top="0.42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H21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" customWidth="1"/>
    <col min="2" max="2" width="9" bestFit="1" customWidth="1"/>
    <col min="3" max="3" width="7.42578125" bestFit="1" customWidth="1"/>
    <col min="4" max="4" width="7.5703125" bestFit="1" customWidth="1"/>
    <col min="5" max="5" width="7.140625" bestFit="1" customWidth="1"/>
    <col min="6" max="6" width="7.5703125" bestFit="1" customWidth="1"/>
    <col min="7" max="7" width="7.85546875" bestFit="1" customWidth="1"/>
    <col min="8" max="8" width="7.5703125" bestFit="1" customWidth="1"/>
    <col min="9" max="9" width="9" hidden="1" customWidth="1"/>
    <col min="10" max="10" width="6.42578125" hidden="1" customWidth="1"/>
    <col min="11" max="12" width="7.5703125" bestFit="1" customWidth="1"/>
    <col min="13" max="13" width="8.42578125" bestFit="1" customWidth="1"/>
    <col min="14" max="14" width="7.85546875" customWidth="1"/>
    <col min="15" max="16" width="7.42578125" bestFit="1" customWidth="1"/>
    <col min="17" max="17" width="8" hidden="1" customWidth="1"/>
    <col min="18" max="18" width="6.42578125" hidden="1" customWidth="1"/>
    <col min="19" max="19" width="7.28515625" bestFit="1" customWidth="1"/>
    <col min="20" max="22" width="7.5703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6.42578125" hidden="1" customWidth="1"/>
    <col min="27" max="29" width="7.5703125" bestFit="1" customWidth="1"/>
    <col min="30" max="30" width="7.28515625" customWidth="1"/>
    <col min="31" max="31" width="7.28515625" bestFit="1" customWidth="1"/>
    <col min="32" max="32" width="7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605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0.25" customHeight="1" x14ac:dyDescent="0.25">
      <c r="A8" s="1095" t="s">
        <v>564</v>
      </c>
      <c r="B8" s="1147">
        <v>789</v>
      </c>
      <c r="C8" s="1148">
        <v>619</v>
      </c>
      <c r="D8" s="1149">
        <f t="shared" ref="D8:D12" si="0">C8/$B8</f>
        <v>0.78453738910012671</v>
      </c>
      <c r="E8" s="1148">
        <v>370</v>
      </c>
      <c r="F8" s="1149">
        <f t="shared" ref="F8:F10" si="1">E8/$B8</f>
        <v>0.46894803548795944</v>
      </c>
      <c r="G8" s="1148">
        <v>505</v>
      </c>
      <c r="H8" s="1149">
        <f t="shared" ref="H8:H10" si="2">G8/$B8</f>
        <v>0.64005069708491757</v>
      </c>
      <c r="I8" s="1250">
        <f>SUM(C8,E8,G8)</f>
        <v>1494</v>
      </c>
      <c r="J8" s="1149">
        <f>I8/($B8*3)</f>
        <v>0.63117870722433456</v>
      </c>
      <c r="K8" s="1148">
        <v>266</v>
      </c>
      <c r="L8" s="1149">
        <f t="shared" ref="L8:L12" si="3">K8/$B8</f>
        <v>0.33713561470215464</v>
      </c>
      <c r="M8" s="1148">
        <v>353</v>
      </c>
      <c r="N8" s="1149">
        <f t="shared" ref="N8:N12" si="4">M8/$B8</f>
        <v>0.44740177439797213</v>
      </c>
      <c r="O8" s="1148">
        <v>448</v>
      </c>
      <c r="P8" s="1149">
        <f t="shared" ref="P8:P12" si="5">O8/$B8</f>
        <v>0.56780735107731306</v>
      </c>
      <c r="Q8" s="1250">
        <f>SUM(K8,M8,O8)</f>
        <v>1067</v>
      </c>
      <c r="R8" s="1149">
        <f>Q8/($B8*3)</f>
        <v>0.45078158005914659</v>
      </c>
      <c r="S8" s="1148">
        <v>408</v>
      </c>
      <c r="T8" s="1149">
        <f t="shared" ref="T8:T12" si="6">S8/$B8</f>
        <v>0.5171102661596958</v>
      </c>
      <c r="U8" s="1148">
        <v>627</v>
      </c>
      <c r="V8" s="1149">
        <f t="shared" ref="V8:V12" si="7">U8/$B8</f>
        <v>0.79467680608365021</v>
      </c>
      <c r="W8" s="1148">
        <v>527</v>
      </c>
      <c r="X8" s="1149">
        <f t="shared" ref="X8:X12" si="8">W8/$B8</f>
        <v>0.66793409378960711</v>
      </c>
      <c r="Y8" s="1250">
        <f>SUM(S8,U8,W8)</f>
        <v>1562</v>
      </c>
      <c r="Z8" s="1149">
        <f>Y8/($B8*3)</f>
        <v>0.65990705534431771</v>
      </c>
      <c r="AA8" s="1148">
        <v>369</v>
      </c>
      <c r="AB8" s="1150">
        <f t="shared" ref="AB8" si="9">AA8/$B8</f>
        <v>0.46768060836501901</v>
      </c>
      <c r="AC8" s="1148">
        <v>353</v>
      </c>
      <c r="AD8" s="1150">
        <f>AC8/$B8</f>
        <v>0.44740177439797213</v>
      </c>
      <c r="AE8" s="1148">
        <v>362</v>
      </c>
      <c r="AF8" s="1150">
        <f t="shared" ref="AF8" si="10">AE8/$B8</f>
        <v>0.45880861850443599</v>
      </c>
    </row>
    <row r="9" spans="1:32" ht="20.25" customHeight="1" x14ac:dyDescent="0.25">
      <c r="A9" s="1095" t="s">
        <v>565</v>
      </c>
      <c r="B9" s="1147">
        <v>395</v>
      </c>
      <c r="C9" s="1148">
        <v>381</v>
      </c>
      <c r="D9" s="1149">
        <f t="shared" si="0"/>
        <v>0.96455696202531649</v>
      </c>
      <c r="E9" s="1148">
        <v>163</v>
      </c>
      <c r="F9" s="1149">
        <f t="shared" si="1"/>
        <v>0.41265822784810124</v>
      </c>
      <c r="G9" s="1148">
        <v>304</v>
      </c>
      <c r="H9" s="1149">
        <f t="shared" si="2"/>
        <v>0.76962025316455696</v>
      </c>
      <c r="I9" s="1250">
        <f>SUM(C9,E9,G9)</f>
        <v>848</v>
      </c>
      <c r="J9" s="1149">
        <f>I9/($B9*3)</f>
        <v>0.71561181434599153</v>
      </c>
      <c r="K9" s="1148">
        <v>108</v>
      </c>
      <c r="L9" s="1149">
        <f t="shared" si="3"/>
        <v>0.27341772151898736</v>
      </c>
      <c r="M9" s="1148">
        <v>160</v>
      </c>
      <c r="N9" s="1149">
        <f t="shared" si="4"/>
        <v>0.4050632911392405</v>
      </c>
      <c r="O9" s="1148">
        <v>193</v>
      </c>
      <c r="P9" s="1149">
        <f t="shared" si="5"/>
        <v>0.48860759493670886</v>
      </c>
      <c r="Q9" s="1250">
        <f>SUM(K9,M9,O9)</f>
        <v>461</v>
      </c>
      <c r="R9" s="1149">
        <f>Q9/($B9*3)</f>
        <v>0.3890295358649789</v>
      </c>
      <c r="S9" s="1148">
        <v>214</v>
      </c>
      <c r="T9" s="1149">
        <f t="shared" si="6"/>
        <v>0.54177215189873418</v>
      </c>
      <c r="U9" s="1148">
        <v>125</v>
      </c>
      <c r="V9" s="1149">
        <f t="shared" si="7"/>
        <v>0.31645569620253167</v>
      </c>
      <c r="W9" s="1148">
        <v>165</v>
      </c>
      <c r="X9" s="1149">
        <f t="shared" si="8"/>
        <v>0.41772151898734178</v>
      </c>
      <c r="Y9" s="1250">
        <f>SUM(S9,U9,W9)</f>
        <v>504</v>
      </c>
      <c r="Z9" s="1149">
        <f>Y9/($B9*3)</f>
        <v>0.42531645569620252</v>
      </c>
      <c r="AA9" s="1148">
        <v>237</v>
      </c>
      <c r="AB9" s="1150">
        <f t="shared" ref="AB9:AB12" si="11">AA9/$B9</f>
        <v>0.6</v>
      </c>
      <c r="AC9" s="1148">
        <v>299</v>
      </c>
      <c r="AD9" s="1150">
        <f>AC9/$B9</f>
        <v>0.75696202531645573</v>
      </c>
      <c r="AE9" s="1148">
        <v>150</v>
      </c>
      <c r="AF9" s="1150">
        <f t="shared" ref="AF9:AF12" si="12">AE9/$B9</f>
        <v>0.379746835443038</v>
      </c>
    </row>
    <row r="10" spans="1:32" ht="20.25" customHeight="1" x14ac:dyDescent="0.25">
      <c r="A10" s="1095" t="s">
        <v>567</v>
      </c>
      <c r="B10" s="1147">
        <v>395</v>
      </c>
      <c r="C10" s="1148">
        <v>391</v>
      </c>
      <c r="D10" s="1149">
        <f t="shared" si="0"/>
        <v>0.98987341772151893</v>
      </c>
      <c r="E10" s="1148">
        <v>322</v>
      </c>
      <c r="F10" s="1149">
        <f t="shared" si="1"/>
        <v>0.81518987341772153</v>
      </c>
      <c r="G10" s="1148">
        <v>218</v>
      </c>
      <c r="H10" s="1149">
        <f t="shared" si="2"/>
        <v>0.55189873417721524</v>
      </c>
      <c r="I10" s="1250">
        <f>SUM(C10,E10,G10)</f>
        <v>931</v>
      </c>
      <c r="J10" s="1149">
        <f>I10/($B10*3)</f>
        <v>0.78565400843881861</v>
      </c>
      <c r="K10" s="1148">
        <v>120</v>
      </c>
      <c r="L10" s="1149">
        <f t="shared" si="3"/>
        <v>0.30379746835443039</v>
      </c>
      <c r="M10" s="1148">
        <v>151</v>
      </c>
      <c r="N10" s="1149">
        <f t="shared" si="4"/>
        <v>0.38227848101265821</v>
      </c>
      <c r="O10" s="1148">
        <v>190</v>
      </c>
      <c r="P10" s="1149">
        <f t="shared" si="5"/>
        <v>0.48101265822784811</v>
      </c>
      <c r="Q10" s="1250">
        <f>SUM(K10,M10,O10)</f>
        <v>461</v>
      </c>
      <c r="R10" s="1149">
        <f>Q10/($B10*3)</f>
        <v>0.3890295358649789</v>
      </c>
      <c r="S10" s="1148">
        <v>224</v>
      </c>
      <c r="T10" s="1149">
        <f t="shared" si="6"/>
        <v>0.56708860759493673</v>
      </c>
      <c r="U10" s="1148">
        <v>192</v>
      </c>
      <c r="V10" s="1149">
        <f t="shared" si="7"/>
        <v>0.48607594936708859</v>
      </c>
      <c r="W10" s="1148">
        <v>207</v>
      </c>
      <c r="X10" s="1149">
        <f t="shared" si="8"/>
        <v>0.52405063291139242</v>
      </c>
      <c r="Y10" s="1250">
        <f>SUM(S10,U10,W10)</f>
        <v>623</v>
      </c>
      <c r="Z10" s="1149">
        <f>Y10/($B10*3)</f>
        <v>0.52573839662447253</v>
      </c>
      <c r="AA10" s="1148">
        <v>126</v>
      </c>
      <c r="AB10" s="1150">
        <f t="shared" si="11"/>
        <v>0.31898734177215188</v>
      </c>
      <c r="AC10" s="1148">
        <v>157</v>
      </c>
      <c r="AD10" s="1150">
        <f t="shared" ref="AD10:AD12" si="13">AC10/$B10</f>
        <v>0.39746835443037976</v>
      </c>
      <c r="AE10" s="1148">
        <v>251</v>
      </c>
      <c r="AF10" s="1150">
        <f t="shared" si="12"/>
        <v>0.63544303797468349</v>
      </c>
    </row>
    <row r="11" spans="1:32" ht="20.25" customHeight="1" x14ac:dyDescent="0.25">
      <c r="A11" s="1095" t="s">
        <v>566</v>
      </c>
      <c r="B11" s="1147">
        <v>125</v>
      </c>
      <c r="C11" s="1148">
        <v>132</v>
      </c>
      <c r="D11" s="1149">
        <f t="shared" ref="D11" si="14">C11/$B11</f>
        <v>1.056</v>
      </c>
      <c r="E11" s="1148">
        <v>97</v>
      </c>
      <c r="F11" s="1149">
        <f t="shared" ref="F11" si="15">E11/$B11</f>
        <v>0.77600000000000002</v>
      </c>
      <c r="G11" s="1148">
        <v>132</v>
      </c>
      <c r="H11" s="1149">
        <f t="shared" ref="H11" si="16">G11/$B11</f>
        <v>1.056</v>
      </c>
      <c r="I11" s="1250">
        <f>SUM(C11,E11,G11)</f>
        <v>361</v>
      </c>
      <c r="J11" s="1149">
        <f>I11/($B11*3)</f>
        <v>0.96266666666666667</v>
      </c>
      <c r="K11" s="1148">
        <v>51</v>
      </c>
      <c r="L11" s="1149">
        <f t="shared" ref="L11" si="17">K11/$B11</f>
        <v>0.40799999999999997</v>
      </c>
      <c r="M11" s="1148">
        <v>97</v>
      </c>
      <c r="N11" s="1149">
        <f t="shared" ref="N11" si="18">M11/$B11</f>
        <v>0.77600000000000002</v>
      </c>
      <c r="O11" s="1148">
        <v>124</v>
      </c>
      <c r="P11" s="1149">
        <f t="shared" ref="P11" si="19">O11/$B11</f>
        <v>0.99199999999999999</v>
      </c>
      <c r="Q11" s="1250">
        <f>SUM(K11,M11,O11)</f>
        <v>272</v>
      </c>
      <c r="R11" s="1149">
        <f>Q11/($B11*3)</f>
        <v>0.72533333333333339</v>
      </c>
      <c r="S11" s="1148">
        <v>94</v>
      </c>
      <c r="T11" s="1149">
        <f t="shared" ref="T11" si="20">S11/$B11</f>
        <v>0.752</v>
      </c>
      <c r="U11" s="1148">
        <v>0</v>
      </c>
      <c r="V11" s="1149">
        <f t="shared" ref="V11" si="21">U11/$B11</f>
        <v>0</v>
      </c>
      <c r="W11" s="1148">
        <v>63</v>
      </c>
      <c r="X11" s="1149">
        <f t="shared" ref="X11" si="22">W11/$B11</f>
        <v>0.504</v>
      </c>
      <c r="Y11" s="1250">
        <f>SUM(S11,U11,W11)</f>
        <v>157</v>
      </c>
      <c r="Z11" s="1149">
        <f>Y11/($B11*3)</f>
        <v>0.41866666666666669</v>
      </c>
      <c r="AA11" s="1148">
        <v>58</v>
      </c>
      <c r="AB11" s="1150">
        <f t="shared" ref="AB11" si="23">AA11/$B11</f>
        <v>0.46400000000000002</v>
      </c>
      <c r="AC11" s="1148">
        <v>70</v>
      </c>
      <c r="AD11" s="1150">
        <f t="shared" ref="AD11" si="24">AC11/$B11</f>
        <v>0.56000000000000005</v>
      </c>
      <c r="AE11" s="1148">
        <v>79</v>
      </c>
      <c r="AF11" s="1150">
        <f t="shared" ref="AF11" si="25">AE11/$B11</f>
        <v>0.63200000000000001</v>
      </c>
    </row>
    <row r="12" spans="1:32" s="1271" customFormat="1" ht="17.25" customHeight="1" x14ac:dyDescent="0.25">
      <c r="A12" s="1251" t="s">
        <v>7</v>
      </c>
      <c r="B12" s="1269">
        <f>SUM(B8:B11)</f>
        <v>1704</v>
      </c>
      <c r="C12" s="1269">
        <f>SUM(C8:C11)</f>
        <v>1523</v>
      </c>
      <c r="D12" s="1270">
        <f t="shared" si="0"/>
        <v>0.89377934272300474</v>
      </c>
      <c r="E12" s="1269">
        <f>SUM(E8:E11)</f>
        <v>952</v>
      </c>
      <c r="F12" s="1270">
        <f>E12/$B12</f>
        <v>0.55868544600938963</v>
      </c>
      <c r="G12" s="1269">
        <f>SUM(G8:G11)</f>
        <v>1159</v>
      </c>
      <c r="H12" s="1270">
        <f>G12/$B12</f>
        <v>0.68016431924882625</v>
      </c>
      <c r="I12" s="1269">
        <f t="shared" ref="I12" si="26">SUM(C12,E12,G12)</f>
        <v>3634</v>
      </c>
      <c r="J12" s="1270">
        <f t="shared" ref="J12" si="27">I12/($B12*3)</f>
        <v>0.71087636932707354</v>
      </c>
      <c r="K12" s="1269">
        <f>SUM(K8:K11)</f>
        <v>545</v>
      </c>
      <c r="L12" s="1270">
        <f t="shared" si="3"/>
        <v>0.31983568075117369</v>
      </c>
      <c r="M12" s="1269">
        <f>SUM(M8:M11)</f>
        <v>761</v>
      </c>
      <c r="N12" s="1270">
        <f t="shared" si="4"/>
        <v>0.44659624413145538</v>
      </c>
      <c r="O12" s="1269">
        <f>SUM(O8:O11)</f>
        <v>955</v>
      </c>
      <c r="P12" s="1270">
        <f t="shared" si="5"/>
        <v>0.56044600938967137</v>
      </c>
      <c r="Q12" s="1269">
        <f>SUM(K12,M12,O12)</f>
        <v>2261</v>
      </c>
      <c r="R12" s="1270">
        <f>Q12/($B12*3)</f>
        <v>0.44229264475743352</v>
      </c>
      <c r="S12" s="1269">
        <f>SUM(S8:S11)</f>
        <v>940</v>
      </c>
      <c r="T12" s="1270">
        <f t="shared" si="6"/>
        <v>0.55164319248826288</v>
      </c>
      <c r="U12" s="1269">
        <f>SUM(U8:U11)</f>
        <v>944</v>
      </c>
      <c r="V12" s="1270">
        <f t="shared" si="7"/>
        <v>0.5539906103286385</v>
      </c>
      <c r="W12" s="1269">
        <f>SUM(W8:W11)</f>
        <v>962</v>
      </c>
      <c r="X12" s="1270">
        <f t="shared" si="8"/>
        <v>0.56455399061032863</v>
      </c>
      <c r="Y12" s="1269">
        <f>SUM(S12,U12,W12)</f>
        <v>2846</v>
      </c>
      <c r="Z12" s="1270">
        <f>Y12/($B12*3)</f>
        <v>0.55672926447574334</v>
      </c>
      <c r="AA12" s="1269">
        <f>SUM(AA8:AA11)</f>
        <v>790</v>
      </c>
      <c r="AB12" s="1270">
        <f t="shared" si="11"/>
        <v>0.46361502347417838</v>
      </c>
      <c r="AC12" s="1269">
        <f>SUM(AC8:AC11)</f>
        <v>879</v>
      </c>
      <c r="AD12" s="1270">
        <f t="shared" si="13"/>
        <v>0.51584507042253525</v>
      </c>
      <c r="AE12" s="1269">
        <f>SUM(AE8:AE11)</f>
        <v>842</v>
      </c>
      <c r="AF12" s="1270">
        <f t="shared" si="12"/>
        <v>0.49413145539906106</v>
      </c>
    </row>
    <row r="13" spans="1:32" x14ac:dyDescent="0.25">
      <c r="A13" s="1107"/>
      <c r="B13" s="1107"/>
      <c r="C13" s="1107"/>
      <c r="D13" s="1107"/>
      <c r="E13" s="1107"/>
      <c r="F13" s="1107"/>
      <c r="G13" s="1107"/>
      <c r="H13" s="1107"/>
      <c r="I13" s="1107"/>
      <c r="J13" s="1107"/>
      <c r="K13" s="1107"/>
      <c r="L13" s="1107"/>
      <c r="M13" s="1107"/>
      <c r="N13" s="1107"/>
      <c r="O13" s="1107"/>
      <c r="P13" s="1107"/>
      <c r="Q13" s="1107"/>
      <c r="R13" s="1107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x14ac:dyDescent="0.25">
      <c r="A14" s="1248" t="s">
        <v>636</v>
      </c>
      <c r="B14" s="1107"/>
      <c r="C14" s="1107"/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x14ac:dyDescent="0.25">
      <c r="A15" s="1107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x14ac:dyDescent="0.25">
      <c r="A16" s="1107"/>
      <c r="B16" s="1107"/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7"/>
      <c r="P16" s="1107"/>
      <c r="Q16" s="1107"/>
      <c r="R16" s="1107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x14ac:dyDescent="0.25">
      <c r="A17" s="1107"/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x14ac:dyDescent="0.25">
      <c r="A18" s="1107"/>
      <c r="B18" s="1107"/>
      <c r="C18" s="1107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7"/>
      <c r="O18" s="1107"/>
      <c r="P18" s="1107"/>
      <c r="Q18" s="1107"/>
      <c r="R18" s="110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x14ac:dyDescent="0.25">
      <c r="A19" s="110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x14ac:dyDescent="0.25">
      <c r="A20" s="1107"/>
      <c r="B20" s="1107"/>
      <c r="C20" s="1107"/>
      <c r="D20" s="1107"/>
      <c r="E20" s="1107"/>
      <c r="F20" s="1107"/>
      <c r="G20" s="1107"/>
      <c r="H20" s="1107"/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x14ac:dyDescent="0.25">
      <c r="A21" s="1107"/>
      <c r="B21" s="1107"/>
      <c r="C21" s="1107"/>
      <c r="D21" s="1107"/>
      <c r="E21" s="1107"/>
      <c r="F21" s="1107"/>
      <c r="G21" s="1107"/>
      <c r="H21" s="1107"/>
      <c r="I21" s="1107"/>
      <c r="J21" s="1107"/>
      <c r="K21" s="1107"/>
      <c r="L21" s="1107"/>
      <c r="M21" s="1107"/>
      <c r="N21" s="1107"/>
      <c r="O21" s="1107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x14ac:dyDescent="0.25">
      <c r="A22" s="1107"/>
      <c r="B22" s="1107"/>
      <c r="C22" s="1107"/>
      <c r="D22" s="1107"/>
      <c r="E22" s="1107"/>
      <c r="F22" s="1107"/>
      <c r="G22" s="1107"/>
      <c r="H22" s="1107"/>
      <c r="I22" s="1107"/>
      <c r="J22" s="1107"/>
      <c r="K22" s="1107"/>
      <c r="L22" s="1107"/>
      <c r="M22" s="1107"/>
      <c r="N22" s="1107"/>
      <c r="O22" s="1107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x14ac:dyDescent="0.25">
      <c r="A23" s="1107"/>
      <c r="B23" s="1107"/>
      <c r="C23" s="1107"/>
      <c r="D23" s="1107"/>
      <c r="E23" s="1107"/>
      <c r="F23" s="1107"/>
      <c r="G23" s="1107"/>
      <c r="H23" s="1107"/>
      <c r="I23" s="1107"/>
      <c r="J23" s="1107"/>
      <c r="K23" s="1107"/>
      <c r="L23" s="1107"/>
      <c r="M23" s="1107"/>
      <c r="N23" s="1107"/>
      <c r="O23" s="1107"/>
      <c r="P23" s="1107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x14ac:dyDescent="0.25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1107"/>
      <c r="M24" s="1107"/>
      <c r="N24" s="1107"/>
      <c r="O24" s="1107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</sheetData>
  <mergeCells count="4">
    <mergeCell ref="A2:M2"/>
    <mergeCell ref="A3:M3"/>
    <mergeCell ref="A6:AF6"/>
    <mergeCell ref="A5:AF5"/>
  </mergeCells>
  <pageMargins left="0.23622047244094491" right="0.23622047244094491" top="0.36" bottom="0.74803149606299213" header="0.31496062992125984" footer="0.31496062992125984"/>
  <pageSetup paperSize="9" scale="63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4.85546875" customWidth="1"/>
    <col min="2" max="2" width="9" bestFit="1" customWidth="1"/>
    <col min="3" max="3" width="7.42578125" bestFit="1" customWidth="1"/>
    <col min="4" max="4" width="8.5703125" bestFit="1" customWidth="1"/>
    <col min="5" max="5" width="7.140625" bestFit="1" customWidth="1"/>
    <col min="6" max="6" width="8.5703125" bestFit="1" customWidth="1"/>
    <col min="7" max="7" width="7.85546875" bestFit="1" customWidth="1"/>
    <col min="8" max="8" width="8.5703125" bestFit="1" customWidth="1"/>
    <col min="9" max="9" width="9" hidden="1" customWidth="1"/>
    <col min="10" max="10" width="7.42578125" hidden="1" customWidth="1"/>
    <col min="11" max="11" width="7.5703125" bestFit="1" customWidth="1"/>
    <col min="12" max="12" width="8.5703125" bestFit="1" customWidth="1"/>
    <col min="13" max="13" width="8.42578125" bestFit="1" customWidth="1"/>
    <col min="14" max="14" width="8.5703125" bestFit="1" customWidth="1"/>
    <col min="15" max="15" width="7.42578125" bestFit="1" customWidth="1"/>
    <col min="16" max="16" width="8.5703125" bestFit="1" customWidth="1"/>
    <col min="17" max="17" width="8" hidden="1" customWidth="1"/>
    <col min="18" max="18" width="6.42578125" hidden="1" customWidth="1"/>
    <col min="19" max="19" width="7.28515625" bestFit="1" customWidth="1"/>
    <col min="20" max="20" width="8.5703125" bestFit="1" customWidth="1"/>
    <col min="21" max="21" width="7.5703125" bestFit="1" customWidth="1"/>
    <col min="22" max="22" width="8.5703125" bestFit="1" customWidth="1"/>
    <col min="23" max="23" width="7.28515625" bestFit="1" customWidth="1"/>
    <col min="24" max="24" width="8.5703125" bestFit="1" customWidth="1"/>
    <col min="25" max="25" width="8" hidden="1" customWidth="1"/>
    <col min="26" max="26" width="6.42578125" hidden="1" customWidth="1"/>
    <col min="27" max="27" width="7.5703125" bestFit="1" customWidth="1"/>
    <col min="28" max="28" width="8.5703125" bestFit="1" customWidth="1"/>
    <col min="29" max="29" width="7.5703125" bestFit="1" customWidth="1"/>
    <col min="30" max="30" width="9.28515625" bestFit="1" customWidth="1"/>
    <col min="31" max="31" width="7.28515625" bestFit="1" customWidth="1"/>
    <col min="32" max="32" width="9.285156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606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455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9.25" customHeight="1" x14ac:dyDescent="0.25">
      <c r="A8" s="1095" t="s">
        <v>135</v>
      </c>
      <c r="B8" s="1147">
        <v>155</v>
      </c>
      <c r="C8" s="1148">
        <v>662</v>
      </c>
      <c r="D8" s="1149">
        <f t="shared" ref="D8" si="0">C8/$B8</f>
        <v>4.2709677419354835</v>
      </c>
      <c r="E8" s="1148">
        <v>609</v>
      </c>
      <c r="F8" s="1149">
        <f t="shared" ref="F8" si="1">E8/$B8</f>
        <v>3.9290322580645163</v>
      </c>
      <c r="G8" s="1148">
        <v>638</v>
      </c>
      <c r="H8" s="1149">
        <f t="shared" ref="H8" si="2">G8/$B8</f>
        <v>4.1161290322580646</v>
      </c>
      <c r="I8" s="1250">
        <f t="shared" ref="I8:I9" si="3">SUM(C8,E8,G8)</f>
        <v>1909</v>
      </c>
      <c r="J8" s="1149">
        <f t="shared" ref="J8:J9" si="4">I8/($B8*3)</f>
        <v>4.1053763440860216</v>
      </c>
      <c r="K8" s="1148">
        <v>513</v>
      </c>
      <c r="L8" s="1149">
        <f t="shared" ref="L8" si="5">K8/$B8</f>
        <v>3.3096774193548386</v>
      </c>
      <c r="M8" s="1148">
        <v>520</v>
      </c>
      <c r="N8" s="1149">
        <f t="shared" ref="N8" si="6">M8/$B8</f>
        <v>3.3548387096774195</v>
      </c>
      <c r="O8" s="1148">
        <v>524</v>
      </c>
      <c r="P8" s="1149">
        <f t="shared" ref="P8" si="7">O8/$B8</f>
        <v>3.3806451612903228</v>
      </c>
      <c r="Q8" s="1250">
        <f>SUM(K8,M8,O8)</f>
        <v>1557</v>
      </c>
      <c r="R8" s="1149">
        <f>Q8/($B8*3)</f>
        <v>3.3483870967741933</v>
      </c>
      <c r="S8" s="1148">
        <v>528</v>
      </c>
      <c r="T8" s="1149">
        <f t="shared" ref="T8" si="8">S8/$B8</f>
        <v>3.4064516129032256</v>
      </c>
      <c r="U8" s="1148">
        <v>531</v>
      </c>
      <c r="V8" s="1149">
        <f t="shared" ref="V8" si="9">U8/$B8</f>
        <v>3.4258064516129032</v>
      </c>
      <c r="W8" s="1148">
        <v>539</v>
      </c>
      <c r="X8" s="1149">
        <f t="shared" ref="X8" si="10">W8/$B8</f>
        <v>3.4774193548387098</v>
      </c>
      <c r="Y8" s="1250">
        <f>SUM(S8,U8,W8)</f>
        <v>1598</v>
      </c>
      <c r="Z8" s="1149">
        <f>Y8/($B8*3)</f>
        <v>3.4365591397849462</v>
      </c>
      <c r="AA8" s="1148">
        <v>501</v>
      </c>
      <c r="AB8" s="1150">
        <f t="shared" ref="AB8" si="11">AA8/$B8</f>
        <v>3.2322580645161292</v>
      </c>
      <c r="AC8" s="1148">
        <v>505</v>
      </c>
      <c r="AD8" s="1150">
        <f t="shared" ref="AD8" si="12">AC8/$B8</f>
        <v>3.2580645161290325</v>
      </c>
      <c r="AE8" s="1148">
        <v>600</v>
      </c>
      <c r="AF8" s="1150">
        <f t="shared" ref="AF8" si="13">AE8/$B8</f>
        <v>3.870967741935484</v>
      </c>
    </row>
    <row r="9" spans="1:32" s="1271" customFormat="1" ht="17.25" customHeight="1" x14ac:dyDescent="0.25">
      <c r="A9" s="1251" t="s">
        <v>7</v>
      </c>
      <c r="B9" s="1269">
        <f>SUM(B8:B8)</f>
        <v>155</v>
      </c>
      <c r="C9" s="1269">
        <f>SUM(C8)</f>
        <v>662</v>
      </c>
      <c r="D9" s="1270">
        <f>((C9/$B$9))-1</f>
        <v>3.2709677419354835</v>
      </c>
      <c r="E9" s="1269">
        <f>SUM(E8)</f>
        <v>609</v>
      </c>
      <c r="F9" s="1270">
        <f>((E9/$B$9))-1</f>
        <v>2.9290322580645163</v>
      </c>
      <c r="G9" s="1269">
        <f>SUM(G8)</f>
        <v>638</v>
      </c>
      <c r="H9" s="1270">
        <f>((G9/$B$9))-1</f>
        <v>3.1161290322580646</v>
      </c>
      <c r="I9" s="1269">
        <f t="shared" si="3"/>
        <v>1909</v>
      </c>
      <c r="J9" s="1270">
        <f t="shared" si="4"/>
        <v>4.1053763440860216</v>
      </c>
      <c r="K9" s="1269">
        <f>SUM(K8)</f>
        <v>513</v>
      </c>
      <c r="L9" s="1270">
        <f>((K9/$B$9))-1</f>
        <v>2.3096774193548386</v>
      </c>
      <c r="M9" s="1269">
        <f>SUM(M8)</f>
        <v>520</v>
      </c>
      <c r="N9" s="1270">
        <f t="shared" ref="N9" si="14">((M9/$B$9))-1</f>
        <v>2.3548387096774195</v>
      </c>
      <c r="O9" s="1269">
        <f>SUM(O8)</f>
        <v>524</v>
      </c>
      <c r="P9" s="1270">
        <f t="shared" ref="P9" si="15">((O9/$B$9))-1</f>
        <v>2.3806451612903228</v>
      </c>
      <c r="Q9" s="1269">
        <f>SUM(K9,M9,O9)</f>
        <v>1557</v>
      </c>
      <c r="R9" s="1270">
        <f>Q9/($B9*3)</f>
        <v>3.3483870967741933</v>
      </c>
      <c r="S9" s="1269">
        <f>SUM(S8)</f>
        <v>528</v>
      </c>
      <c r="T9" s="1270">
        <f>((S9/$B$9))-1</f>
        <v>2.4064516129032256</v>
      </c>
      <c r="U9" s="1269">
        <f>SUM(U8)</f>
        <v>531</v>
      </c>
      <c r="V9" s="1270">
        <f t="shared" ref="V9" si="16">((U9/$B$9))-1</f>
        <v>2.4258064516129032</v>
      </c>
      <c r="W9" s="1269">
        <f>SUM(W8)</f>
        <v>539</v>
      </c>
      <c r="X9" s="1270">
        <f t="shared" ref="X9" si="17">((W9/$B$9))-1</f>
        <v>2.4774193548387098</v>
      </c>
      <c r="Y9" s="1269">
        <f>SUM(S9,U9,W9)</f>
        <v>1598</v>
      </c>
      <c r="Z9" s="1270">
        <f>Y9/($B9*3)</f>
        <v>3.4365591397849462</v>
      </c>
      <c r="AA9" s="1269">
        <f>SUM(AA8)</f>
        <v>501</v>
      </c>
      <c r="AB9" s="1270">
        <f>((AA9/$B$9))-1</f>
        <v>2.2322580645161292</v>
      </c>
      <c r="AC9" s="1269">
        <f>SUM(AC8)</f>
        <v>505</v>
      </c>
      <c r="AD9" s="1270">
        <f t="shared" ref="AD9" si="18">((AC9/$B$9))-1</f>
        <v>2.2580645161290325</v>
      </c>
      <c r="AE9" s="1269">
        <f>SUM(AE8)</f>
        <v>600</v>
      </c>
      <c r="AF9" s="1270">
        <f t="shared" ref="AF9" si="19">((AE9/$B$9))-1</f>
        <v>2.870967741935484</v>
      </c>
    </row>
    <row r="10" spans="1:32" x14ac:dyDescent="0.25">
      <c r="A10" s="110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07"/>
      <c r="O10" s="1107"/>
      <c r="P10" s="1107"/>
      <c r="Q10" s="1107"/>
      <c r="R10" s="1107"/>
      <c r="S10" s="1107"/>
      <c r="T10" s="1107"/>
      <c r="U10" s="1107"/>
      <c r="V10" s="1107"/>
      <c r="W10" s="1107"/>
      <c r="X10" s="1107"/>
      <c r="Y10" s="1107"/>
      <c r="Z10" s="1107"/>
      <c r="AA10" s="1107"/>
      <c r="AB10" s="1107"/>
      <c r="AC10" s="1107"/>
      <c r="AD10" s="1107"/>
      <c r="AE10" s="1107"/>
      <c r="AF10" s="1107"/>
    </row>
    <row r="11" spans="1:32" x14ac:dyDescent="0.25">
      <c r="A11" s="1248" t="s">
        <v>636</v>
      </c>
      <c r="B11" s="1107"/>
      <c r="C11" s="1107"/>
      <c r="D11" s="1107"/>
      <c r="E11" s="1107"/>
      <c r="F11" s="1107"/>
      <c r="G11" s="1107"/>
      <c r="H11" s="1107"/>
      <c r="I11" s="1107"/>
      <c r="J11" s="1107"/>
      <c r="K11" s="1107"/>
      <c r="L11" s="1107"/>
      <c r="M11" s="1107"/>
      <c r="N11" s="1107"/>
      <c r="O11" s="1107"/>
      <c r="P11" s="1107"/>
      <c r="Q11" s="1107"/>
      <c r="R11" s="1107"/>
      <c r="S11" s="1107"/>
      <c r="T11" s="1107"/>
      <c r="U11" s="1107"/>
      <c r="V11" s="1107"/>
      <c r="W11" s="1107"/>
      <c r="X11" s="1107"/>
      <c r="Y11" s="1107"/>
      <c r="Z11" s="1107"/>
      <c r="AA11" s="1107"/>
      <c r="AB11" s="1107"/>
      <c r="AC11" s="1107"/>
      <c r="AD11" s="1107"/>
      <c r="AE11" s="1107"/>
      <c r="AF11" s="1107"/>
    </row>
    <row r="12" spans="1:32" ht="15.75" hidden="1" x14ac:dyDescent="0.25">
      <c r="A12" s="1296" t="s">
        <v>418</v>
      </c>
      <c r="B12" s="1297"/>
      <c r="C12" s="1297"/>
      <c r="D12" s="1297"/>
      <c r="E12" s="1297"/>
      <c r="F12" s="1297"/>
      <c r="G12" s="1297"/>
      <c r="H12" s="1297"/>
      <c r="I12" s="1297"/>
      <c r="J12" s="1297"/>
      <c r="K12" s="1297"/>
      <c r="L12" s="1297"/>
      <c r="M12" s="1297"/>
      <c r="N12" s="1297"/>
      <c r="O12" s="1297"/>
      <c r="P12" s="1297"/>
      <c r="Q12" s="1297"/>
      <c r="R12" s="1297"/>
      <c r="S12" s="1107"/>
      <c r="T12" s="1107"/>
      <c r="U12" s="1107"/>
      <c r="V12" s="1107"/>
      <c r="W12" s="1107"/>
      <c r="X12" s="1107"/>
      <c r="Y12" s="1107"/>
      <c r="Z12" s="1107"/>
      <c r="AA12" s="1107"/>
      <c r="AB12" s="1107"/>
      <c r="AC12" s="1107"/>
      <c r="AD12" s="1107"/>
      <c r="AE12" s="1107"/>
      <c r="AF12" s="1107"/>
    </row>
    <row r="13" spans="1:32" ht="23.25" hidden="1" thickBot="1" x14ac:dyDescent="0.3">
      <c r="A13" s="1108" t="s">
        <v>14</v>
      </c>
      <c r="B13" s="1109" t="s">
        <v>198</v>
      </c>
      <c r="C13" s="1108" t="str">
        <f>'UBS Izolina Mazzei'!C32</f>
        <v>JAN_20</v>
      </c>
      <c r="D13" s="1108" t="str">
        <f>'UBS Izolina Mazzei'!D32</f>
        <v>%</v>
      </c>
      <c r="E13" s="1108" t="str">
        <f>'UBS Izolina Mazzei'!E32</f>
        <v>FEV_20</v>
      </c>
      <c r="F13" s="1108" t="str">
        <f>'UBS Izolina Mazzei'!F32</f>
        <v>%</v>
      </c>
      <c r="G13" s="1108" t="str">
        <f>'UBS Izolina Mazzei'!G32</f>
        <v>MAR_20</v>
      </c>
      <c r="H13" s="1108" t="str">
        <f>'UBS Izolina Mazzei'!H32</f>
        <v>%</v>
      </c>
      <c r="I13" s="1110" t="str">
        <f>'UBS Izolina Mazzei'!I32</f>
        <v>Trimestre</v>
      </c>
      <c r="J13" s="1108" t="str">
        <f>'UBS Izolina Mazzei'!J32</f>
        <v>% Trim</v>
      </c>
      <c r="K13" s="1108" t="str">
        <f>'UBS Izolina Mazzei'!K32</f>
        <v>ABR_20</v>
      </c>
      <c r="L13" s="1108" t="str">
        <f>'UBS Izolina Mazzei'!L32</f>
        <v>%</v>
      </c>
      <c r="M13" s="1108" t="str">
        <f>'UBS Izolina Mazzei'!M32</f>
        <v>MAIO_20</v>
      </c>
      <c r="N13" s="1108" t="str">
        <f>'UBS Izolina Mazzei'!N32</f>
        <v>%</v>
      </c>
      <c r="O13" s="1108" t="str">
        <f>'UBS Izolina Mazzei'!O32</f>
        <v>JUN_20</v>
      </c>
      <c r="P13" s="1108" t="str">
        <f>'UBS Izolina Mazzei'!P32</f>
        <v>%</v>
      </c>
      <c r="Q13" s="1156"/>
      <c r="R13" s="1156"/>
      <c r="S13" s="1107"/>
      <c r="T13" s="1107"/>
      <c r="U13" s="1107"/>
      <c r="V13" s="1107"/>
      <c r="W13" s="1107"/>
      <c r="X13" s="1107"/>
      <c r="Y13" s="1107"/>
      <c r="Z13" s="1107"/>
      <c r="AA13" s="1107"/>
      <c r="AB13" s="1107"/>
      <c r="AC13" s="1107"/>
      <c r="AD13" s="1107"/>
      <c r="AE13" s="1107"/>
      <c r="AF13" s="1107"/>
    </row>
    <row r="14" spans="1:32" hidden="1" x14ac:dyDescent="0.25">
      <c r="A14" s="1172" t="s">
        <v>119</v>
      </c>
      <c r="B14" s="1173">
        <v>5</v>
      </c>
      <c r="C14" s="1174">
        <v>5</v>
      </c>
      <c r="D14" s="1158">
        <f t="shared" ref="D14:D24" si="20">C14/$B14</f>
        <v>1</v>
      </c>
      <c r="E14" s="1157"/>
      <c r="F14" s="1158">
        <f t="shared" ref="F14:F24" si="21">E14/$B14</f>
        <v>0</v>
      </c>
      <c r="G14" s="1157"/>
      <c r="H14" s="1158">
        <f t="shared" ref="H14:H24" si="22">G14/$B14</f>
        <v>0</v>
      </c>
      <c r="I14" s="1159">
        <f t="shared" ref="I14:I19" si="23">SUM(C14,E14,G14)</f>
        <v>5</v>
      </c>
      <c r="J14" s="1158">
        <f t="shared" ref="J14:J24" si="24">I14/($B14*3)</f>
        <v>0.33333333333333331</v>
      </c>
      <c r="K14" s="1157"/>
      <c r="L14" s="1158">
        <f t="shared" ref="L14:L24" si="25">K14/$B14</f>
        <v>0</v>
      </c>
      <c r="M14" s="1157"/>
      <c r="N14" s="1158">
        <f t="shared" ref="N14:N24" si="26">M14/$B14</f>
        <v>0</v>
      </c>
      <c r="O14" s="1157"/>
      <c r="P14" s="1158">
        <f t="shared" ref="P14:P24" si="27">O14/$B14</f>
        <v>0</v>
      </c>
      <c r="Q14" s="1158"/>
      <c r="R14" s="1158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107"/>
    </row>
    <row r="15" spans="1:32" hidden="1" x14ac:dyDescent="0.25">
      <c r="A15" s="1175" t="s">
        <v>120</v>
      </c>
      <c r="B15" s="1160">
        <v>4</v>
      </c>
      <c r="C15" s="1161">
        <v>4.16</v>
      </c>
      <c r="D15" s="1162">
        <f t="shared" si="20"/>
        <v>1.04</v>
      </c>
      <c r="E15" s="1167"/>
      <c r="F15" s="1162">
        <f t="shared" si="21"/>
        <v>0</v>
      </c>
      <c r="G15" s="1167"/>
      <c r="H15" s="1162">
        <f t="shared" si="22"/>
        <v>0</v>
      </c>
      <c r="I15" s="1163">
        <f t="shared" si="23"/>
        <v>4.16</v>
      </c>
      <c r="J15" s="1162">
        <f t="shared" si="24"/>
        <v>0.34666666666666668</v>
      </c>
      <c r="K15" s="1165"/>
      <c r="L15" s="1162">
        <f t="shared" si="25"/>
        <v>0</v>
      </c>
      <c r="M15" s="1165"/>
      <c r="N15" s="1162">
        <f t="shared" si="26"/>
        <v>0</v>
      </c>
      <c r="O15" s="1165"/>
      <c r="P15" s="1162">
        <f t="shared" si="27"/>
        <v>0</v>
      </c>
      <c r="Q15" s="1164"/>
      <c r="R15" s="1164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</row>
    <row r="16" spans="1:32" hidden="1" x14ac:dyDescent="0.25">
      <c r="A16" s="1175" t="s">
        <v>121</v>
      </c>
      <c r="B16" s="1176">
        <v>2</v>
      </c>
      <c r="C16" s="1166">
        <v>2</v>
      </c>
      <c r="D16" s="1162">
        <f t="shared" si="20"/>
        <v>1</v>
      </c>
      <c r="E16" s="1167"/>
      <c r="F16" s="1162">
        <f t="shared" si="21"/>
        <v>0</v>
      </c>
      <c r="G16" s="1167"/>
      <c r="H16" s="1162">
        <f t="shared" si="22"/>
        <v>0</v>
      </c>
      <c r="I16" s="1163">
        <f t="shared" si="23"/>
        <v>2</v>
      </c>
      <c r="J16" s="1162">
        <f t="shared" si="24"/>
        <v>0.33333333333333331</v>
      </c>
      <c r="K16" s="1165"/>
      <c r="L16" s="1162">
        <f t="shared" si="25"/>
        <v>0</v>
      </c>
      <c r="M16" s="1167"/>
      <c r="N16" s="1162">
        <f t="shared" si="26"/>
        <v>0</v>
      </c>
      <c r="O16" s="1167"/>
      <c r="P16" s="1162">
        <f t="shared" si="27"/>
        <v>0</v>
      </c>
      <c r="Q16" s="1164"/>
      <c r="R16" s="1164"/>
      <c r="S16" s="1107"/>
      <c r="T16" s="1107"/>
      <c r="U16" s="1107"/>
      <c r="V16" s="1107"/>
      <c r="W16" s="1107"/>
      <c r="X16" s="1107"/>
      <c r="Y16" s="1107"/>
      <c r="Z16" s="1107"/>
      <c r="AA16" s="1107"/>
      <c r="AB16" s="1107"/>
      <c r="AC16" s="1107"/>
      <c r="AD16" s="1107"/>
      <c r="AE16" s="1107"/>
      <c r="AF16" s="1107"/>
    </row>
    <row r="17" spans="1:32" hidden="1" x14ac:dyDescent="0.25">
      <c r="A17" s="1175" t="s">
        <v>122</v>
      </c>
      <c r="B17" s="1176">
        <v>1</v>
      </c>
      <c r="C17" s="1166">
        <v>1</v>
      </c>
      <c r="D17" s="1162">
        <f t="shared" si="20"/>
        <v>1</v>
      </c>
      <c r="E17" s="1167"/>
      <c r="F17" s="1162">
        <f t="shared" si="21"/>
        <v>0</v>
      </c>
      <c r="G17" s="1167"/>
      <c r="H17" s="1162">
        <f t="shared" si="22"/>
        <v>0</v>
      </c>
      <c r="I17" s="1163">
        <f t="shared" si="23"/>
        <v>1</v>
      </c>
      <c r="J17" s="1162">
        <f t="shared" si="24"/>
        <v>0.33333333333333331</v>
      </c>
      <c r="K17" s="1167"/>
      <c r="L17" s="1162">
        <f t="shared" si="25"/>
        <v>0</v>
      </c>
      <c r="M17" s="1167"/>
      <c r="N17" s="1162">
        <f t="shared" si="26"/>
        <v>0</v>
      </c>
      <c r="O17" s="1167"/>
      <c r="P17" s="1162">
        <f t="shared" si="27"/>
        <v>0</v>
      </c>
      <c r="Q17" s="1164"/>
      <c r="R17" s="1164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hidden="1" x14ac:dyDescent="0.25">
      <c r="A18" s="1175" t="s">
        <v>123</v>
      </c>
      <c r="B18" s="1176">
        <v>1</v>
      </c>
      <c r="C18" s="1166">
        <v>1</v>
      </c>
      <c r="D18" s="1162">
        <f t="shared" si="20"/>
        <v>1</v>
      </c>
      <c r="E18" s="1167"/>
      <c r="F18" s="1162">
        <f t="shared" si="21"/>
        <v>0</v>
      </c>
      <c r="G18" s="1167"/>
      <c r="H18" s="1162">
        <f t="shared" si="22"/>
        <v>0</v>
      </c>
      <c r="I18" s="1163">
        <f t="shared" si="23"/>
        <v>1</v>
      </c>
      <c r="J18" s="1162">
        <f t="shared" si="24"/>
        <v>0.33333333333333331</v>
      </c>
      <c r="K18" s="1167"/>
      <c r="L18" s="1162">
        <f t="shared" si="25"/>
        <v>0</v>
      </c>
      <c r="M18" s="1167"/>
      <c r="N18" s="1162">
        <f t="shared" si="26"/>
        <v>0</v>
      </c>
      <c r="O18" s="1167"/>
      <c r="P18" s="1162">
        <f t="shared" si="27"/>
        <v>0</v>
      </c>
      <c r="Q18" s="1164"/>
      <c r="R18" s="1164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idden="1" x14ac:dyDescent="0.25">
      <c r="A19" s="1175" t="s">
        <v>124</v>
      </c>
      <c r="B19" s="1176">
        <v>2</v>
      </c>
      <c r="C19" s="1166">
        <v>1</v>
      </c>
      <c r="D19" s="1162">
        <f t="shared" si="20"/>
        <v>0.5</v>
      </c>
      <c r="E19" s="1167"/>
      <c r="F19" s="1162">
        <f t="shared" si="21"/>
        <v>0</v>
      </c>
      <c r="G19" s="1167"/>
      <c r="H19" s="1162">
        <f t="shared" si="22"/>
        <v>0</v>
      </c>
      <c r="I19" s="1163">
        <f t="shared" si="23"/>
        <v>1</v>
      </c>
      <c r="J19" s="1162">
        <f t="shared" si="24"/>
        <v>0.16666666666666666</v>
      </c>
      <c r="K19" s="1167"/>
      <c r="L19" s="1162">
        <f t="shared" si="25"/>
        <v>0</v>
      </c>
      <c r="M19" s="1167"/>
      <c r="N19" s="1162">
        <f t="shared" si="26"/>
        <v>0</v>
      </c>
      <c r="O19" s="1167"/>
      <c r="P19" s="1162">
        <f t="shared" si="27"/>
        <v>0</v>
      </c>
      <c r="Q19" s="1164"/>
      <c r="R19" s="1164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idden="1" x14ac:dyDescent="0.25">
      <c r="A20" s="1175" t="s">
        <v>125</v>
      </c>
      <c r="B20" s="1176">
        <v>4</v>
      </c>
      <c r="C20" s="1161">
        <v>4.5</v>
      </c>
      <c r="D20" s="1162">
        <f t="shared" si="20"/>
        <v>1.125</v>
      </c>
      <c r="E20" s="1161"/>
      <c r="F20" s="1162">
        <f t="shared" si="21"/>
        <v>0</v>
      </c>
      <c r="G20" s="1161"/>
      <c r="H20" s="1162">
        <f>G20/$B20</f>
        <v>0</v>
      </c>
      <c r="I20" s="1163">
        <f>SUM(C20,E20,G20)</f>
        <v>4.5</v>
      </c>
      <c r="J20" s="1162">
        <f t="shared" si="24"/>
        <v>0.375</v>
      </c>
      <c r="K20" s="1161"/>
      <c r="L20" s="1162">
        <f>K20/$B20</f>
        <v>0</v>
      </c>
      <c r="M20" s="1161"/>
      <c r="N20" s="1162">
        <f t="shared" si="26"/>
        <v>0</v>
      </c>
      <c r="O20" s="1167"/>
      <c r="P20" s="1162">
        <f t="shared" si="27"/>
        <v>0</v>
      </c>
      <c r="Q20" s="1164"/>
      <c r="R20" s="1164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75" t="s">
        <v>126</v>
      </c>
      <c r="B21" s="1176">
        <v>1</v>
      </c>
      <c r="C21" s="1166">
        <v>1</v>
      </c>
      <c r="D21" s="1162">
        <f t="shared" si="20"/>
        <v>1</v>
      </c>
      <c r="E21" s="1167"/>
      <c r="F21" s="1162">
        <f t="shared" si="21"/>
        <v>0</v>
      </c>
      <c r="G21" s="1167"/>
      <c r="H21" s="1162">
        <f t="shared" si="22"/>
        <v>0</v>
      </c>
      <c r="I21" s="1163">
        <f t="shared" ref="I21:I24" si="28">SUM(C21,E21,G21)</f>
        <v>1</v>
      </c>
      <c r="J21" s="1162">
        <f t="shared" si="24"/>
        <v>0.33333333333333331</v>
      </c>
      <c r="K21" s="1167"/>
      <c r="L21" s="1162">
        <f t="shared" si="25"/>
        <v>0</v>
      </c>
      <c r="M21" s="1167"/>
      <c r="N21" s="1162">
        <f t="shared" si="26"/>
        <v>0</v>
      </c>
      <c r="O21" s="1165"/>
      <c r="P21" s="1162">
        <f t="shared" si="27"/>
        <v>0</v>
      </c>
      <c r="Q21" s="1164"/>
      <c r="R21" s="1164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75" t="s">
        <v>127</v>
      </c>
      <c r="B22" s="1176">
        <v>2</v>
      </c>
      <c r="C22" s="1165">
        <v>2</v>
      </c>
      <c r="D22" s="1162">
        <f t="shared" si="20"/>
        <v>1</v>
      </c>
      <c r="E22" s="1165"/>
      <c r="F22" s="1162">
        <f t="shared" si="21"/>
        <v>0</v>
      </c>
      <c r="G22" s="1165"/>
      <c r="H22" s="1162">
        <f t="shared" si="22"/>
        <v>0</v>
      </c>
      <c r="I22" s="1163">
        <f t="shared" si="28"/>
        <v>2</v>
      </c>
      <c r="J22" s="1162">
        <f t="shared" si="24"/>
        <v>0.33333333333333331</v>
      </c>
      <c r="K22" s="1165"/>
      <c r="L22" s="1162">
        <f t="shared" si="25"/>
        <v>0</v>
      </c>
      <c r="M22" s="1165"/>
      <c r="N22" s="1162">
        <f t="shared" si="26"/>
        <v>0</v>
      </c>
      <c r="O22" s="1165"/>
      <c r="P22" s="1162">
        <f t="shared" si="27"/>
        <v>0</v>
      </c>
      <c r="Q22" s="1164"/>
      <c r="R22" s="1164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t="15.75" hidden="1" thickBot="1" x14ac:dyDescent="0.3">
      <c r="A23" s="1177" t="s">
        <v>128</v>
      </c>
      <c r="B23" s="1178">
        <v>1</v>
      </c>
      <c r="C23" s="1179">
        <v>1</v>
      </c>
      <c r="D23" s="1168">
        <f t="shared" si="20"/>
        <v>1</v>
      </c>
      <c r="E23" s="1180"/>
      <c r="F23" s="1168">
        <f t="shared" si="21"/>
        <v>0</v>
      </c>
      <c r="G23" s="1180"/>
      <c r="H23" s="1168">
        <f t="shared" si="22"/>
        <v>0</v>
      </c>
      <c r="I23" s="1181">
        <f t="shared" si="28"/>
        <v>1</v>
      </c>
      <c r="J23" s="1168">
        <f t="shared" si="24"/>
        <v>0.33333333333333331</v>
      </c>
      <c r="K23" s="1180"/>
      <c r="L23" s="1168">
        <f t="shared" si="25"/>
        <v>0</v>
      </c>
      <c r="M23" s="1180"/>
      <c r="N23" s="1168">
        <f t="shared" si="26"/>
        <v>0</v>
      </c>
      <c r="O23" s="1180"/>
      <c r="P23" s="1168">
        <f t="shared" si="27"/>
        <v>0</v>
      </c>
      <c r="Q23" s="1169"/>
      <c r="R23" s="1169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t="15.75" hidden="1" thickBot="1" x14ac:dyDescent="0.3">
      <c r="A24" s="1182" t="s">
        <v>7</v>
      </c>
      <c r="B24" s="1183">
        <f>SUM(B14:B23)</f>
        <v>23</v>
      </c>
      <c r="C24" s="1184">
        <f>SUM(C14:C23)</f>
        <v>22.66</v>
      </c>
      <c r="D24" s="1185">
        <f t="shared" si="20"/>
        <v>0.98521739130434782</v>
      </c>
      <c r="E24" s="1184">
        <f>SUM(E14:E23)</f>
        <v>0</v>
      </c>
      <c r="F24" s="1185">
        <f t="shared" si="21"/>
        <v>0</v>
      </c>
      <c r="G24" s="1184">
        <f>SUM(G14:G23)</f>
        <v>0</v>
      </c>
      <c r="H24" s="1185">
        <f t="shared" si="22"/>
        <v>0</v>
      </c>
      <c r="I24" s="1184">
        <f t="shared" si="28"/>
        <v>22.66</v>
      </c>
      <c r="J24" s="1185">
        <f t="shared" si="24"/>
        <v>0.32840579710144929</v>
      </c>
      <c r="K24" s="1184">
        <f>SUM(K14:K23)</f>
        <v>0</v>
      </c>
      <c r="L24" s="1185">
        <f t="shared" si="25"/>
        <v>0</v>
      </c>
      <c r="M24" s="1184">
        <f t="shared" ref="M24" si="29">SUM(M14:M23)</f>
        <v>0</v>
      </c>
      <c r="N24" s="1185">
        <f t="shared" si="26"/>
        <v>0</v>
      </c>
      <c r="O24" s="1184">
        <f t="shared" ref="O24" si="30">SUM(O14:O23)</f>
        <v>0</v>
      </c>
      <c r="P24" s="1185">
        <f t="shared" si="27"/>
        <v>0</v>
      </c>
      <c r="Q24" s="1185"/>
      <c r="R24" s="1185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2:R12"/>
    <mergeCell ref="A6:AF6"/>
    <mergeCell ref="A5:AF5"/>
  </mergeCells>
  <pageMargins left="0.23622047244094491" right="0.23622047244094491" top="0.35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H208"/>
  <sheetViews>
    <sheetView showGridLines="0" tabSelected="1" topLeftCell="A22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5.42578125" customWidth="1"/>
    <col min="2" max="2" width="9" bestFit="1" customWidth="1"/>
    <col min="3" max="3" width="7.42578125" bestFit="1" customWidth="1"/>
    <col min="4" max="4" width="7.7109375" bestFit="1" customWidth="1"/>
    <col min="5" max="5" width="7.140625" bestFit="1" customWidth="1"/>
    <col min="6" max="6" width="8.42578125" customWidth="1"/>
    <col min="7" max="7" width="7.85546875" bestFit="1" customWidth="1"/>
    <col min="8" max="8" width="8.5703125" bestFit="1" customWidth="1"/>
    <col min="9" max="9" width="9" hidden="1" customWidth="1"/>
    <col min="10" max="10" width="7.42578125" hidden="1" customWidth="1"/>
    <col min="11" max="12" width="7.5703125" bestFit="1" customWidth="1"/>
    <col min="13" max="13" width="8.42578125" bestFit="1" customWidth="1"/>
    <col min="14" max="14" width="7.5703125" bestFit="1" customWidth="1"/>
    <col min="15" max="15" width="7.42578125" bestFit="1" customWidth="1"/>
    <col min="16" max="16" width="8.42578125" bestFit="1" customWidth="1"/>
    <col min="17" max="17" width="8" hidden="1" customWidth="1"/>
    <col min="18" max="18" width="7.42578125" hidden="1" customWidth="1"/>
    <col min="19" max="19" width="7.28515625" bestFit="1" customWidth="1"/>
    <col min="20" max="20" width="8.42578125" bestFit="1" customWidth="1"/>
    <col min="21" max="21" width="7.5703125" bestFit="1" customWidth="1"/>
    <col min="22" max="22" width="8.7109375" customWidth="1"/>
    <col min="23" max="23" width="7.28515625" bestFit="1" customWidth="1"/>
    <col min="24" max="24" width="7.85546875" customWidth="1"/>
    <col min="25" max="25" width="8" hidden="1" customWidth="1"/>
    <col min="26" max="26" width="7.42578125" hidden="1" customWidth="1"/>
    <col min="27" max="27" width="7.5703125" bestFit="1" customWidth="1"/>
    <col min="28" max="28" width="8.140625" customWidth="1"/>
    <col min="29" max="29" width="7.5703125" bestFit="1" customWidth="1"/>
    <col min="30" max="30" width="8.42578125" customWidth="1"/>
    <col min="31" max="31" width="7.28515625" bestFit="1" customWidth="1"/>
    <col min="32" max="32" width="8.7109375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27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607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18" customHeight="1" x14ac:dyDescent="0.25">
      <c r="A8" s="1095" t="s">
        <v>549</v>
      </c>
      <c r="B8" s="1147">
        <v>396</v>
      </c>
      <c r="C8" s="1148">
        <v>541</v>
      </c>
      <c r="D8" s="1149">
        <f t="shared" ref="D8:D21" si="0">C8/$B8</f>
        <v>1.3661616161616161</v>
      </c>
      <c r="E8" s="1148">
        <v>364</v>
      </c>
      <c r="F8" s="1149">
        <f t="shared" ref="F8:F21" si="1">E8/$B8</f>
        <v>0.91919191919191923</v>
      </c>
      <c r="G8" s="1148">
        <v>198</v>
      </c>
      <c r="H8" s="1149">
        <f t="shared" ref="H8:H21" si="2">G8/$B8</f>
        <v>0.5</v>
      </c>
      <c r="I8" s="1250">
        <f t="shared" ref="I8:I21" si="3">SUM(C8,E8,G8)</f>
        <v>1103</v>
      </c>
      <c r="J8" s="1149">
        <f t="shared" ref="J8:J21" si="4">I8/($B8*3)</f>
        <v>0.92845117845117842</v>
      </c>
      <c r="K8" s="1148">
        <v>10</v>
      </c>
      <c r="L8" s="1149">
        <f t="shared" ref="L8:L21" si="5">K8/$B8</f>
        <v>2.5252525252525252E-2</v>
      </c>
      <c r="M8" s="1148">
        <v>7</v>
      </c>
      <c r="N8" s="1149">
        <f t="shared" ref="N8:N21" si="6">M8/$B8</f>
        <v>1.7676767676767676E-2</v>
      </c>
      <c r="O8" s="1148">
        <v>250</v>
      </c>
      <c r="P8" s="1149">
        <f t="shared" ref="P8:P21" si="7">O8/$B8</f>
        <v>0.63131313131313127</v>
      </c>
      <c r="Q8" s="1250">
        <f t="shared" ref="Q8:Q21" si="8">SUM(K8,M8,O8)</f>
        <v>267</v>
      </c>
      <c r="R8" s="1149">
        <f t="shared" ref="R8:R32" si="9">Q8/($B8*3)</f>
        <v>0.22474747474747475</v>
      </c>
      <c r="S8" s="1148">
        <v>145</v>
      </c>
      <c r="T8" s="1149">
        <f t="shared" ref="T8:T32" si="10">S8/$B8</f>
        <v>0.36616161616161619</v>
      </c>
      <c r="U8" s="1148">
        <v>227</v>
      </c>
      <c r="V8" s="1149">
        <f t="shared" ref="V8:V32" si="11">U8/$B8</f>
        <v>0.5732323232323232</v>
      </c>
      <c r="W8" s="1148">
        <v>306</v>
      </c>
      <c r="X8" s="1149">
        <f t="shared" ref="X8:X32" si="12">W8/$B8</f>
        <v>0.77272727272727271</v>
      </c>
      <c r="Y8" s="1250">
        <f t="shared" ref="Y8:Y21" si="13">SUM(S8,U8,W8)</f>
        <v>678</v>
      </c>
      <c r="Z8" s="1149">
        <f t="shared" ref="Z8:Z32" si="14">Y8/($B8*3)</f>
        <v>0.57070707070707072</v>
      </c>
      <c r="AA8" s="1148">
        <v>269</v>
      </c>
      <c r="AB8" s="1150">
        <f t="shared" ref="AB8" si="15">AA8/$B8</f>
        <v>0.67929292929292928</v>
      </c>
      <c r="AC8" s="1148">
        <v>348</v>
      </c>
      <c r="AD8" s="1150">
        <f t="shared" ref="AD8" si="16">AC8/$B8</f>
        <v>0.87878787878787878</v>
      </c>
      <c r="AE8" s="1148">
        <v>356</v>
      </c>
      <c r="AF8" s="1150">
        <f t="shared" ref="AF8" si="17">AE8/$B8</f>
        <v>0.89898989898989901</v>
      </c>
    </row>
    <row r="9" spans="1:32" ht="18" customHeight="1" x14ac:dyDescent="0.25">
      <c r="A9" s="1095" t="s">
        <v>550</v>
      </c>
      <c r="B9" s="1147">
        <v>792</v>
      </c>
      <c r="C9" s="1148">
        <v>767</v>
      </c>
      <c r="D9" s="1149">
        <f t="shared" si="0"/>
        <v>0.96843434343434343</v>
      </c>
      <c r="E9" s="1148">
        <v>607</v>
      </c>
      <c r="F9" s="1149">
        <f t="shared" si="1"/>
        <v>0.76641414141414144</v>
      </c>
      <c r="G9" s="1148">
        <v>505</v>
      </c>
      <c r="H9" s="1149">
        <f t="shared" si="2"/>
        <v>0.63762626262626265</v>
      </c>
      <c r="I9" s="1250">
        <f>SUM(C9,E9,G9)</f>
        <v>1879</v>
      </c>
      <c r="J9" s="1149">
        <f t="shared" si="4"/>
        <v>0.79082491582491588</v>
      </c>
      <c r="K9" s="1148">
        <v>68</v>
      </c>
      <c r="L9" s="1149">
        <f t="shared" si="5"/>
        <v>8.5858585858585856E-2</v>
      </c>
      <c r="M9" s="1148">
        <v>112</v>
      </c>
      <c r="N9" s="1149">
        <f t="shared" si="6"/>
        <v>0.14141414141414141</v>
      </c>
      <c r="O9" s="1148">
        <v>329</v>
      </c>
      <c r="P9" s="1149">
        <f t="shared" si="7"/>
        <v>0.41540404040404039</v>
      </c>
      <c r="Q9" s="1250">
        <f t="shared" si="8"/>
        <v>509</v>
      </c>
      <c r="R9" s="1149">
        <f t="shared" si="9"/>
        <v>0.21422558922558924</v>
      </c>
      <c r="S9" s="1148">
        <v>581</v>
      </c>
      <c r="T9" s="1149">
        <f t="shared" si="10"/>
        <v>0.73358585858585856</v>
      </c>
      <c r="U9" s="1148">
        <v>560</v>
      </c>
      <c r="V9" s="1149">
        <f t="shared" si="11"/>
        <v>0.70707070707070707</v>
      </c>
      <c r="W9" s="1148">
        <v>512</v>
      </c>
      <c r="X9" s="1149">
        <f t="shared" si="12"/>
        <v>0.64646464646464652</v>
      </c>
      <c r="Y9" s="1250">
        <f t="shared" si="13"/>
        <v>1653</v>
      </c>
      <c r="Z9" s="1149">
        <f t="shared" si="14"/>
        <v>0.69570707070707072</v>
      </c>
      <c r="AA9" s="1148">
        <v>429</v>
      </c>
      <c r="AB9" s="1150">
        <f t="shared" ref="AB9:AB21" si="18">AA9/$B9</f>
        <v>0.54166666666666663</v>
      </c>
      <c r="AC9" s="1148">
        <v>553</v>
      </c>
      <c r="AD9" s="1150">
        <f t="shared" ref="AD9:AD21" si="19">AC9/$B9</f>
        <v>0.6982323232323232</v>
      </c>
      <c r="AE9" s="1148">
        <v>600</v>
      </c>
      <c r="AF9" s="1150">
        <f t="shared" ref="AF9:AF21" si="20">AE9/$B9</f>
        <v>0.75757575757575757</v>
      </c>
    </row>
    <row r="10" spans="1:32" ht="18" customHeight="1" x14ac:dyDescent="0.25">
      <c r="A10" s="1095" t="s">
        <v>551</v>
      </c>
      <c r="B10" s="1147">
        <v>66</v>
      </c>
      <c r="C10" s="1148">
        <v>102</v>
      </c>
      <c r="D10" s="1149">
        <f>C10/$B10</f>
        <v>1.5454545454545454</v>
      </c>
      <c r="E10" s="1148">
        <v>39</v>
      </c>
      <c r="F10" s="1149">
        <f t="shared" si="1"/>
        <v>0.59090909090909094</v>
      </c>
      <c r="G10" s="1148">
        <v>48</v>
      </c>
      <c r="H10" s="1149">
        <f t="shared" si="2"/>
        <v>0.72727272727272729</v>
      </c>
      <c r="I10" s="1250">
        <f t="shared" ref="I10:I11" si="21">SUM(C10,E10,G10)</f>
        <v>189</v>
      </c>
      <c r="J10" s="1149">
        <f t="shared" si="4"/>
        <v>0.95454545454545459</v>
      </c>
      <c r="K10" s="1148">
        <v>4</v>
      </c>
      <c r="L10" s="1149">
        <f t="shared" si="5"/>
        <v>6.0606060606060608E-2</v>
      </c>
      <c r="M10" s="1148">
        <v>6</v>
      </c>
      <c r="N10" s="1149">
        <f t="shared" si="6"/>
        <v>9.0909090909090912E-2</v>
      </c>
      <c r="O10" s="1148">
        <v>45</v>
      </c>
      <c r="P10" s="1149">
        <f t="shared" si="7"/>
        <v>0.68181818181818177</v>
      </c>
      <c r="Q10" s="1250">
        <f t="shared" si="8"/>
        <v>55</v>
      </c>
      <c r="R10" s="1149">
        <f t="shared" si="9"/>
        <v>0.27777777777777779</v>
      </c>
      <c r="S10" s="1148">
        <v>32</v>
      </c>
      <c r="T10" s="1149">
        <f t="shared" si="10"/>
        <v>0.48484848484848486</v>
      </c>
      <c r="U10" s="1148">
        <v>89</v>
      </c>
      <c r="V10" s="1149">
        <f t="shared" si="11"/>
        <v>1.3484848484848484</v>
      </c>
      <c r="W10" s="1148">
        <v>175</v>
      </c>
      <c r="X10" s="1149">
        <f t="shared" si="12"/>
        <v>2.6515151515151514</v>
      </c>
      <c r="Y10" s="1250">
        <f t="shared" si="13"/>
        <v>296</v>
      </c>
      <c r="Z10" s="1149">
        <f t="shared" si="14"/>
        <v>1.494949494949495</v>
      </c>
      <c r="AA10" s="1148">
        <v>145</v>
      </c>
      <c r="AB10" s="1150">
        <f t="shared" si="18"/>
        <v>2.1969696969696968</v>
      </c>
      <c r="AC10" s="1148">
        <v>315</v>
      </c>
      <c r="AD10" s="1150">
        <f t="shared" si="19"/>
        <v>4.7727272727272725</v>
      </c>
      <c r="AE10" s="1148">
        <v>331</v>
      </c>
      <c r="AF10" s="1150">
        <f t="shared" si="20"/>
        <v>5.0151515151515156</v>
      </c>
    </row>
    <row r="11" spans="1:32" ht="18" customHeight="1" x14ac:dyDescent="0.25">
      <c r="A11" s="1095" t="s">
        <v>552</v>
      </c>
      <c r="B11" s="1147">
        <v>66</v>
      </c>
      <c r="C11" s="1148">
        <v>0</v>
      </c>
      <c r="D11" s="1149">
        <f>C11/$B11</f>
        <v>0</v>
      </c>
      <c r="E11" s="1148">
        <v>57</v>
      </c>
      <c r="F11" s="1149">
        <f t="shared" si="1"/>
        <v>0.86363636363636365</v>
      </c>
      <c r="G11" s="1148">
        <v>34</v>
      </c>
      <c r="H11" s="1149">
        <f t="shared" si="2"/>
        <v>0.51515151515151514</v>
      </c>
      <c r="I11" s="1250">
        <f t="shared" si="21"/>
        <v>91</v>
      </c>
      <c r="J11" s="1149">
        <f t="shared" si="4"/>
        <v>0.45959595959595961</v>
      </c>
      <c r="K11" s="1148">
        <v>22</v>
      </c>
      <c r="L11" s="1149">
        <f t="shared" si="5"/>
        <v>0.33333333333333331</v>
      </c>
      <c r="M11" s="1148">
        <v>3</v>
      </c>
      <c r="N11" s="1149">
        <f t="shared" si="6"/>
        <v>4.5454545454545456E-2</v>
      </c>
      <c r="O11" s="1148">
        <v>17</v>
      </c>
      <c r="P11" s="1149">
        <f t="shared" si="7"/>
        <v>0.25757575757575757</v>
      </c>
      <c r="Q11" s="1250">
        <f t="shared" si="8"/>
        <v>42</v>
      </c>
      <c r="R11" s="1149">
        <f t="shared" si="9"/>
        <v>0.21212121212121213</v>
      </c>
      <c r="S11" s="1148">
        <v>5</v>
      </c>
      <c r="T11" s="1149">
        <f t="shared" si="10"/>
        <v>7.575757575757576E-2</v>
      </c>
      <c r="U11" s="1148">
        <v>1</v>
      </c>
      <c r="V11" s="1149">
        <f t="shared" si="11"/>
        <v>1.5151515151515152E-2</v>
      </c>
      <c r="W11" s="1148">
        <v>30</v>
      </c>
      <c r="X11" s="1149">
        <f t="shared" si="12"/>
        <v>0.45454545454545453</v>
      </c>
      <c r="Y11" s="1250">
        <f t="shared" si="13"/>
        <v>36</v>
      </c>
      <c r="Z11" s="1149">
        <f t="shared" si="14"/>
        <v>0.18181818181818182</v>
      </c>
      <c r="AA11" s="1148">
        <v>113</v>
      </c>
      <c r="AB11" s="1150">
        <f t="shared" si="18"/>
        <v>1.7121212121212122</v>
      </c>
      <c r="AC11" s="1148">
        <v>119</v>
      </c>
      <c r="AD11" s="1150">
        <f t="shared" si="19"/>
        <v>1.803030303030303</v>
      </c>
      <c r="AE11" s="1148">
        <v>102</v>
      </c>
      <c r="AF11" s="1150">
        <f t="shared" si="20"/>
        <v>1.5454545454545454</v>
      </c>
    </row>
    <row r="12" spans="1:32" ht="18" customHeight="1" x14ac:dyDescent="0.25">
      <c r="A12" s="1095" t="s">
        <v>553</v>
      </c>
      <c r="B12" s="1147">
        <v>540</v>
      </c>
      <c r="C12" s="1148">
        <v>453</v>
      </c>
      <c r="D12" s="1149">
        <f>C12/$B12</f>
        <v>0.83888888888888891</v>
      </c>
      <c r="E12" s="1148">
        <v>444</v>
      </c>
      <c r="F12" s="1149">
        <f>E12/$B12</f>
        <v>0.82222222222222219</v>
      </c>
      <c r="G12" s="1148">
        <v>332</v>
      </c>
      <c r="H12" s="1149">
        <f>G12/$B12</f>
        <v>0.61481481481481481</v>
      </c>
      <c r="I12" s="1250">
        <f>SUM(C12,E12,G12)</f>
        <v>1229</v>
      </c>
      <c r="J12" s="1149">
        <f>I12/($B12*3)</f>
        <v>0.75864197530864197</v>
      </c>
      <c r="K12" s="1148">
        <v>32</v>
      </c>
      <c r="L12" s="1149">
        <f>K12/$B12</f>
        <v>5.9259259259259262E-2</v>
      </c>
      <c r="M12" s="1148">
        <v>36</v>
      </c>
      <c r="N12" s="1149">
        <f>M12/$B12</f>
        <v>6.6666666666666666E-2</v>
      </c>
      <c r="O12" s="1148">
        <v>287</v>
      </c>
      <c r="P12" s="1149">
        <f>O12/$B12</f>
        <v>0.53148148148148144</v>
      </c>
      <c r="Q12" s="1250">
        <f>SUM(K12,M12,O12)</f>
        <v>355</v>
      </c>
      <c r="R12" s="1149">
        <f>Q12/($B12*3)</f>
        <v>0.2191358024691358</v>
      </c>
      <c r="S12" s="1148">
        <v>327</v>
      </c>
      <c r="T12" s="1149">
        <f>S12/$B12</f>
        <v>0.60555555555555551</v>
      </c>
      <c r="U12" s="1148">
        <v>292</v>
      </c>
      <c r="V12" s="1149">
        <f>U12/$B12</f>
        <v>0.54074074074074074</v>
      </c>
      <c r="W12" s="1148">
        <v>218</v>
      </c>
      <c r="X12" s="1149">
        <f>W12/$B12</f>
        <v>0.40370370370370373</v>
      </c>
      <c r="Y12" s="1250">
        <f>SUM(S12,U12,W12)</f>
        <v>837</v>
      </c>
      <c r="Z12" s="1149">
        <f>Y12/($B12*3)</f>
        <v>0.51666666666666672</v>
      </c>
      <c r="AA12" s="1148">
        <v>345</v>
      </c>
      <c r="AB12" s="1150">
        <f>AA12/$B12</f>
        <v>0.63888888888888884</v>
      </c>
      <c r="AC12" s="1148">
        <v>346</v>
      </c>
      <c r="AD12" s="1150">
        <f>AC12/$B12</f>
        <v>0.64074074074074072</v>
      </c>
      <c r="AE12" s="1148">
        <v>455</v>
      </c>
      <c r="AF12" s="1150">
        <f>AE12/$B12</f>
        <v>0.84259259259259256</v>
      </c>
    </row>
    <row r="13" spans="1:32" ht="18" customHeight="1" x14ac:dyDescent="0.25">
      <c r="A13" s="1095" t="s">
        <v>554</v>
      </c>
      <c r="B13" s="1147">
        <v>660</v>
      </c>
      <c r="C13" s="1148">
        <v>449</v>
      </c>
      <c r="D13" s="1149">
        <f t="shared" si="0"/>
        <v>0.6803030303030303</v>
      </c>
      <c r="E13" s="1148">
        <v>301</v>
      </c>
      <c r="F13" s="1149">
        <f t="shared" si="1"/>
        <v>0.45606060606060606</v>
      </c>
      <c r="G13" s="1148">
        <v>270</v>
      </c>
      <c r="H13" s="1149">
        <f t="shared" si="2"/>
        <v>0.40909090909090912</v>
      </c>
      <c r="I13" s="1250">
        <f>SUM(C13,E13,G13)</f>
        <v>1020</v>
      </c>
      <c r="J13" s="1149">
        <f t="shared" si="4"/>
        <v>0.51515151515151514</v>
      </c>
      <c r="K13" s="1148">
        <v>27</v>
      </c>
      <c r="L13" s="1149">
        <f t="shared" si="5"/>
        <v>4.0909090909090909E-2</v>
      </c>
      <c r="M13" s="1148">
        <v>29</v>
      </c>
      <c r="N13" s="1149">
        <f t="shared" si="6"/>
        <v>4.3939393939393938E-2</v>
      </c>
      <c r="O13" s="1148">
        <v>344</v>
      </c>
      <c r="P13" s="1149">
        <f t="shared" si="7"/>
        <v>0.52121212121212124</v>
      </c>
      <c r="Q13" s="1250">
        <f t="shared" si="8"/>
        <v>400</v>
      </c>
      <c r="R13" s="1149">
        <f t="shared" si="9"/>
        <v>0.20202020202020202</v>
      </c>
      <c r="S13" s="1148">
        <v>303</v>
      </c>
      <c r="T13" s="1149">
        <f t="shared" si="10"/>
        <v>0.45909090909090911</v>
      </c>
      <c r="U13" s="1148">
        <v>362</v>
      </c>
      <c r="V13" s="1149">
        <f t="shared" si="11"/>
        <v>0.54848484848484846</v>
      </c>
      <c r="W13" s="1148">
        <v>236</v>
      </c>
      <c r="X13" s="1149">
        <f t="shared" si="12"/>
        <v>0.3575757575757576</v>
      </c>
      <c r="Y13" s="1250">
        <f t="shared" si="13"/>
        <v>901</v>
      </c>
      <c r="Z13" s="1149">
        <f t="shared" si="14"/>
        <v>0.45505050505050504</v>
      </c>
      <c r="AA13" s="1148">
        <v>234</v>
      </c>
      <c r="AB13" s="1150">
        <f t="shared" si="18"/>
        <v>0.35454545454545455</v>
      </c>
      <c r="AC13" s="1148">
        <v>201</v>
      </c>
      <c r="AD13" s="1150">
        <f t="shared" si="19"/>
        <v>0.30454545454545456</v>
      </c>
      <c r="AE13" s="1148">
        <v>363</v>
      </c>
      <c r="AF13" s="1150">
        <f t="shared" si="20"/>
        <v>0.55000000000000004</v>
      </c>
    </row>
    <row r="14" spans="1:32" ht="18" customHeight="1" x14ac:dyDescent="0.25">
      <c r="A14" s="1095" t="s">
        <v>555</v>
      </c>
      <c r="B14" s="1147">
        <v>132</v>
      </c>
      <c r="C14" s="1148">
        <v>140</v>
      </c>
      <c r="D14" s="1149">
        <f>C14/$B14</f>
        <v>1.0606060606060606</v>
      </c>
      <c r="E14" s="1148">
        <v>101</v>
      </c>
      <c r="F14" s="1149">
        <f>E14/$B14</f>
        <v>0.76515151515151514</v>
      </c>
      <c r="G14" s="1148">
        <v>80</v>
      </c>
      <c r="H14" s="1149">
        <f>G14/$B14</f>
        <v>0.60606060606060608</v>
      </c>
      <c r="I14" s="1250">
        <f>SUM(C14,E14,G14)</f>
        <v>321</v>
      </c>
      <c r="J14" s="1149">
        <f>I14/($B14*3)</f>
        <v>0.81060606060606055</v>
      </c>
      <c r="K14" s="1148">
        <v>0</v>
      </c>
      <c r="L14" s="1149">
        <f>K14/$B14</f>
        <v>0</v>
      </c>
      <c r="M14" s="1148">
        <v>0</v>
      </c>
      <c r="N14" s="1149">
        <f>M14/$B14</f>
        <v>0</v>
      </c>
      <c r="O14" s="1148">
        <v>0</v>
      </c>
      <c r="P14" s="1149">
        <f>O14/$B14</f>
        <v>0</v>
      </c>
      <c r="Q14" s="1250">
        <f>SUM(K14,M14,O14)</f>
        <v>0</v>
      </c>
      <c r="R14" s="1149">
        <f>Q14/($B14*3)</f>
        <v>0</v>
      </c>
      <c r="S14" s="1148">
        <v>0</v>
      </c>
      <c r="T14" s="1149">
        <f>S14/$B14</f>
        <v>0</v>
      </c>
      <c r="U14" s="1148">
        <v>0</v>
      </c>
      <c r="V14" s="1149">
        <f>U14/$B14</f>
        <v>0</v>
      </c>
      <c r="W14" s="1148">
        <v>73</v>
      </c>
      <c r="X14" s="1149">
        <f>W14/$B14</f>
        <v>0.55303030303030298</v>
      </c>
      <c r="Y14" s="1250">
        <f>SUM(S14,U14,W14)</f>
        <v>73</v>
      </c>
      <c r="Z14" s="1149">
        <f>Y14/($B14*3)</f>
        <v>0.18434343434343434</v>
      </c>
      <c r="AA14" s="1148">
        <v>69</v>
      </c>
      <c r="AB14" s="1150">
        <f>AA14/$B14</f>
        <v>0.52272727272727271</v>
      </c>
      <c r="AC14" s="1148">
        <v>63</v>
      </c>
      <c r="AD14" s="1150">
        <f>AC14/$B14</f>
        <v>0.47727272727272729</v>
      </c>
      <c r="AE14" s="1148">
        <v>127</v>
      </c>
      <c r="AF14" s="1150">
        <f>AE14/$B14</f>
        <v>0.96212121212121215</v>
      </c>
    </row>
    <row r="15" spans="1:32" ht="18" customHeight="1" x14ac:dyDescent="0.25">
      <c r="A15" s="1095" t="s">
        <v>556</v>
      </c>
      <c r="B15" s="1147">
        <v>48</v>
      </c>
      <c r="C15" s="1148">
        <v>46</v>
      </c>
      <c r="D15" s="1149">
        <f>C15/$B15</f>
        <v>0.95833333333333337</v>
      </c>
      <c r="E15" s="1148">
        <v>21</v>
      </c>
      <c r="F15" s="1149">
        <f t="shared" si="1"/>
        <v>0.4375</v>
      </c>
      <c r="G15" s="1148">
        <v>41</v>
      </c>
      <c r="H15" s="1149">
        <f t="shared" si="2"/>
        <v>0.85416666666666663</v>
      </c>
      <c r="I15" s="1250">
        <f t="shared" ref="I15" si="22">SUM(C15,E15,G15)</f>
        <v>108</v>
      </c>
      <c r="J15" s="1149">
        <f t="shared" si="4"/>
        <v>0.75</v>
      </c>
      <c r="K15" s="1148">
        <v>7</v>
      </c>
      <c r="L15" s="1149">
        <f t="shared" si="5"/>
        <v>0.14583333333333334</v>
      </c>
      <c r="M15" s="1148">
        <v>8</v>
      </c>
      <c r="N15" s="1149">
        <f t="shared" si="6"/>
        <v>0.16666666666666666</v>
      </c>
      <c r="O15" s="1148">
        <v>32</v>
      </c>
      <c r="P15" s="1149">
        <f t="shared" si="7"/>
        <v>0.66666666666666663</v>
      </c>
      <c r="Q15" s="1250">
        <f t="shared" si="8"/>
        <v>47</v>
      </c>
      <c r="R15" s="1149">
        <f t="shared" si="9"/>
        <v>0.3263888888888889</v>
      </c>
      <c r="S15" s="1148">
        <v>8</v>
      </c>
      <c r="T15" s="1149">
        <f t="shared" si="10"/>
        <v>0.16666666666666666</v>
      </c>
      <c r="U15" s="1148">
        <v>37</v>
      </c>
      <c r="V15" s="1149">
        <f t="shared" si="11"/>
        <v>0.77083333333333337</v>
      </c>
      <c r="W15" s="1148">
        <v>55</v>
      </c>
      <c r="X15" s="1149">
        <f t="shared" si="12"/>
        <v>1.1458333333333333</v>
      </c>
      <c r="Y15" s="1250">
        <f t="shared" si="13"/>
        <v>100</v>
      </c>
      <c r="Z15" s="1149">
        <f t="shared" si="14"/>
        <v>0.69444444444444442</v>
      </c>
      <c r="AA15" s="1148">
        <v>39</v>
      </c>
      <c r="AB15" s="1150">
        <f t="shared" si="18"/>
        <v>0.8125</v>
      </c>
      <c r="AC15" s="1148">
        <v>37</v>
      </c>
      <c r="AD15" s="1150">
        <f t="shared" si="19"/>
        <v>0.77083333333333337</v>
      </c>
      <c r="AE15" s="1148">
        <v>62</v>
      </c>
      <c r="AF15" s="1150">
        <f t="shared" si="20"/>
        <v>1.2916666666666667</v>
      </c>
    </row>
    <row r="16" spans="1:32" ht="18" customHeight="1" x14ac:dyDescent="0.25">
      <c r="A16" s="1095" t="s">
        <v>557</v>
      </c>
      <c r="B16" s="1147">
        <v>60</v>
      </c>
      <c r="C16" s="1148">
        <v>8</v>
      </c>
      <c r="D16" s="1149">
        <f>C16/$B16</f>
        <v>0.13333333333333333</v>
      </c>
      <c r="E16" s="1148">
        <v>13</v>
      </c>
      <c r="F16" s="1149">
        <f>E16/$B16</f>
        <v>0.21666666666666667</v>
      </c>
      <c r="G16" s="1148">
        <v>23</v>
      </c>
      <c r="H16" s="1149">
        <f>G16/$B16</f>
        <v>0.38333333333333336</v>
      </c>
      <c r="I16" s="1250">
        <f t="shared" ref="I16" si="23">SUM(C16,E16,G16)</f>
        <v>44</v>
      </c>
      <c r="J16" s="1149">
        <f>I16/($B16*3)</f>
        <v>0.24444444444444444</v>
      </c>
      <c r="K16" s="1148">
        <v>3</v>
      </c>
      <c r="L16" s="1149">
        <f>K16/$B16</f>
        <v>0.05</v>
      </c>
      <c r="M16" s="1148">
        <v>5</v>
      </c>
      <c r="N16" s="1149">
        <f>M16/$B16</f>
        <v>8.3333333333333329E-2</v>
      </c>
      <c r="O16" s="1148">
        <v>20</v>
      </c>
      <c r="P16" s="1149">
        <f>O16/$B16</f>
        <v>0.33333333333333331</v>
      </c>
      <c r="Q16" s="1250">
        <f t="shared" ref="Q16" si="24">SUM(K16,M16,O16)</f>
        <v>28</v>
      </c>
      <c r="R16" s="1149">
        <f>Q16/($B16*3)</f>
        <v>0.15555555555555556</v>
      </c>
      <c r="S16" s="1148">
        <v>17</v>
      </c>
      <c r="T16" s="1149">
        <f>S16/$B16</f>
        <v>0.28333333333333333</v>
      </c>
      <c r="U16" s="1148">
        <v>24</v>
      </c>
      <c r="V16" s="1149">
        <f>U16/$B16</f>
        <v>0.4</v>
      </c>
      <c r="W16" s="1148">
        <v>34</v>
      </c>
      <c r="X16" s="1149">
        <f>W16/$B16</f>
        <v>0.56666666666666665</v>
      </c>
      <c r="Y16" s="1250">
        <f t="shared" ref="Y16" si="25">SUM(S16,U16,W16)</f>
        <v>75</v>
      </c>
      <c r="Z16" s="1149">
        <f>Y16/($B16*3)</f>
        <v>0.41666666666666669</v>
      </c>
      <c r="AA16" s="1148">
        <v>25</v>
      </c>
      <c r="AB16" s="1149">
        <f>AA16/$B16</f>
        <v>0.41666666666666669</v>
      </c>
      <c r="AC16" s="1148">
        <v>28</v>
      </c>
      <c r="AD16" s="1149">
        <f>AC16/$B16</f>
        <v>0.46666666666666667</v>
      </c>
      <c r="AE16" s="1148">
        <v>48</v>
      </c>
      <c r="AF16" s="1149">
        <f>AE16/$B16</f>
        <v>0.8</v>
      </c>
    </row>
    <row r="17" spans="1:32" ht="18" customHeight="1" x14ac:dyDescent="0.25">
      <c r="A17" s="1095" t="s">
        <v>558</v>
      </c>
      <c r="B17" s="1147">
        <v>660</v>
      </c>
      <c r="C17" s="1148">
        <v>779</v>
      </c>
      <c r="D17" s="1149">
        <f t="shared" si="0"/>
        <v>1.1803030303030304</v>
      </c>
      <c r="E17" s="1148">
        <v>563</v>
      </c>
      <c r="F17" s="1149">
        <f t="shared" si="1"/>
        <v>0.85303030303030303</v>
      </c>
      <c r="G17" s="1148">
        <v>458</v>
      </c>
      <c r="H17" s="1149">
        <f t="shared" si="2"/>
        <v>0.69393939393939397</v>
      </c>
      <c r="I17" s="1250">
        <f>SUM(C17,E17,G17)</f>
        <v>1800</v>
      </c>
      <c r="J17" s="1149">
        <f t="shared" si="4"/>
        <v>0.90909090909090906</v>
      </c>
      <c r="K17" s="1148">
        <v>114</v>
      </c>
      <c r="L17" s="1149">
        <f t="shared" si="5"/>
        <v>0.17272727272727273</v>
      </c>
      <c r="M17" s="1148">
        <v>111</v>
      </c>
      <c r="N17" s="1149">
        <f t="shared" si="6"/>
        <v>0.16818181818181818</v>
      </c>
      <c r="O17" s="1148">
        <v>393</v>
      </c>
      <c r="P17" s="1149">
        <f t="shared" si="7"/>
        <v>0.59545454545454546</v>
      </c>
      <c r="Q17" s="1250">
        <f t="shared" si="8"/>
        <v>618</v>
      </c>
      <c r="R17" s="1149">
        <f t="shared" si="9"/>
        <v>0.31212121212121213</v>
      </c>
      <c r="S17" s="1148">
        <v>399</v>
      </c>
      <c r="T17" s="1149">
        <f t="shared" si="10"/>
        <v>0.6045454545454545</v>
      </c>
      <c r="U17" s="1148">
        <v>219</v>
      </c>
      <c r="V17" s="1149">
        <f t="shared" si="11"/>
        <v>0.33181818181818185</v>
      </c>
      <c r="W17" s="1148">
        <v>280</v>
      </c>
      <c r="X17" s="1149">
        <f t="shared" si="12"/>
        <v>0.42424242424242425</v>
      </c>
      <c r="Y17" s="1250">
        <f t="shared" si="13"/>
        <v>898</v>
      </c>
      <c r="Z17" s="1149">
        <f t="shared" si="14"/>
        <v>0.45353535353535351</v>
      </c>
      <c r="AA17" s="1148">
        <v>429</v>
      </c>
      <c r="AB17" s="1150">
        <f t="shared" si="18"/>
        <v>0.65</v>
      </c>
      <c r="AC17" s="1148">
        <v>308</v>
      </c>
      <c r="AD17" s="1150">
        <f t="shared" si="19"/>
        <v>0.46666666666666667</v>
      </c>
      <c r="AE17" s="1148">
        <v>369</v>
      </c>
      <c r="AF17" s="1150">
        <f t="shared" si="20"/>
        <v>0.55909090909090908</v>
      </c>
    </row>
    <row r="18" spans="1:32" ht="18" customHeight="1" x14ac:dyDescent="0.25">
      <c r="A18" s="1095" t="s">
        <v>559</v>
      </c>
      <c r="B18" s="1147">
        <v>484</v>
      </c>
      <c r="C18" s="1148">
        <v>642</v>
      </c>
      <c r="D18" s="1149">
        <f t="shared" si="0"/>
        <v>1.3264462809917354</v>
      </c>
      <c r="E18" s="1148">
        <v>606</v>
      </c>
      <c r="F18" s="1149">
        <f t="shared" si="1"/>
        <v>1.2520661157024793</v>
      </c>
      <c r="G18" s="1148">
        <v>581</v>
      </c>
      <c r="H18" s="1149">
        <f t="shared" si="2"/>
        <v>1.2004132231404958</v>
      </c>
      <c r="I18" s="1250">
        <f>SUM(C18,E18,G18)</f>
        <v>1829</v>
      </c>
      <c r="J18" s="1149">
        <f t="shared" si="4"/>
        <v>1.2596418732782368</v>
      </c>
      <c r="K18" s="1148">
        <v>23</v>
      </c>
      <c r="L18" s="1149">
        <f t="shared" si="5"/>
        <v>4.7520661157024795E-2</v>
      </c>
      <c r="M18" s="1148">
        <v>29</v>
      </c>
      <c r="N18" s="1149">
        <f t="shared" si="6"/>
        <v>5.9917355371900828E-2</v>
      </c>
      <c r="O18" s="1148">
        <v>368</v>
      </c>
      <c r="P18" s="1149">
        <f t="shared" si="7"/>
        <v>0.76033057851239672</v>
      </c>
      <c r="Q18" s="1250">
        <f t="shared" si="8"/>
        <v>420</v>
      </c>
      <c r="R18" s="1149">
        <f t="shared" si="9"/>
        <v>0.28925619834710742</v>
      </c>
      <c r="S18" s="1148">
        <v>325</v>
      </c>
      <c r="T18" s="1149">
        <f t="shared" si="10"/>
        <v>0.67148760330578516</v>
      </c>
      <c r="U18" s="1148">
        <v>417</v>
      </c>
      <c r="V18" s="1149">
        <f t="shared" si="11"/>
        <v>0.86157024793388426</v>
      </c>
      <c r="W18" s="1148">
        <v>358</v>
      </c>
      <c r="X18" s="1149">
        <f t="shared" si="12"/>
        <v>0.73966942148760328</v>
      </c>
      <c r="Y18" s="1250">
        <f t="shared" si="13"/>
        <v>1100</v>
      </c>
      <c r="Z18" s="1149">
        <f t="shared" si="14"/>
        <v>0.75757575757575757</v>
      </c>
      <c r="AA18" s="1148">
        <v>408</v>
      </c>
      <c r="AB18" s="1150">
        <f t="shared" si="18"/>
        <v>0.84297520661157022</v>
      </c>
      <c r="AC18" s="1148">
        <v>332</v>
      </c>
      <c r="AD18" s="1150">
        <f t="shared" si="19"/>
        <v>0.68595041322314054</v>
      </c>
      <c r="AE18" s="1148">
        <v>523</v>
      </c>
      <c r="AF18" s="1150">
        <f t="shared" si="20"/>
        <v>1.0805785123966942</v>
      </c>
    </row>
    <row r="19" spans="1:32" ht="18" customHeight="1" x14ac:dyDescent="0.25">
      <c r="A19" s="1095" t="s">
        <v>560</v>
      </c>
      <c r="B19" s="1147">
        <v>84</v>
      </c>
      <c r="C19" s="1148">
        <v>147</v>
      </c>
      <c r="D19" s="1149">
        <f>C19/$B19</f>
        <v>1.75</v>
      </c>
      <c r="E19" s="1148">
        <v>119</v>
      </c>
      <c r="F19" s="1149">
        <f>E19/$B19</f>
        <v>1.4166666666666667</v>
      </c>
      <c r="G19" s="1148">
        <v>21</v>
      </c>
      <c r="H19" s="1149">
        <f>G19/$B19</f>
        <v>0.25</v>
      </c>
      <c r="I19" s="1250">
        <f t="shared" ref="I19" si="26">SUM(C19,E19,G19)</f>
        <v>287</v>
      </c>
      <c r="J19" s="1149">
        <f>I19/($B19*3)</f>
        <v>1.1388888888888888</v>
      </c>
      <c r="K19" s="1148">
        <v>3</v>
      </c>
      <c r="L19" s="1149">
        <f>K19/$B19</f>
        <v>3.5714285714285712E-2</v>
      </c>
      <c r="M19" s="1148">
        <v>2</v>
      </c>
      <c r="N19" s="1149">
        <f>M19/$B19</f>
        <v>2.3809523809523808E-2</v>
      </c>
      <c r="O19" s="1148">
        <v>59</v>
      </c>
      <c r="P19" s="1149">
        <f>O19/$B19</f>
        <v>0.70238095238095233</v>
      </c>
      <c r="Q19" s="1250">
        <f>SUM(K19,M19,O19)</f>
        <v>64</v>
      </c>
      <c r="R19" s="1149">
        <f>Q19/($B19*3)</f>
        <v>0.25396825396825395</v>
      </c>
      <c r="S19" s="1148">
        <v>21</v>
      </c>
      <c r="T19" s="1149">
        <f>S19/$B19</f>
        <v>0.25</v>
      </c>
      <c r="U19" s="1148">
        <v>37</v>
      </c>
      <c r="V19" s="1149">
        <f>U19/$B19</f>
        <v>0.44047619047619047</v>
      </c>
      <c r="W19" s="1148">
        <v>63</v>
      </c>
      <c r="X19" s="1149">
        <f>W19/$B19</f>
        <v>0.75</v>
      </c>
      <c r="Y19" s="1250">
        <f>SUM(S19,U19,W19)</f>
        <v>121</v>
      </c>
      <c r="Z19" s="1149">
        <f>Y19/($B19*3)</f>
        <v>0.48015873015873017</v>
      </c>
      <c r="AA19" s="1148">
        <v>96</v>
      </c>
      <c r="AB19" s="1150">
        <f>AA19/$B19</f>
        <v>1.1428571428571428</v>
      </c>
      <c r="AC19" s="1148">
        <v>19</v>
      </c>
      <c r="AD19" s="1150">
        <f>AC19/$B19</f>
        <v>0.22619047619047619</v>
      </c>
      <c r="AE19" s="1148">
        <v>72</v>
      </c>
      <c r="AF19" s="1150">
        <f>AE19/$B19</f>
        <v>0.8571428571428571</v>
      </c>
    </row>
    <row r="20" spans="1:32" ht="18" customHeight="1" x14ac:dyDescent="0.25">
      <c r="A20" s="1095" t="s">
        <v>561</v>
      </c>
      <c r="B20" s="1147">
        <v>264</v>
      </c>
      <c r="C20" s="1148">
        <v>236</v>
      </c>
      <c r="D20" s="1149">
        <f t="shared" si="0"/>
        <v>0.89393939393939392</v>
      </c>
      <c r="E20" s="1148">
        <v>186</v>
      </c>
      <c r="F20" s="1149">
        <f t="shared" si="1"/>
        <v>0.70454545454545459</v>
      </c>
      <c r="G20" s="1148">
        <v>91</v>
      </c>
      <c r="H20" s="1149">
        <f t="shared" si="2"/>
        <v>0.34469696969696972</v>
      </c>
      <c r="I20" s="1250">
        <f t="shared" si="3"/>
        <v>513</v>
      </c>
      <c r="J20" s="1149">
        <f t="shared" si="4"/>
        <v>0.64772727272727271</v>
      </c>
      <c r="K20" s="1148">
        <v>0</v>
      </c>
      <c r="L20" s="1149">
        <f t="shared" si="5"/>
        <v>0</v>
      </c>
      <c r="M20" s="1148">
        <v>0</v>
      </c>
      <c r="N20" s="1149">
        <f t="shared" si="6"/>
        <v>0</v>
      </c>
      <c r="O20" s="1148">
        <v>0</v>
      </c>
      <c r="P20" s="1149">
        <f t="shared" si="7"/>
        <v>0</v>
      </c>
      <c r="Q20" s="1250">
        <f t="shared" si="8"/>
        <v>0</v>
      </c>
      <c r="R20" s="1149">
        <f t="shared" si="9"/>
        <v>0</v>
      </c>
      <c r="S20" s="1148">
        <v>264</v>
      </c>
      <c r="T20" s="1149">
        <f t="shared" si="10"/>
        <v>1</v>
      </c>
      <c r="U20" s="1148">
        <v>89</v>
      </c>
      <c r="V20" s="1149">
        <f t="shared" si="11"/>
        <v>0.3371212121212121</v>
      </c>
      <c r="W20" s="1148">
        <v>142</v>
      </c>
      <c r="X20" s="1149">
        <f t="shared" si="12"/>
        <v>0.53787878787878785</v>
      </c>
      <c r="Y20" s="1250">
        <f t="shared" si="13"/>
        <v>495</v>
      </c>
      <c r="Z20" s="1149">
        <f t="shared" si="14"/>
        <v>0.625</v>
      </c>
      <c r="AA20" s="1148">
        <v>153</v>
      </c>
      <c r="AB20" s="1150">
        <f t="shared" si="18"/>
        <v>0.57954545454545459</v>
      </c>
      <c r="AC20" s="1148">
        <v>142</v>
      </c>
      <c r="AD20" s="1150">
        <f t="shared" si="19"/>
        <v>0.53787878787878785</v>
      </c>
      <c r="AE20" s="1148">
        <v>270</v>
      </c>
      <c r="AF20" s="1150">
        <f t="shared" si="20"/>
        <v>1.0227272727272727</v>
      </c>
    </row>
    <row r="21" spans="1:32" ht="18" customHeight="1" x14ac:dyDescent="0.25">
      <c r="A21" s="1095" t="s">
        <v>562</v>
      </c>
      <c r="B21" s="1147">
        <v>396</v>
      </c>
      <c r="C21" s="1148">
        <v>539</v>
      </c>
      <c r="D21" s="1149">
        <f t="shared" si="0"/>
        <v>1.3611111111111112</v>
      </c>
      <c r="E21" s="1148">
        <v>354</v>
      </c>
      <c r="F21" s="1149">
        <f t="shared" si="1"/>
        <v>0.89393939393939392</v>
      </c>
      <c r="G21" s="1148">
        <v>157</v>
      </c>
      <c r="H21" s="1149">
        <f t="shared" si="2"/>
        <v>0.39646464646464646</v>
      </c>
      <c r="I21" s="1250">
        <f t="shared" si="3"/>
        <v>1050</v>
      </c>
      <c r="J21" s="1149">
        <f t="shared" si="4"/>
        <v>0.88383838383838387</v>
      </c>
      <c r="K21" s="1148">
        <v>32</v>
      </c>
      <c r="L21" s="1149">
        <f t="shared" si="5"/>
        <v>8.0808080808080815E-2</v>
      </c>
      <c r="M21" s="1148">
        <v>38</v>
      </c>
      <c r="N21" s="1149">
        <f t="shared" si="6"/>
        <v>9.5959595959595953E-2</v>
      </c>
      <c r="O21" s="1148">
        <v>254</v>
      </c>
      <c r="P21" s="1149">
        <f t="shared" si="7"/>
        <v>0.64141414141414144</v>
      </c>
      <c r="Q21" s="1250">
        <f t="shared" si="8"/>
        <v>324</v>
      </c>
      <c r="R21" s="1149">
        <f t="shared" si="9"/>
        <v>0.27272727272727271</v>
      </c>
      <c r="S21" s="1148">
        <v>238</v>
      </c>
      <c r="T21" s="1149">
        <f t="shared" si="10"/>
        <v>0.60101010101010099</v>
      </c>
      <c r="U21" s="1148">
        <v>267</v>
      </c>
      <c r="V21" s="1149">
        <f t="shared" si="11"/>
        <v>0.6742424242424242</v>
      </c>
      <c r="W21" s="1148">
        <v>213</v>
      </c>
      <c r="X21" s="1149">
        <f t="shared" si="12"/>
        <v>0.53787878787878785</v>
      </c>
      <c r="Y21" s="1250">
        <f t="shared" si="13"/>
        <v>718</v>
      </c>
      <c r="Z21" s="1149">
        <f t="shared" si="14"/>
        <v>0.60437710437710435</v>
      </c>
      <c r="AA21" s="1148">
        <v>238</v>
      </c>
      <c r="AB21" s="1150">
        <f t="shared" si="18"/>
        <v>0.60101010101010099</v>
      </c>
      <c r="AC21" s="1148">
        <v>297</v>
      </c>
      <c r="AD21" s="1150">
        <f t="shared" si="19"/>
        <v>0.75</v>
      </c>
      <c r="AE21" s="1148">
        <v>332</v>
      </c>
      <c r="AF21" s="1150">
        <f t="shared" si="20"/>
        <v>0.83838383838383834</v>
      </c>
    </row>
    <row r="22" spans="1:32" ht="18" customHeight="1" thickBot="1" x14ac:dyDescent="0.3">
      <c r="A22" s="1151" t="s">
        <v>563</v>
      </c>
      <c r="B22" s="1257">
        <v>120</v>
      </c>
      <c r="C22" s="1258">
        <v>0</v>
      </c>
      <c r="D22" s="1259">
        <f t="shared" ref="D22" si="27">C22/$B22</f>
        <v>0</v>
      </c>
      <c r="E22" s="1258">
        <v>0</v>
      </c>
      <c r="F22" s="1259">
        <f t="shared" ref="F22" si="28">E22/$B22</f>
        <v>0</v>
      </c>
      <c r="G22" s="1258">
        <v>0</v>
      </c>
      <c r="H22" s="1259">
        <f t="shared" ref="H22" si="29">G22/$B22</f>
        <v>0</v>
      </c>
      <c r="I22" s="1260">
        <f t="shared" ref="I22" si="30">SUM(C22,E22,G22)</f>
        <v>0</v>
      </c>
      <c r="J22" s="1259">
        <f t="shared" ref="J22" si="31">I22/($B22*3)</f>
        <v>0</v>
      </c>
      <c r="K22" s="1258">
        <v>0</v>
      </c>
      <c r="L22" s="1259">
        <f t="shared" ref="L22" si="32">K22/$B22</f>
        <v>0</v>
      </c>
      <c r="M22" s="1258">
        <v>0</v>
      </c>
      <c r="N22" s="1259">
        <f t="shared" ref="N22" si="33">M22/$B22</f>
        <v>0</v>
      </c>
      <c r="O22" s="1258">
        <v>0</v>
      </c>
      <c r="P22" s="1259">
        <f t="shared" ref="P22" si="34">O22/$B22</f>
        <v>0</v>
      </c>
      <c r="Q22" s="1260">
        <f t="shared" ref="Q22" si="35">SUM(K22,M22,O22)</f>
        <v>0</v>
      </c>
      <c r="R22" s="1259">
        <f t="shared" ref="R22" si="36">Q22/($B22*3)</f>
        <v>0</v>
      </c>
      <c r="S22" s="1258">
        <v>0</v>
      </c>
      <c r="T22" s="1259">
        <f t="shared" ref="T22" si="37">S22/$B22</f>
        <v>0</v>
      </c>
      <c r="U22" s="1258">
        <v>0</v>
      </c>
      <c r="V22" s="1259">
        <f t="shared" ref="V22" si="38">U22/$B22</f>
        <v>0</v>
      </c>
      <c r="W22" s="1258">
        <v>0</v>
      </c>
      <c r="X22" s="1259">
        <f t="shared" ref="X22" si="39">W22/$B22</f>
        <v>0</v>
      </c>
      <c r="Y22" s="1260">
        <f t="shared" ref="Y22" si="40">SUM(S22,U22,W22)</f>
        <v>0</v>
      </c>
      <c r="Z22" s="1259">
        <f t="shared" ref="Z22" si="41">Y22/($B22*3)</f>
        <v>0</v>
      </c>
      <c r="AA22" s="1258">
        <v>0</v>
      </c>
      <c r="AB22" s="1261">
        <f t="shared" ref="AB22" si="42">AA22/$B22</f>
        <v>0</v>
      </c>
      <c r="AC22" s="1258">
        <v>0</v>
      </c>
      <c r="AD22" s="1261">
        <f t="shared" ref="AD22" si="43">AC22/$B22</f>
        <v>0</v>
      </c>
      <c r="AE22" s="1258">
        <v>0</v>
      </c>
      <c r="AF22" s="1261">
        <f t="shared" ref="AF22" si="44">AE22/$B22</f>
        <v>0</v>
      </c>
    </row>
    <row r="23" spans="1:32" s="1271" customFormat="1" ht="17.25" customHeight="1" thickBot="1" x14ac:dyDescent="0.3">
      <c r="A23" s="1272" t="s">
        <v>443</v>
      </c>
      <c r="B23" s="1152">
        <f>SUM(B8:B22)</f>
        <v>4768</v>
      </c>
      <c r="C23" s="1152">
        <f>SUM(C8:C22)</f>
        <v>4849</v>
      </c>
      <c r="D23" s="1153">
        <f t="shared" ref="D23" si="45">C23/$B23</f>
        <v>1.0169882550335569</v>
      </c>
      <c r="E23" s="1152">
        <f>SUM(E8:E22)</f>
        <v>3775</v>
      </c>
      <c r="F23" s="1153">
        <f t="shared" ref="F23" si="46">E23/$B23</f>
        <v>0.79173657718120805</v>
      </c>
      <c r="G23" s="1152">
        <f>SUM(G8:G22)</f>
        <v>2839</v>
      </c>
      <c r="H23" s="1153">
        <f t="shared" ref="H23" si="47">G23/$B23</f>
        <v>0.59542785234899331</v>
      </c>
      <c r="I23" s="1152">
        <f>SUM(I8:I21)</f>
        <v>11463</v>
      </c>
      <c r="J23" s="1153">
        <f t="shared" ref="J23" si="48">I23/($B23*3)</f>
        <v>0.80138422818791943</v>
      </c>
      <c r="K23" s="1152">
        <f>SUM(K8:K22)</f>
        <v>345</v>
      </c>
      <c r="L23" s="1153">
        <f t="shared" ref="L23" si="49">K23/$B23</f>
        <v>7.2357382550335567E-2</v>
      </c>
      <c r="M23" s="1152">
        <f>SUM(M8:M22)</f>
        <v>386</v>
      </c>
      <c r="N23" s="1153">
        <f t="shared" ref="N23" si="50">M23/$B23</f>
        <v>8.0956375838926176E-2</v>
      </c>
      <c r="O23" s="1152">
        <f>SUM(O8:O22)</f>
        <v>2398</v>
      </c>
      <c r="P23" s="1153">
        <f t="shared" ref="P23" si="51">O23/$B23</f>
        <v>0.50293624161073824</v>
      </c>
      <c r="Q23" s="1152">
        <f>SUM(Q8:Q21)</f>
        <v>3129</v>
      </c>
      <c r="R23" s="1153">
        <f t="shared" si="9"/>
        <v>0.21875</v>
      </c>
      <c r="S23" s="1152">
        <f>SUM(S8:S22)</f>
        <v>2665</v>
      </c>
      <c r="T23" s="1153">
        <f t="shared" si="10"/>
        <v>0.55893456375838924</v>
      </c>
      <c r="U23" s="1152">
        <f>SUM(U8:U22)</f>
        <v>2621</v>
      </c>
      <c r="V23" s="1153">
        <f t="shared" si="11"/>
        <v>0.54970637583892612</v>
      </c>
      <c r="W23" s="1152">
        <f>SUM(W8:W22)</f>
        <v>2695</v>
      </c>
      <c r="X23" s="1153">
        <f t="shared" si="12"/>
        <v>0.56522651006711411</v>
      </c>
      <c r="Y23" s="1152">
        <f>SUM(Y8:Y21)</f>
        <v>7981</v>
      </c>
      <c r="Z23" s="1153">
        <f t="shared" si="14"/>
        <v>0.55795581655480986</v>
      </c>
      <c r="AA23" s="1152">
        <f>SUM(AA8:AA22)</f>
        <v>2992</v>
      </c>
      <c r="AB23" s="1153">
        <f t="shared" ref="AB23:AB32" si="52">AA23/$B23</f>
        <v>0.62751677852348997</v>
      </c>
      <c r="AC23" s="1152">
        <f>SUM(AC8:AC22)</f>
        <v>3108</v>
      </c>
      <c r="AD23" s="1153">
        <f t="shared" ref="AD23:AD32" si="53">AC23/$B23</f>
        <v>0.65184563758389258</v>
      </c>
      <c r="AE23" s="1152">
        <f>SUM(AE8:AE22)</f>
        <v>4010</v>
      </c>
      <c r="AF23" s="1153">
        <f t="shared" ref="AF23:AF32" si="54">AE23/$B23</f>
        <v>0.84102348993288589</v>
      </c>
    </row>
    <row r="24" spans="1:32" ht="18" customHeight="1" x14ac:dyDescent="0.25">
      <c r="A24" s="1155" t="s">
        <v>438</v>
      </c>
      <c r="B24" s="1262">
        <v>10</v>
      </c>
      <c r="C24" s="1263">
        <v>9</v>
      </c>
      <c r="D24" s="1264">
        <f t="shared" ref="D24:D32" si="55">C24/$B24</f>
        <v>0.9</v>
      </c>
      <c r="E24" s="1263">
        <v>10</v>
      </c>
      <c r="F24" s="1264">
        <f t="shared" ref="F24:F32" si="56">E24/$B24</f>
        <v>1</v>
      </c>
      <c r="G24" s="1263">
        <v>9</v>
      </c>
      <c r="H24" s="1264">
        <f t="shared" ref="H24:H32" si="57">G24/$B24</f>
        <v>0.9</v>
      </c>
      <c r="I24" s="1265">
        <f t="shared" ref="I24:I29" si="58">SUM(C24,E24,G24)</f>
        <v>28</v>
      </c>
      <c r="J24" s="1264">
        <f t="shared" ref="J24:J32" si="59">I24/($B24*3)</f>
        <v>0.93333333333333335</v>
      </c>
      <c r="K24" s="1263">
        <v>0</v>
      </c>
      <c r="L24" s="1264">
        <f t="shared" ref="L24:L32" si="60">K24/$B24</f>
        <v>0</v>
      </c>
      <c r="M24" s="1263">
        <v>0</v>
      </c>
      <c r="N24" s="1264">
        <f t="shared" ref="N24:N32" si="61">M24/$B24</f>
        <v>0</v>
      </c>
      <c r="O24" s="1263">
        <v>0</v>
      </c>
      <c r="P24" s="1264">
        <f t="shared" ref="P24:P32" si="62">O24/$B24</f>
        <v>0</v>
      </c>
      <c r="Q24" s="1265">
        <f t="shared" ref="Q24:Q29" si="63">SUM(K24,M24,O24)</f>
        <v>0</v>
      </c>
      <c r="R24" s="1264">
        <f t="shared" si="9"/>
        <v>0</v>
      </c>
      <c r="S24" s="1263">
        <v>8</v>
      </c>
      <c r="T24" s="1264">
        <f t="shared" si="10"/>
        <v>0.8</v>
      </c>
      <c r="U24" s="1263">
        <v>33</v>
      </c>
      <c r="V24" s="1264">
        <f t="shared" si="11"/>
        <v>3.3</v>
      </c>
      <c r="W24" s="1263">
        <v>30</v>
      </c>
      <c r="X24" s="1264">
        <f t="shared" si="12"/>
        <v>3</v>
      </c>
      <c r="Y24" s="1265">
        <f t="shared" ref="Y24:Y29" si="64">SUM(S24,U24,W24)</f>
        <v>71</v>
      </c>
      <c r="Z24" s="1264">
        <f t="shared" si="14"/>
        <v>2.3666666666666667</v>
      </c>
      <c r="AA24" s="1263">
        <v>25</v>
      </c>
      <c r="AB24" s="1264">
        <f t="shared" si="52"/>
        <v>2.5</v>
      </c>
      <c r="AC24" s="1263">
        <v>73</v>
      </c>
      <c r="AD24" s="1264">
        <f t="shared" si="53"/>
        <v>7.3</v>
      </c>
      <c r="AE24" s="1263">
        <v>109</v>
      </c>
      <c r="AF24" s="1268">
        <f t="shared" si="54"/>
        <v>10.9</v>
      </c>
    </row>
    <row r="25" spans="1:32" ht="18" customHeight="1" x14ac:dyDescent="0.25">
      <c r="A25" s="1095" t="s">
        <v>439</v>
      </c>
      <c r="B25" s="1147">
        <v>16</v>
      </c>
      <c r="C25" s="1148">
        <v>0</v>
      </c>
      <c r="D25" s="1149">
        <f t="shared" si="55"/>
        <v>0</v>
      </c>
      <c r="E25" s="1148">
        <v>21</v>
      </c>
      <c r="F25" s="1149">
        <f t="shared" si="56"/>
        <v>1.3125</v>
      </c>
      <c r="G25" s="1148">
        <v>20</v>
      </c>
      <c r="H25" s="1149">
        <f t="shared" si="57"/>
        <v>1.25</v>
      </c>
      <c r="I25" s="1250">
        <f t="shared" si="58"/>
        <v>41</v>
      </c>
      <c r="J25" s="1149">
        <f t="shared" si="59"/>
        <v>0.85416666666666663</v>
      </c>
      <c r="K25" s="1148">
        <v>0</v>
      </c>
      <c r="L25" s="1149">
        <f t="shared" si="60"/>
        <v>0</v>
      </c>
      <c r="M25" s="1148">
        <v>0</v>
      </c>
      <c r="N25" s="1149">
        <f t="shared" si="61"/>
        <v>0</v>
      </c>
      <c r="O25" s="1148">
        <v>0</v>
      </c>
      <c r="P25" s="1149">
        <f t="shared" si="62"/>
        <v>0</v>
      </c>
      <c r="Q25" s="1250">
        <f t="shared" si="63"/>
        <v>0</v>
      </c>
      <c r="R25" s="1149">
        <f t="shared" si="9"/>
        <v>0</v>
      </c>
      <c r="S25" s="1148">
        <v>0</v>
      </c>
      <c r="T25" s="1149">
        <f t="shared" si="10"/>
        <v>0</v>
      </c>
      <c r="U25" s="1148">
        <v>22</v>
      </c>
      <c r="V25" s="1149">
        <f t="shared" si="11"/>
        <v>1.375</v>
      </c>
      <c r="W25" s="1148">
        <v>54</v>
      </c>
      <c r="X25" s="1149">
        <f t="shared" si="12"/>
        <v>3.375</v>
      </c>
      <c r="Y25" s="1250">
        <f t="shared" si="64"/>
        <v>76</v>
      </c>
      <c r="Z25" s="1149">
        <f t="shared" si="14"/>
        <v>1.5833333333333333</v>
      </c>
      <c r="AA25" s="1148">
        <v>70</v>
      </c>
      <c r="AB25" s="1149">
        <f t="shared" si="52"/>
        <v>4.375</v>
      </c>
      <c r="AC25" s="1148">
        <v>82</v>
      </c>
      <c r="AD25" s="1149">
        <f t="shared" si="53"/>
        <v>5.125</v>
      </c>
      <c r="AE25" s="1148">
        <v>54</v>
      </c>
      <c r="AF25" s="1149">
        <f t="shared" si="54"/>
        <v>3.375</v>
      </c>
    </row>
    <row r="26" spans="1:32" ht="18" customHeight="1" x14ac:dyDescent="0.25">
      <c r="A26" s="1095" t="s">
        <v>437</v>
      </c>
      <c r="B26" s="1147">
        <v>20</v>
      </c>
      <c r="C26" s="1148">
        <v>10</v>
      </c>
      <c r="D26" s="1149">
        <f>C26/$B26</f>
        <v>0.5</v>
      </c>
      <c r="E26" s="1148">
        <v>16</v>
      </c>
      <c r="F26" s="1149">
        <f>E26/$B26</f>
        <v>0.8</v>
      </c>
      <c r="G26" s="1148">
        <v>0</v>
      </c>
      <c r="H26" s="1149">
        <f>G26/$B26</f>
        <v>0</v>
      </c>
      <c r="I26" s="1250">
        <f>SUM(C26,E26,G26)</f>
        <v>26</v>
      </c>
      <c r="J26" s="1149">
        <f>I26/($B26*3)</f>
        <v>0.43333333333333335</v>
      </c>
      <c r="K26" s="1148">
        <v>0</v>
      </c>
      <c r="L26" s="1149">
        <f>K26/$B26</f>
        <v>0</v>
      </c>
      <c r="M26" s="1148">
        <v>0</v>
      </c>
      <c r="N26" s="1149">
        <f>M26/$B26</f>
        <v>0</v>
      </c>
      <c r="O26" s="1148">
        <v>0</v>
      </c>
      <c r="P26" s="1149">
        <f>O26/$B26</f>
        <v>0</v>
      </c>
      <c r="Q26" s="1250">
        <f>SUM(K26,M26,O26)</f>
        <v>0</v>
      </c>
      <c r="R26" s="1149">
        <f>Q26/($B26*3)</f>
        <v>0</v>
      </c>
      <c r="S26" s="1148">
        <v>12</v>
      </c>
      <c r="T26" s="1149">
        <f>S26/$B26</f>
        <v>0.6</v>
      </c>
      <c r="U26" s="1148">
        <v>22</v>
      </c>
      <c r="V26" s="1149">
        <f>U26/$B26</f>
        <v>1.1000000000000001</v>
      </c>
      <c r="W26" s="1148">
        <v>34</v>
      </c>
      <c r="X26" s="1149">
        <f>W26/$B26</f>
        <v>1.7</v>
      </c>
      <c r="Y26" s="1250">
        <f>SUM(S26,U26,W26)</f>
        <v>68</v>
      </c>
      <c r="Z26" s="1149">
        <f>Y26/($B26*3)</f>
        <v>1.1333333333333333</v>
      </c>
      <c r="AA26" s="1148">
        <v>18</v>
      </c>
      <c r="AB26" s="1149">
        <f>AA26/$B26</f>
        <v>0.9</v>
      </c>
      <c r="AC26" s="1148">
        <v>53</v>
      </c>
      <c r="AD26" s="1149">
        <f>AC26/$B26</f>
        <v>2.65</v>
      </c>
      <c r="AE26" s="1148">
        <v>51</v>
      </c>
      <c r="AF26" s="1149">
        <f>AE26/$B26</f>
        <v>2.5499999999999998</v>
      </c>
    </row>
    <row r="27" spans="1:32" ht="18" customHeight="1" x14ac:dyDescent="0.25">
      <c r="A27" s="1095" t="s">
        <v>519</v>
      </c>
      <c r="B27" s="1147">
        <v>52</v>
      </c>
      <c r="C27" s="1148">
        <v>26</v>
      </c>
      <c r="D27" s="1149">
        <f t="shared" ref="D27:D28" si="65">C27/$B27</f>
        <v>0.5</v>
      </c>
      <c r="E27" s="1148">
        <v>23</v>
      </c>
      <c r="F27" s="1149">
        <f t="shared" ref="F27:F28" si="66">E27/$B27</f>
        <v>0.44230769230769229</v>
      </c>
      <c r="G27" s="1148">
        <v>18</v>
      </c>
      <c r="H27" s="1149">
        <f t="shared" ref="H27:H28" si="67">G27/$B27</f>
        <v>0.34615384615384615</v>
      </c>
      <c r="I27" s="1250">
        <f t="shared" ref="I27:I28" si="68">SUM(C27,E27,G27)</f>
        <v>67</v>
      </c>
      <c r="J27" s="1149">
        <f t="shared" ref="J27:J28" si="69">I27/($B27*3)</f>
        <v>0.42948717948717946</v>
      </c>
      <c r="K27" s="1148">
        <v>0</v>
      </c>
      <c r="L27" s="1149">
        <f t="shared" ref="L27:L28" si="70">K27/$B27</f>
        <v>0</v>
      </c>
      <c r="M27" s="1148">
        <v>2</v>
      </c>
      <c r="N27" s="1149">
        <f t="shared" ref="N27:N28" si="71">M27/$B27</f>
        <v>3.8461538461538464E-2</v>
      </c>
      <c r="O27" s="1148">
        <v>18</v>
      </c>
      <c r="P27" s="1149">
        <f t="shared" ref="P27:P28" si="72">O27/$B27</f>
        <v>0.34615384615384615</v>
      </c>
      <c r="Q27" s="1250">
        <f t="shared" si="63"/>
        <v>20</v>
      </c>
      <c r="R27" s="1149">
        <f t="shared" si="9"/>
        <v>0.12820512820512819</v>
      </c>
      <c r="S27" s="1148">
        <v>0</v>
      </c>
      <c r="T27" s="1149">
        <f t="shared" si="10"/>
        <v>0</v>
      </c>
      <c r="U27" s="1148">
        <v>25</v>
      </c>
      <c r="V27" s="1149">
        <f t="shared" si="11"/>
        <v>0.48076923076923078</v>
      </c>
      <c r="W27" s="1148">
        <v>27</v>
      </c>
      <c r="X27" s="1149">
        <f t="shared" si="12"/>
        <v>0.51923076923076927</v>
      </c>
      <c r="Y27" s="1250">
        <f t="shared" si="64"/>
        <v>52</v>
      </c>
      <c r="Z27" s="1149">
        <f t="shared" si="14"/>
        <v>0.33333333333333331</v>
      </c>
      <c r="AA27" s="1148">
        <v>15</v>
      </c>
      <c r="AB27" s="1149">
        <f t="shared" si="52"/>
        <v>0.28846153846153844</v>
      </c>
      <c r="AC27" s="1148">
        <v>18</v>
      </c>
      <c r="AD27" s="1149">
        <f t="shared" si="53"/>
        <v>0.34615384615384615</v>
      </c>
      <c r="AE27" s="1148">
        <v>26</v>
      </c>
      <c r="AF27" s="1149">
        <f t="shared" si="54"/>
        <v>0.5</v>
      </c>
    </row>
    <row r="28" spans="1:32" ht="18" customHeight="1" x14ac:dyDescent="0.25">
      <c r="A28" s="1095" t="s">
        <v>440</v>
      </c>
      <c r="B28" s="1147">
        <v>20</v>
      </c>
      <c r="C28" s="1148">
        <v>9</v>
      </c>
      <c r="D28" s="1149">
        <f t="shared" si="65"/>
        <v>0.45</v>
      </c>
      <c r="E28" s="1148">
        <v>11</v>
      </c>
      <c r="F28" s="1149">
        <f t="shared" si="66"/>
        <v>0.55000000000000004</v>
      </c>
      <c r="G28" s="1148">
        <v>7</v>
      </c>
      <c r="H28" s="1149">
        <f t="shared" si="67"/>
        <v>0.35</v>
      </c>
      <c r="I28" s="1250">
        <f t="shared" si="68"/>
        <v>27</v>
      </c>
      <c r="J28" s="1149">
        <f t="shared" si="69"/>
        <v>0.45</v>
      </c>
      <c r="K28" s="1148">
        <v>0</v>
      </c>
      <c r="L28" s="1149">
        <f t="shared" si="70"/>
        <v>0</v>
      </c>
      <c r="M28" s="1148">
        <v>0</v>
      </c>
      <c r="N28" s="1149">
        <f t="shared" si="71"/>
        <v>0</v>
      </c>
      <c r="O28" s="1148">
        <v>0</v>
      </c>
      <c r="P28" s="1149">
        <f t="shared" si="72"/>
        <v>0</v>
      </c>
      <c r="Q28" s="1250">
        <f t="shared" si="63"/>
        <v>0</v>
      </c>
      <c r="R28" s="1149">
        <f t="shared" si="9"/>
        <v>0</v>
      </c>
      <c r="S28" s="1148">
        <v>4</v>
      </c>
      <c r="T28" s="1149">
        <f t="shared" si="10"/>
        <v>0.2</v>
      </c>
      <c r="U28" s="1148">
        <v>14</v>
      </c>
      <c r="V28" s="1149">
        <f t="shared" si="11"/>
        <v>0.7</v>
      </c>
      <c r="W28" s="1148">
        <v>14</v>
      </c>
      <c r="X28" s="1149">
        <f t="shared" si="12"/>
        <v>0.7</v>
      </c>
      <c r="Y28" s="1250">
        <f t="shared" si="64"/>
        <v>32</v>
      </c>
      <c r="Z28" s="1149">
        <f t="shared" si="14"/>
        <v>0.53333333333333333</v>
      </c>
      <c r="AA28" s="1148">
        <v>6</v>
      </c>
      <c r="AB28" s="1149">
        <f t="shared" si="52"/>
        <v>0.3</v>
      </c>
      <c r="AC28" s="1148">
        <v>0</v>
      </c>
      <c r="AD28" s="1149">
        <f t="shared" si="53"/>
        <v>0</v>
      </c>
      <c r="AE28" s="1148">
        <v>17</v>
      </c>
      <c r="AF28" s="1149">
        <f t="shared" si="54"/>
        <v>0.85</v>
      </c>
    </row>
    <row r="29" spans="1:32" ht="18" customHeight="1" x14ac:dyDescent="0.25">
      <c r="A29" s="1095" t="s">
        <v>442</v>
      </c>
      <c r="B29" s="1147">
        <v>20</v>
      </c>
      <c r="C29" s="1148">
        <v>17</v>
      </c>
      <c r="D29" s="1149">
        <f t="shared" si="55"/>
        <v>0.85</v>
      </c>
      <c r="E29" s="1148">
        <v>0</v>
      </c>
      <c r="F29" s="1149">
        <f t="shared" si="56"/>
        <v>0</v>
      </c>
      <c r="G29" s="1148">
        <v>20</v>
      </c>
      <c r="H29" s="1149">
        <f t="shared" si="57"/>
        <v>1</v>
      </c>
      <c r="I29" s="1250">
        <f t="shared" si="58"/>
        <v>37</v>
      </c>
      <c r="J29" s="1149">
        <f t="shared" si="59"/>
        <v>0.6166666666666667</v>
      </c>
      <c r="K29" s="1148">
        <v>0</v>
      </c>
      <c r="L29" s="1149">
        <f t="shared" si="60"/>
        <v>0</v>
      </c>
      <c r="M29" s="1148">
        <v>0</v>
      </c>
      <c r="N29" s="1149">
        <f t="shared" si="61"/>
        <v>0</v>
      </c>
      <c r="O29" s="1148">
        <v>0</v>
      </c>
      <c r="P29" s="1149">
        <f t="shared" si="62"/>
        <v>0</v>
      </c>
      <c r="Q29" s="1250">
        <f t="shared" si="63"/>
        <v>0</v>
      </c>
      <c r="R29" s="1149">
        <f t="shared" si="9"/>
        <v>0</v>
      </c>
      <c r="S29" s="1148">
        <v>17</v>
      </c>
      <c r="T29" s="1149">
        <f t="shared" si="10"/>
        <v>0.85</v>
      </c>
      <c r="U29" s="1148">
        <v>24</v>
      </c>
      <c r="V29" s="1149">
        <f t="shared" si="11"/>
        <v>1.2</v>
      </c>
      <c r="W29" s="1148">
        <v>39</v>
      </c>
      <c r="X29" s="1149">
        <f t="shared" si="12"/>
        <v>1.95</v>
      </c>
      <c r="Y29" s="1250">
        <f t="shared" si="64"/>
        <v>80</v>
      </c>
      <c r="Z29" s="1149">
        <f t="shared" si="14"/>
        <v>1.3333333333333333</v>
      </c>
      <c r="AA29" s="1148">
        <v>16</v>
      </c>
      <c r="AB29" s="1149">
        <f t="shared" si="52"/>
        <v>0.8</v>
      </c>
      <c r="AC29" s="1148">
        <v>31</v>
      </c>
      <c r="AD29" s="1149">
        <f t="shared" si="53"/>
        <v>1.55</v>
      </c>
      <c r="AE29" s="1148">
        <v>41</v>
      </c>
      <c r="AF29" s="1149">
        <f t="shared" si="54"/>
        <v>2.0499999999999998</v>
      </c>
    </row>
    <row r="30" spans="1:32" ht="18" customHeight="1" x14ac:dyDescent="0.25">
      <c r="A30" s="1095" t="s">
        <v>441</v>
      </c>
      <c r="B30" s="1147" t="s">
        <v>499</v>
      </c>
      <c r="C30" s="1148">
        <v>0</v>
      </c>
      <c r="D30" s="1149" t="s">
        <v>190</v>
      </c>
      <c r="E30" s="1148">
        <v>0</v>
      </c>
      <c r="F30" s="1149" t="s">
        <v>190</v>
      </c>
      <c r="G30" s="1148">
        <v>0</v>
      </c>
      <c r="H30" s="1149" t="s">
        <v>190</v>
      </c>
      <c r="I30" s="1250">
        <f>SUM(C30,E30,G30)</f>
        <v>0</v>
      </c>
      <c r="J30" s="1149" t="e">
        <f>I30/($B30*3)</f>
        <v>#VALUE!</v>
      </c>
      <c r="K30" s="1148">
        <v>0</v>
      </c>
      <c r="L30" s="1149" t="s">
        <v>190</v>
      </c>
      <c r="M30" s="1148">
        <v>0</v>
      </c>
      <c r="N30" s="1149" t="s">
        <v>190</v>
      </c>
      <c r="O30" s="1148">
        <v>0</v>
      </c>
      <c r="P30" s="1149" t="s">
        <v>190</v>
      </c>
      <c r="Q30" s="1250">
        <f>SUM(K30,M30,O30)</f>
        <v>0</v>
      </c>
      <c r="R30" s="1149" t="e">
        <f>Q30/($B30*3)</f>
        <v>#VALUE!</v>
      </c>
      <c r="S30" s="1148">
        <v>0</v>
      </c>
      <c r="T30" s="1149" t="s">
        <v>190</v>
      </c>
      <c r="U30" s="1148">
        <v>0</v>
      </c>
      <c r="V30" s="1149" t="s">
        <v>190</v>
      </c>
      <c r="W30" s="1148">
        <v>0</v>
      </c>
      <c r="X30" s="1149" t="s">
        <v>190</v>
      </c>
      <c r="Y30" s="1250">
        <f>SUM(S30,U30,W30)</f>
        <v>0</v>
      </c>
      <c r="Z30" s="1149" t="e">
        <f>Y30/($B30*3)</f>
        <v>#VALUE!</v>
      </c>
      <c r="AA30" s="1148">
        <v>0</v>
      </c>
      <c r="AB30" s="1149" t="s">
        <v>190</v>
      </c>
      <c r="AC30" s="1148">
        <v>0</v>
      </c>
      <c r="AD30" s="1149" t="s">
        <v>190</v>
      </c>
      <c r="AE30" s="1148">
        <v>0</v>
      </c>
      <c r="AF30" s="1149" t="s">
        <v>190</v>
      </c>
    </row>
    <row r="31" spans="1:32" ht="24" customHeight="1" thickBot="1" x14ac:dyDescent="0.3">
      <c r="A31" s="1273" t="s">
        <v>632</v>
      </c>
      <c r="B31" s="1274" t="s">
        <v>499</v>
      </c>
      <c r="C31" s="1275">
        <v>163</v>
      </c>
      <c r="D31" s="1276" t="s">
        <v>190</v>
      </c>
      <c r="E31" s="1275">
        <v>125</v>
      </c>
      <c r="F31" s="1276" t="s">
        <v>190</v>
      </c>
      <c r="G31" s="1275">
        <v>129</v>
      </c>
      <c r="H31" s="1276" t="s">
        <v>190</v>
      </c>
      <c r="I31" s="1277">
        <f>SUM(C31,E31,G31)</f>
        <v>417</v>
      </c>
      <c r="J31" s="1276" t="e">
        <f>I31/($B31*3)</f>
        <v>#VALUE!</v>
      </c>
      <c r="K31" s="1275">
        <v>0</v>
      </c>
      <c r="L31" s="1276" t="s">
        <v>190</v>
      </c>
      <c r="M31" s="1275">
        <v>9</v>
      </c>
      <c r="N31" s="1276" t="s">
        <v>190</v>
      </c>
      <c r="O31" s="1275">
        <v>51</v>
      </c>
      <c r="P31" s="1276" t="s">
        <v>190</v>
      </c>
      <c r="Q31" s="1277">
        <f>SUM(K31,M31,O31)</f>
        <v>60</v>
      </c>
      <c r="R31" s="1276" t="e">
        <f>Q31/($B31*3)</f>
        <v>#VALUE!</v>
      </c>
      <c r="S31" s="1275">
        <v>86</v>
      </c>
      <c r="T31" s="1276" t="s">
        <v>190</v>
      </c>
      <c r="U31" s="1275">
        <v>89</v>
      </c>
      <c r="V31" s="1276" t="s">
        <v>190</v>
      </c>
      <c r="W31" s="1275">
        <v>61</v>
      </c>
      <c r="X31" s="1276" t="s">
        <v>190</v>
      </c>
      <c r="Y31" s="1277">
        <f>SUM(S31,U31,W31)</f>
        <v>236</v>
      </c>
      <c r="Z31" s="1276" t="e">
        <f>Y31/($B31*3)</f>
        <v>#VALUE!</v>
      </c>
      <c r="AA31" s="1275">
        <v>116</v>
      </c>
      <c r="AB31" s="1276" t="s">
        <v>190</v>
      </c>
      <c r="AC31" s="1275">
        <v>157</v>
      </c>
      <c r="AD31" s="1276" t="s">
        <v>190</v>
      </c>
      <c r="AE31" s="1275">
        <v>108</v>
      </c>
      <c r="AF31" s="1276" t="s">
        <v>190</v>
      </c>
    </row>
    <row r="32" spans="1:32" s="1271" customFormat="1" ht="17.25" customHeight="1" thickBot="1" x14ac:dyDescent="0.3">
      <c r="A32" s="1272" t="s">
        <v>444</v>
      </c>
      <c r="B32" s="1152">
        <f>SUM(B24:B31)</f>
        <v>138</v>
      </c>
      <c r="C32" s="1152">
        <f>SUM(C24:C31)</f>
        <v>234</v>
      </c>
      <c r="D32" s="1153">
        <f t="shared" si="55"/>
        <v>1.6956521739130435</v>
      </c>
      <c r="E32" s="1152">
        <f>SUM(E24:E31)</f>
        <v>206</v>
      </c>
      <c r="F32" s="1153">
        <f t="shared" si="56"/>
        <v>1.4927536231884058</v>
      </c>
      <c r="G32" s="1152">
        <f>SUM(G24:G31)</f>
        <v>203</v>
      </c>
      <c r="H32" s="1153">
        <f t="shared" si="57"/>
        <v>1.4710144927536233</v>
      </c>
      <c r="I32" s="1152">
        <f>SUM(I24:I29)</f>
        <v>226</v>
      </c>
      <c r="J32" s="1153">
        <f t="shared" si="59"/>
        <v>0.54589371980676327</v>
      </c>
      <c r="K32" s="1152">
        <f>SUM(K24:K31)</f>
        <v>0</v>
      </c>
      <c r="L32" s="1153">
        <f t="shared" si="60"/>
        <v>0</v>
      </c>
      <c r="M32" s="1152">
        <f>SUM(M24:M31)</f>
        <v>11</v>
      </c>
      <c r="N32" s="1153">
        <f t="shared" si="61"/>
        <v>7.9710144927536225E-2</v>
      </c>
      <c r="O32" s="1152">
        <f>SUM(O24:O31)</f>
        <v>69</v>
      </c>
      <c r="P32" s="1153">
        <f t="shared" si="62"/>
        <v>0.5</v>
      </c>
      <c r="Q32" s="1152">
        <f>SUM(Q24:Q29)</f>
        <v>20</v>
      </c>
      <c r="R32" s="1153">
        <f t="shared" si="9"/>
        <v>4.8309178743961352E-2</v>
      </c>
      <c r="S32" s="1152">
        <f>SUM(S24:S31)</f>
        <v>127</v>
      </c>
      <c r="T32" s="1153">
        <f t="shared" si="10"/>
        <v>0.92028985507246375</v>
      </c>
      <c r="U32" s="1152">
        <f>SUM(U24:U31)</f>
        <v>229</v>
      </c>
      <c r="V32" s="1153">
        <f t="shared" si="11"/>
        <v>1.6594202898550725</v>
      </c>
      <c r="W32" s="1152">
        <f>SUM(W24:W31)</f>
        <v>259</v>
      </c>
      <c r="X32" s="1153">
        <f t="shared" si="12"/>
        <v>1.8768115942028984</v>
      </c>
      <c r="Y32" s="1152">
        <f>SUM(Y24:Y29)</f>
        <v>379</v>
      </c>
      <c r="Z32" s="1153">
        <f t="shared" si="14"/>
        <v>0.91545893719806759</v>
      </c>
      <c r="AA32" s="1152">
        <f>SUM(AA24:AA31)</f>
        <v>266</v>
      </c>
      <c r="AB32" s="1153">
        <f t="shared" si="52"/>
        <v>1.9275362318840579</v>
      </c>
      <c r="AC32" s="1152">
        <f>SUM(AC24:AC31)</f>
        <v>414</v>
      </c>
      <c r="AD32" s="1153">
        <f t="shared" si="53"/>
        <v>3</v>
      </c>
      <c r="AE32" s="1152">
        <f>SUM(AE24:AE31)</f>
        <v>406</v>
      </c>
      <c r="AF32" s="1153">
        <f t="shared" si="54"/>
        <v>2.9420289855072466</v>
      </c>
    </row>
    <row r="33" spans="1:32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ht="15.75" x14ac:dyDescent="0.25">
      <c r="A35" s="1292" t="s">
        <v>506</v>
      </c>
      <c r="B35" s="1292"/>
      <c r="C35" s="1292"/>
      <c r="D35" s="1292"/>
      <c r="E35" s="1292"/>
      <c r="F35" s="1292"/>
      <c r="G35" s="1292"/>
      <c r="H35" s="1292"/>
      <c r="I35" s="1292"/>
      <c r="J35" s="1292"/>
      <c r="K35" s="1292"/>
      <c r="L35" s="1292"/>
      <c r="M35" s="1292"/>
      <c r="N35" s="1292"/>
      <c r="O35" s="1292"/>
      <c r="P35" s="1292"/>
      <c r="Q35" s="1292"/>
      <c r="R35" s="1292"/>
      <c r="S35" s="1292"/>
      <c r="T35" s="1292"/>
      <c r="U35" s="1292"/>
      <c r="V35" s="1292"/>
      <c r="W35" s="1292"/>
      <c r="X35" s="1292"/>
      <c r="Y35" s="1292"/>
      <c r="Z35" s="1292"/>
      <c r="AA35" s="1292"/>
      <c r="AB35" s="1292"/>
      <c r="AC35" s="1292"/>
      <c r="AD35" s="1292"/>
      <c r="AE35" s="1292"/>
      <c r="AF35" s="1292"/>
    </row>
    <row r="36" spans="1:32" ht="24" x14ac:dyDescent="0.25">
      <c r="A36" s="1098" t="s">
        <v>14</v>
      </c>
      <c r="B36" s="1099" t="s">
        <v>164</v>
      </c>
      <c r="C36" s="1098" t="s">
        <v>507</v>
      </c>
      <c r="D36" s="1098" t="s">
        <v>1</v>
      </c>
      <c r="E36" s="1098" t="s">
        <v>508</v>
      </c>
      <c r="F36" s="1098" t="s">
        <v>1</v>
      </c>
      <c r="G36" s="1098" t="s">
        <v>509</v>
      </c>
      <c r="H36" s="1098" t="s">
        <v>1</v>
      </c>
      <c r="I36" s="1099" t="s">
        <v>426</v>
      </c>
      <c r="J36" s="1098" t="s">
        <v>196</v>
      </c>
      <c r="K36" s="1098" t="s">
        <v>510</v>
      </c>
      <c r="L36" s="1098" t="s">
        <v>1</v>
      </c>
      <c r="M36" s="1098" t="s">
        <v>511</v>
      </c>
      <c r="N36" s="1098" t="s">
        <v>1</v>
      </c>
      <c r="O36" s="1098" t="s">
        <v>512</v>
      </c>
      <c r="P36" s="1098" t="s">
        <v>1</v>
      </c>
      <c r="Q36" s="1099" t="s">
        <v>426</v>
      </c>
      <c r="R36" s="1098" t="s">
        <v>196</v>
      </c>
      <c r="S36" s="1098" t="s">
        <v>513</v>
      </c>
      <c r="T36" s="1098" t="s">
        <v>1</v>
      </c>
      <c r="U36" s="1098" t="s">
        <v>514</v>
      </c>
      <c r="V36" s="1098" t="s">
        <v>1</v>
      </c>
      <c r="W36" s="1098" t="s">
        <v>515</v>
      </c>
      <c r="X36" s="1098" t="s">
        <v>1</v>
      </c>
      <c r="Y36" s="1099" t="s">
        <v>426</v>
      </c>
      <c r="Z36" s="1098" t="s">
        <v>196</v>
      </c>
      <c r="AA36" s="1098" t="s">
        <v>516</v>
      </c>
      <c r="AB36" s="1098" t="s">
        <v>1</v>
      </c>
      <c r="AC36" s="1098" t="s">
        <v>517</v>
      </c>
      <c r="AD36" s="1098" t="s">
        <v>1</v>
      </c>
      <c r="AE36" s="1098" t="s">
        <v>518</v>
      </c>
      <c r="AF36" s="1098" t="s">
        <v>1</v>
      </c>
    </row>
    <row r="37" spans="1:32" ht="15.75" customHeight="1" x14ac:dyDescent="0.25">
      <c r="A37" s="1095" t="s">
        <v>155</v>
      </c>
      <c r="B37" s="1147">
        <v>120</v>
      </c>
      <c r="C37" s="1148">
        <v>139</v>
      </c>
      <c r="D37" s="1149">
        <f t="shared" ref="D37:D47" si="73">C37/$B37</f>
        <v>1.1583333333333334</v>
      </c>
      <c r="E37" s="1148">
        <v>128</v>
      </c>
      <c r="F37" s="1149">
        <f t="shared" ref="F37:F47" si="74">E37/$B37</f>
        <v>1.0666666666666667</v>
      </c>
      <c r="G37" s="1148">
        <v>102</v>
      </c>
      <c r="H37" s="1149">
        <f t="shared" ref="H37:H47" si="75">G37/$B37</f>
        <v>0.85</v>
      </c>
      <c r="I37" s="1250">
        <f>SUM(C37,E37,G37)</f>
        <v>369</v>
      </c>
      <c r="J37" s="1149">
        <f>I37/($B37*3)</f>
        <v>1.0249999999999999</v>
      </c>
      <c r="K37" s="1148">
        <v>0</v>
      </c>
      <c r="L37" s="1149">
        <f t="shared" ref="L37:L47" si="76">K37/$B37</f>
        <v>0</v>
      </c>
      <c r="M37" s="1148">
        <v>3</v>
      </c>
      <c r="N37" s="1149">
        <f t="shared" ref="N37:N47" si="77">M37/$B37</f>
        <v>2.5000000000000001E-2</v>
      </c>
      <c r="O37" s="1148">
        <v>55</v>
      </c>
      <c r="P37" s="1149">
        <f t="shared" ref="P37:P47" si="78">O37/$B37</f>
        <v>0.45833333333333331</v>
      </c>
      <c r="Q37" s="1250">
        <f t="shared" ref="Q37:Q47" si="79">SUM(K37,M37,O37)</f>
        <v>58</v>
      </c>
      <c r="R37" s="1149">
        <f t="shared" ref="R37:R47" si="80">Q37/($B37*3)</f>
        <v>0.16111111111111112</v>
      </c>
      <c r="S37" s="1148">
        <v>100</v>
      </c>
      <c r="T37" s="1149">
        <f t="shared" ref="T37:T47" si="81">S37/$B37</f>
        <v>0.83333333333333337</v>
      </c>
      <c r="U37" s="1148">
        <v>120</v>
      </c>
      <c r="V37" s="1149">
        <f t="shared" ref="V37:V47" si="82">U37/$B37</f>
        <v>1</v>
      </c>
      <c r="W37" s="1148">
        <v>101</v>
      </c>
      <c r="X37" s="1149">
        <f t="shared" ref="X37:X47" si="83">W37/$B37</f>
        <v>0.84166666666666667</v>
      </c>
      <c r="Y37" s="1250">
        <f t="shared" ref="Y37:Y47" si="84">SUM(S37,U37,W37)</f>
        <v>321</v>
      </c>
      <c r="Z37" s="1149">
        <f t="shared" ref="Z37:Z47" si="85">Y37/($B37*3)</f>
        <v>0.89166666666666672</v>
      </c>
      <c r="AA37" s="1148">
        <v>108</v>
      </c>
      <c r="AB37" s="1150">
        <f t="shared" ref="AB37" si="86">AA37/$B37</f>
        <v>0.9</v>
      </c>
      <c r="AC37" s="1148">
        <v>97</v>
      </c>
      <c r="AD37" s="1150">
        <f t="shared" ref="AD37" si="87">AC37/$B37</f>
        <v>0.80833333333333335</v>
      </c>
      <c r="AE37" s="1148">
        <v>117</v>
      </c>
      <c r="AF37" s="1150">
        <f t="shared" ref="AF37" si="88">AE37/$B37</f>
        <v>0.97499999999999998</v>
      </c>
    </row>
    <row r="38" spans="1:32" ht="15.75" customHeight="1" x14ac:dyDescent="0.25">
      <c r="A38" s="1095" t="s">
        <v>156</v>
      </c>
      <c r="B38" s="1147">
        <v>120</v>
      </c>
      <c r="C38" s="1148">
        <v>152</v>
      </c>
      <c r="D38" s="1149">
        <f t="shared" si="73"/>
        <v>1.2666666666666666</v>
      </c>
      <c r="E38" s="1148">
        <v>120</v>
      </c>
      <c r="F38" s="1149">
        <f t="shared" si="74"/>
        <v>1</v>
      </c>
      <c r="G38" s="1148">
        <v>111</v>
      </c>
      <c r="H38" s="1149">
        <f t="shared" si="75"/>
        <v>0.92500000000000004</v>
      </c>
      <c r="I38" s="1250">
        <f t="shared" ref="I38:I47" si="89">SUM(C38,E38,G38)</f>
        <v>383</v>
      </c>
      <c r="J38" s="1149">
        <f t="shared" ref="J38:J47" si="90">I38/($B38*3)</f>
        <v>1.0638888888888889</v>
      </c>
      <c r="K38" s="1148">
        <v>0</v>
      </c>
      <c r="L38" s="1149">
        <f t="shared" si="76"/>
        <v>0</v>
      </c>
      <c r="M38" s="1148">
        <v>12</v>
      </c>
      <c r="N38" s="1149">
        <f t="shared" si="77"/>
        <v>0.1</v>
      </c>
      <c r="O38" s="1148">
        <v>69</v>
      </c>
      <c r="P38" s="1149">
        <f t="shared" si="78"/>
        <v>0.57499999999999996</v>
      </c>
      <c r="Q38" s="1250">
        <f t="shared" si="79"/>
        <v>81</v>
      </c>
      <c r="R38" s="1149">
        <f t="shared" si="80"/>
        <v>0.22500000000000001</v>
      </c>
      <c r="S38" s="1148">
        <v>102</v>
      </c>
      <c r="T38" s="1149">
        <f t="shared" si="81"/>
        <v>0.85</v>
      </c>
      <c r="U38" s="1148">
        <v>111</v>
      </c>
      <c r="V38" s="1149">
        <f t="shared" si="82"/>
        <v>0.92500000000000004</v>
      </c>
      <c r="W38" s="1148">
        <v>76</v>
      </c>
      <c r="X38" s="1149">
        <f t="shared" si="83"/>
        <v>0.6333333333333333</v>
      </c>
      <c r="Y38" s="1250">
        <f t="shared" si="84"/>
        <v>289</v>
      </c>
      <c r="Z38" s="1149">
        <f t="shared" si="85"/>
        <v>0.80277777777777781</v>
      </c>
      <c r="AA38" s="1148">
        <v>108</v>
      </c>
      <c r="AB38" s="1150">
        <f t="shared" ref="AB38:AB47" si="91">AA38/$B38</f>
        <v>0.9</v>
      </c>
      <c r="AC38" s="1148">
        <v>106</v>
      </c>
      <c r="AD38" s="1150">
        <f t="shared" ref="AD38:AD47" si="92">AC38/$B38</f>
        <v>0.8833333333333333</v>
      </c>
      <c r="AE38" s="1148">
        <v>118</v>
      </c>
      <c r="AF38" s="1150">
        <f t="shared" ref="AF38:AF47" si="93">AE38/$B38</f>
        <v>0.98333333333333328</v>
      </c>
    </row>
    <row r="39" spans="1:32" ht="15.75" customHeight="1" x14ac:dyDescent="0.25">
      <c r="A39" s="1095" t="s">
        <v>157</v>
      </c>
      <c r="B39" s="1147">
        <v>200</v>
      </c>
      <c r="C39" s="1148">
        <v>172</v>
      </c>
      <c r="D39" s="1149">
        <f t="shared" si="73"/>
        <v>0.86</v>
      </c>
      <c r="E39" s="1148">
        <v>108</v>
      </c>
      <c r="F39" s="1149">
        <f t="shared" si="74"/>
        <v>0.54</v>
      </c>
      <c r="G39" s="1148">
        <v>59</v>
      </c>
      <c r="H39" s="1149">
        <f t="shared" si="75"/>
        <v>0.29499999999999998</v>
      </c>
      <c r="I39" s="1250">
        <f t="shared" si="89"/>
        <v>339</v>
      </c>
      <c r="J39" s="1149">
        <f t="shared" si="90"/>
        <v>0.56499999999999995</v>
      </c>
      <c r="K39" s="1148">
        <v>0</v>
      </c>
      <c r="L39" s="1149">
        <f t="shared" si="76"/>
        <v>0</v>
      </c>
      <c r="M39" s="1148">
        <v>5</v>
      </c>
      <c r="N39" s="1149">
        <f t="shared" si="77"/>
        <v>2.5000000000000001E-2</v>
      </c>
      <c r="O39" s="1148">
        <v>40</v>
      </c>
      <c r="P39" s="1149">
        <f t="shared" si="78"/>
        <v>0.2</v>
      </c>
      <c r="Q39" s="1250">
        <f t="shared" si="79"/>
        <v>45</v>
      </c>
      <c r="R39" s="1149">
        <f t="shared" si="80"/>
        <v>7.4999999999999997E-2</v>
      </c>
      <c r="S39" s="1148">
        <v>94</v>
      </c>
      <c r="T39" s="1149">
        <f t="shared" si="81"/>
        <v>0.47</v>
      </c>
      <c r="U39" s="1148">
        <v>91</v>
      </c>
      <c r="V39" s="1149">
        <f t="shared" si="82"/>
        <v>0.45500000000000002</v>
      </c>
      <c r="W39" s="1148">
        <v>89</v>
      </c>
      <c r="X39" s="1149">
        <f t="shared" si="83"/>
        <v>0.44500000000000001</v>
      </c>
      <c r="Y39" s="1250">
        <f t="shared" si="84"/>
        <v>274</v>
      </c>
      <c r="Z39" s="1149">
        <f t="shared" si="85"/>
        <v>0.45666666666666667</v>
      </c>
      <c r="AA39" s="1148">
        <v>100</v>
      </c>
      <c r="AB39" s="1150">
        <f t="shared" si="91"/>
        <v>0.5</v>
      </c>
      <c r="AC39" s="1148">
        <v>100</v>
      </c>
      <c r="AD39" s="1150">
        <f t="shared" si="92"/>
        <v>0.5</v>
      </c>
      <c r="AE39" s="1148">
        <v>87</v>
      </c>
      <c r="AF39" s="1150">
        <f t="shared" si="93"/>
        <v>0.435</v>
      </c>
    </row>
    <row r="40" spans="1:32" ht="15.75" hidden="1" customHeight="1" x14ac:dyDescent="0.25">
      <c r="A40" s="1095" t="s">
        <v>158</v>
      </c>
      <c r="B40" s="1147">
        <v>75</v>
      </c>
      <c r="C40" s="1148"/>
      <c r="D40" s="1149">
        <f t="shared" si="73"/>
        <v>0</v>
      </c>
      <c r="E40" s="1148"/>
      <c r="F40" s="1149">
        <f t="shared" si="74"/>
        <v>0</v>
      </c>
      <c r="G40" s="1148"/>
      <c r="H40" s="1149">
        <f t="shared" si="75"/>
        <v>0</v>
      </c>
      <c r="I40" s="1250">
        <f t="shared" si="89"/>
        <v>0</v>
      </c>
      <c r="J40" s="1149">
        <f t="shared" si="90"/>
        <v>0</v>
      </c>
      <c r="K40" s="1148"/>
      <c r="L40" s="1149">
        <f t="shared" si="76"/>
        <v>0</v>
      </c>
      <c r="M40" s="1148"/>
      <c r="N40" s="1149">
        <f t="shared" si="77"/>
        <v>0</v>
      </c>
      <c r="O40" s="1148"/>
      <c r="P40" s="1149">
        <f t="shared" si="78"/>
        <v>0</v>
      </c>
      <c r="Q40" s="1250">
        <f t="shared" si="79"/>
        <v>0</v>
      </c>
      <c r="R40" s="1149">
        <f t="shared" si="80"/>
        <v>0</v>
      </c>
      <c r="S40" s="1148"/>
      <c r="T40" s="1149">
        <f t="shared" si="81"/>
        <v>0</v>
      </c>
      <c r="U40" s="1148"/>
      <c r="V40" s="1149">
        <f t="shared" si="82"/>
        <v>0</v>
      </c>
      <c r="W40" s="1148"/>
      <c r="X40" s="1149">
        <f t="shared" si="83"/>
        <v>0</v>
      </c>
      <c r="Y40" s="1250">
        <f t="shared" si="84"/>
        <v>0</v>
      </c>
      <c r="Z40" s="1149">
        <f t="shared" si="85"/>
        <v>0</v>
      </c>
      <c r="AA40" s="1148"/>
      <c r="AB40" s="1150">
        <f t="shared" si="91"/>
        <v>0</v>
      </c>
      <c r="AC40" s="1148"/>
      <c r="AD40" s="1150">
        <f t="shared" si="92"/>
        <v>0</v>
      </c>
      <c r="AE40" s="1148"/>
      <c r="AF40" s="1150">
        <f t="shared" si="93"/>
        <v>0</v>
      </c>
    </row>
    <row r="41" spans="1:32" ht="15.75" customHeight="1" x14ac:dyDescent="0.25">
      <c r="A41" s="1095" t="s">
        <v>159</v>
      </c>
      <c r="B41" s="1147">
        <v>300</v>
      </c>
      <c r="C41" s="1148">
        <v>204</v>
      </c>
      <c r="D41" s="1149">
        <f t="shared" si="73"/>
        <v>0.68</v>
      </c>
      <c r="E41" s="1148">
        <v>262</v>
      </c>
      <c r="F41" s="1149">
        <f t="shared" si="74"/>
        <v>0.87333333333333329</v>
      </c>
      <c r="G41" s="1148">
        <v>663</v>
      </c>
      <c r="H41" s="1149">
        <f t="shared" si="75"/>
        <v>2.21</v>
      </c>
      <c r="I41" s="1250">
        <f t="shared" si="89"/>
        <v>1129</v>
      </c>
      <c r="J41" s="1149">
        <f t="shared" si="90"/>
        <v>1.2544444444444445</v>
      </c>
      <c r="K41" s="1148">
        <v>95</v>
      </c>
      <c r="L41" s="1149">
        <f t="shared" si="76"/>
        <v>0.31666666666666665</v>
      </c>
      <c r="M41" s="1148">
        <v>275</v>
      </c>
      <c r="N41" s="1149">
        <f t="shared" si="77"/>
        <v>0.91666666666666663</v>
      </c>
      <c r="O41" s="1148">
        <v>103</v>
      </c>
      <c r="P41" s="1149">
        <f t="shared" si="78"/>
        <v>0.34333333333333332</v>
      </c>
      <c r="Q41" s="1250">
        <f t="shared" si="79"/>
        <v>473</v>
      </c>
      <c r="R41" s="1149">
        <f t="shared" si="80"/>
        <v>0.52555555555555555</v>
      </c>
      <c r="S41" s="1148">
        <v>167</v>
      </c>
      <c r="T41" s="1149">
        <f t="shared" si="81"/>
        <v>0.55666666666666664</v>
      </c>
      <c r="U41" s="1148">
        <v>185</v>
      </c>
      <c r="V41" s="1149">
        <f t="shared" si="82"/>
        <v>0.6166666666666667</v>
      </c>
      <c r="W41" s="1148">
        <v>186</v>
      </c>
      <c r="X41" s="1149">
        <f t="shared" si="83"/>
        <v>0.62</v>
      </c>
      <c r="Y41" s="1250">
        <f t="shared" si="84"/>
        <v>538</v>
      </c>
      <c r="Z41" s="1149">
        <f t="shared" si="85"/>
        <v>0.59777777777777774</v>
      </c>
      <c r="AA41" s="1148">
        <v>459</v>
      </c>
      <c r="AB41" s="1150">
        <f t="shared" si="91"/>
        <v>1.53</v>
      </c>
      <c r="AC41" s="1148">
        <v>803</v>
      </c>
      <c r="AD41" s="1150">
        <f t="shared" si="92"/>
        <v>2.6766666666666667</v>
      </c>
      <c r="AE41" s="1148">
        <v>291</v>
      </c>
      <c r="AF41" s="1150">
        <f t="shared" si="93"/>
        <v>0.97</v>
      </c>
    </row>
    <row r="42" spans="1:32" ht="15.75" customHeight="1" x14ac:dyDescent="0.25">
      <c r="A42" s="1093" t="s">
        <v>160</v>
      </c>
      <c r="B42" s="1147">
        <v>132</v>
      </c>
      <c r="C42" s="1148">
        <v>146</v>
      </c>
      <c r="D42" s="1149">
        <f t="shared" si="73"/>
        <v>1.106060606060606</v>
      </c>
      <c r="E42" s="1148">
        <v>135</v>
      </c>
      <c r="F42" s="1149">
        <f t="shared" si="74"/>
        <v>1.0227272727272727</v>
      </c>
      <c r="G42" s="1148">
        <v>101</v>
      </c>
      <c r="H42" s="1149">
        <f t="shared" si="75"/>
        <v>0.76515151515151514</v>
      </c>
      <c r="I42" s="1250">
        <f t="shared" si="89"/>
        <v>382</v>
      </c>
      <c r="J42" s="1149">
        <f t="shared" si="90"/>
        <v>0.96464646464646464</v>
      </c>
      <c r="K42" s="1148">
        <v>2</v>
      </c>
      <c r="L42" s="1149">
        <f t="shared" si="76"/>
        <v>1.5151515151515152E-2</v>
      </c>
      <c r="M42" s="1148">
        <v>0</v>
      </c>
      <c r="N42" s="1149">
        <f t="shared" si="77"/>
        <v>0</v>
      </c>
      <c r="O42" s="1148">
        <v>57</v>
      </c>
      <c r="P42" s="1149">
        <f t="shared" si="78"/>
        <v>0.43181818181818182</v>
      </c>
      <c r="Q42" s="1250">
        <f t="shared" si="79"/>
        <v>59</v>
      </c>
      <c r="R42" s="1149">
        <f t="shared" si="80"/>
        <v>0.14898989898989898</v>
      </c>
      <c r="S42" s="1148">
        <v>85</v>
      </c>
      <c r="T42" s="1149">
        <f t="shared" si="81"/>
        <v>0.64393939393939392</v>
      </c>
      <c r="U42" s="1148">
        <v>84</v>
      </c>
      <c r="V42" s="1149">
        <f t="shared" si="82"/>
        <v>0.63636363636363635</v>
      </c>
      <c r="W42" s="1148">
        <v>94</v>
      </c>
      <c r="X42" s="1149">
        <f t="shared" si="83"/>
        <v>0.71212121212121215</v>
      </c>
      <c r="Y42" s="1250">
        <f t="shared" si="84"/>
        <v>263</v>
      </c>
      <c r="Z42" s="1149">
        <f t="shared" si="85"/>
        <v>0.66414141414141414</v>
      </c>
      <c r="AA42" s="1148">
        <v>78</v>
      </c>
      <c r="AB42" s="1150">
        <f t="shared" si="91"/>
        <v>0.59090909090909094</v>
      </c>
      <c r="AC42" s="1148">
        <v>86</v>
      </c>
      <c r="AD42" s="1150">
        <f t="shared" si="92"/>
        <v>0.65151515151515149</v>
      </c>
      <c r="AE42" s="1148">
        <v>123</v>
      </c>
      <c r="AF42" s="1150">
        <f t="shared" si="93"/>
        <v>0.93181818181818177</v>
      </c>
    </row>
    <row r="43" spans="1:32" ht="15.75" customHeight="1" x14ac:dyDescent="0.25">
      <c r="A43" s="1095" t="s">
        <v>161</v>
      </c>
      <c r="B43" s="1147">
        <v>176</v>
      </c>
      <c r="C43" s="1148">
        <v>296</v>
      </c>
      <c r="D43" s="1149">
        <f t="shared" si="73"/>
        <v>1.6818181818181819</v>
      </c>
      <c r="E43" s="1148">
        <v>63</v>
      </c>
      <c r="F43" s="1149">
        <f t="shared" si="74"/>
        <v>0.35795454545454547</v>
      </c>
      <c r="G43" s="1148">
        <v>374</v>
      </c>
      <c r="H43" s="1149">
        <f t="shared" si="75"/>
        <v>2.125</v>
      </c>
      <c r="I43" s="1250">
        <f t="shared" si="89"/>
        <v>733</v>
      </c>
      <c r="J43" s="1149">
        <f t="shared" si="90"/>
        <v>1.3882575757575757</v>
      </c>
      <c r="K43" s="1148">
        <v>0</v>
      </c>
      <c r="L43" s="1149">
        <f t="shared" si="76"/>
        <v>0</v>
      </c>
      <c r="M43" s="1148">
        <v>12</v>
      </c>
      <c r="N43" s="1149">
        <f t="shared" si="77"/>
        <v>6.8181818181818177E-2</v>
      </c>
      <c r="O43" s="1148">
        <v>113</v>
      </c>
      <c r="P43" s="1149">
        <f t="shared" si="78"/>
        <v>0.64204545454545459</v>
      </c>
      <c r="Q43" s="1250">
        <f t="shared" si="79"/>
        <v>125</v>
      </c>
      <c r="R43" s="1149">
        <f t="shared" si="80"/>
        <v>0.23674242424242425</v>
      </c>
      <c r="S43" s="1148">
        <v>147</v>
      </c>
      <c r="T43" s="1149">
        <f t="shared" si="81"/>
        <v>0.83522727272727271</v>
      </c>
      <c r="U43" s="1148">
        <v>142</v>
      </c>
      <c r="V43" s="1149">
        <f t="shared" si="82"/>
        <v>0.80681818181818177</v>
      </c>
      <c r="W43" s="1148">
        <v>124</v>
      </c>
      <c r="X43" s="1149">
        <f t="shared" si="83"/>
        <v>0.70454545454545459</v>
      </c>
      <c r="Y43" s="1250">
        <f t="shared" si="84"/>
        <v>413</v>
      </c>
      <c r="Z43" s="1149">
        <f t="shared" si="85"/>
        <v>0.78219696969696972</v>
      </c>
      <c r="AA43" s="1148">
        <v>302</v>
      </c>
      <c r="AB43" s="1150">
        <f t="shared" si="91"/>
        <v>1.7159090909090908</v>
      </c>
      <c r="AC43" s="1148">
        <v>431</v>
      </c>
      <c r="AD43" s="1150">
        <f t="shared" si="92"/>
        <v>2.4488636363636362</v>
      </c>
      <c r="AE43" s="1148">
        <v>273</v>
      </c>
      <c r="AF43" s="1150">
        <f t="shared" si="93"/>
        <v>1.5511363636363635</v>
      </c>
    </row>
    <row r="44" spans="1:32" ht="15.75" customHeight="1" x14ac:dyDescent="0.25">
      <c r="A44" s="1170" t="s">
        <v>449</v>
      </c>
      <c r="B44" s="1266">
        <v>0</v>
      </c>
      <c r="C44" s="1171">
        <v>0</v>
      </c>
      <c r="D44" s="1149" t="s">
        <v>190</v>
      </c>
      <c r="E44" s="1171">
        <v>0</v>
      </c>
      <c r="F44" s="1149" t="s">
        <v>190</v>
      </c>
      <c r="G44" s="1171">
        <v>0</v>
      </c>
      <c r="H44" s="1149" t="s">
        <v>190</v>
      </c>
      <c r="I44" s="1267">
        <f t="shared" ref="I44" si="94">SUM(C44,E44,G44)</f>
        <v>0</v>
      </c>
      <c r="J44" s="1149" t="e">
        <f t="shared" ref="J44" si="95">I44/($B44*3)</f>
        <v>#DIV/0!</v>
      </c>
      <c r="K44" s="1171">
        <v>0</v>
      </c>
      <c r="L44" s="1149" t="s">
        <v>190</v>
      </c>
      <c r="M44" s="1171">
        <v>0</v>
      </c>
      <c r="N44" s="1149" t="s">
        <v>190</v>
      </c>
      <c r="O44" s="1171">
        <v>0</v>
      </c>
      <c r="P44" s="1149" t="s">
        <v>190</v>
      </c>
      <c r="Q44" s="1267">
        <f t="shared" si="79"/>
        <v>0</v>
      </c>
      <c r="R44" s="1149" t="e">
        <f t="shared" si="80"/>
        <v>#DIV/0!</v>
      </c>
      <c r="S44" s="1171">
        <v>0</v>
      </c>
      <c r="T44" s="1149" t="s">
        <v>190</v>
      </c>
      <c r="U44" s="1171">
        <v>0</v>
      </c>
      <c r="V44" s="1149" t="s">
        <v>190</v>
      </c>
      <c r="W44" s="1171">
        <v>0</v>
      </c>
      <c r="X44" s="1149" t="s">
        <v>190</v>
      </c>
      <c r="Y44" s="1267">
        <f t="shared" si="84"/>
        <v>0</v>
      </c>
      <c r="Z44" s="1149" t="e">
        <f t="shared" si="85"/>
        <v>#DIV/0!</v>
      </c>
      <c r="AA44" s="1171">
        <v>0</v>
      </c>
      <c r="AB44" s="1150" t="s">
        <v>190</v>
      </c>
      <c r="AC44" s="1171">
        <v>0</v>
      </c>
      <c r="AD44" s="1150" t="s">
        <v>190</v>
      </c>
      <c r="AE44" s="1171">
        <v>0</v>
      </c>
      <c r="AF44" s="1150" t="s">
        <v>190</v>
      </c>
    </row>
    <row r="45" spans="1:32" ht="15.75" customHeight="1" x14ac:dyDescent="0.25">
      <c r="A45" s="1170" t="s">
        <v>501</v>
      </c>
      <c r="B45" s="1266">
        <v>32</v>
      </c>
      <c r="C45" s="1148">
        <v>46</v>
      </c>
      <c r="D45" s="1149">
        <f t="shared" ref="D45:D46" si="96">C45/$B45</f>
        <v>1.4375</v>
      </c>
      <c r="E45" s="1148">
        <v>46</v>
      </c>
      <c r="F45" s="1149">
        <f t="shared" ref="F45:F46" si="97">E45/$B45</f>
        <v>1.4375</v>
      </c>
      <c r="G45" s="1148">
        <v>127</v>
      </c>
      <c r="H45" s="1149">
        <f t="shared" ref="H45:H46" si="98">G45/$B45</f>
        <v>3.96875</v>
      </c>
      <c r="I45" s="1267">
        <f t="shared" ref="I45:I46" si="99">SUM(C45,E45,G45)</f>
        <v>219</v>
      </c>
      <c r="J45" s="1149">
        <f t="shared" ref="J45:J46" si="100">I45/($B45*3)</f>
        <v>2.28125</v>
      </c>
      <c r="K45" s="1148">
        <v>0</v>
      </c>
      <c r="L45" s="1149">
        <f t="shared" ref="L45:L46" si="101">K45/$B45</f>
        <v>0</v>
      </c>
      <c r="M45" s="1148">
        <v>16</v>
      </c>
      <c r="N45" s="1149">
        <f t="shared" ref="N45:N46" si="102">M45/$B45</f>
        <v>0.5</v>
      </c>
      <c r="O45" s="1148">
        <v>37</v>
      </c>
      <c r="P45" s="1149">
        <f t="shared" ref="P45:P46" si="103">O45/$B45</f>
        <v>1.15625</v>
      </c>
      <c r="Q45" s="1267">
        <f t="shared" ref="Q45:Q46" si="104">SUM(K45,M45,O45)</f>
        <v>53</v>
      </c>
      <c r="R45" s="1149">
        <f t="shared" ref="R45:R46" si="105">Q45/($B45*3)</f>
        <v>0.55208333333333337</v>
      </c>
      <c r="S45" s="1148">
        <v>43</v>
      </c>
      <c r="T45" s="1149">
        <f t="shared" ref="T45:T46" si="106">S45/$B45</f>
        <v>1.34375</v>
      </c>
      <c r="U45" s="1148">
        <v>31</v>
      </c>
      <c r="V45" s="1149">
        <f t="shared" ref="V45:V46" si="107">U45/$B45</f>
        <v>0.96875</v>
      </c>
      <c r="W45" s="1148">
        <v>54</v>
      </c>
      <c r="X45" s="1149">
        <f t="shared" ref="X45:X46" si="108">W45/$B45</f>
        <v>1.6875</v>
      </c>
      <c r="Y45" s="1267">
        <f t="shared" ref="Y45:Y46" si="109">SUM(S45,U45,W45)</f>
        <v>128</v>
      </c>
      <c r="Z45" s="1149">
        <f t="shared" ref="Z45:Z46" si="110">Y45/($B45*3)</f>
        <v>1.3333333333333333</v>
      </c>
      <c r="AA45" s="1148">
        <v>61</v>
      </c>
      <c r="AB45" s="1150">
        <f t="shared" ref="AB45:AB46" si="111">AA45/$B45</f>
        <v>1.90625</v>
      </c>
      <c r="AC45" s="1148">
        <v>52</v>
      </c>
      <c r="AD45" s="1150">
        <f t="shared" ref="AD45:AD46" si="112">AC45/$B45</f>
        <v>1.625</v>
      </c>
      <c r="AE45" s="1148">
        <v>56</v>
      </c>
      <c r="AF45" s="1150">
        <f t="shared" ref="AF45:AF46" si="113">AE45/$B45</f>
        <v>1.75</v>
      </c>
    </row>
    <row r="46" spans="1:32" ht="15.75" customHeight="1" x14ac:dyDescent="0.25">
      <c r="A46" s="1170" t="s">
        <v>502</v>
      </c>
      <c r="B46" s="1266">
        <v>80</v>
      </c>
      <c r="C46" s="1148">
        <v>68</v>
      </c>
      <c r="D46" s="1149">
        <f t="shared" si="96"/>
        <v>0.85</v>
      </c>
      <c r="E46" s="1148">
        <v>77</v>
      </c>
      <c r="F46" s="1149">
        <f t="shared" si="97"/>
        <v>0.96250000000000002</v>
      </c>
      <c r="G46" s="1148">
        <v>66</v>
      </c>
      <c r="H46" s="1149">
        <f t="shared" si="98"/>
        <v>0.82499999999999996</v>
      </c>
      <c r="I46" s="1267">
        <f t="shared" si="99"/>
        <v>211</v>
      </c>
      <c r="J46" s="1149">
        <f t="shared" si="100"/>
        <v>0.87916666666666665</v>
      </c>
      <c r="K46" s="1148">
        <v>9</v>
      </c>
      <c r="L46" s="1149">
        <f t="shared" si="101"/>
        <v>0.1125</v>
      </c>
      <c r="M46" s="1148">
        <v>12</v>
      </c>
      <c r="N46" s="1149">
        <f t="shared" si="102"/>
        <v>0.15</v>
      </c>
      <c r="O46" s="1148">
        <v>25</v>
      </c>
      <c r="P46" s="1149">
        <f t="shared" si="103"/>
        <v>0.3125</v>
      </c>
      <c r="Q46" s="1267">
        <f t="shared" si="104"/>
        <v>46</v>
      </c>
      <c r="R46" s="1149">
        <f t="shared" si="105"/>
        <v>0.19166666666666668</v>
      </c>
      <c r="S46" s="1148">
        <v>43</v>
      </c>
      <c r="T46" s="1149">
        <f t="shared" si="106"/>
        <v>0.53749999999999998</v>
      </c>
      <c r="U46" s="1148">
        <v>39</v>
      </c>
      <c r="V46" s="1149">
        <f t="shared" si="107"/>
        <v>0.48749999999999999</v>
      </c>
      <c r="W46" s="1148">
        <v>35</v>
      </c>
      <c r="X46" s="1149">
        <f t="shared" si="108"/>
        <v>0.4375</v>
      </c>
      <c r="Y46" s="1267">
        <f t="shared" si="109"/>
        <v>117</v>
      </c>
      <c r="Z46" s="1149">
        <f t="shared" si="110"/>
        <v>0.48749999999999999</v>
      </c>
      <c r="AA46" s="1148">
        <v>126</v>
      </c>
      <c r="AB46" s="1150">
        <f t="shared" si="111"/>
        <v>1.575</v>
      </c>
      <c r="AC46" s="1148">
        <v>157</v>
      </c>
      <c r="AD46" s="1150">
        <f t="shared" si="112"/>
        <v>1.9624999999999999</v>
      </c>
      <c r="AE46" s="1148">
        <v>221</v>
      </c>
      <c r="AF46" s="1150">
        <f t="shared" si="113"/>
        <v>2.7625000000000002</v>
      </c>
    </row>
    <row r="47" spans="1:32" s="1271" customFormat="1" ht="17.25" customHeight="1" x14ac:dyDescent="0.25">
      <c r="A47" s="1251" t="s">
        <v>7</v>
      </c>
      <c r="B47" s="1269">
        <f>SUM(B37:B44)</f>
        <v>1123</v>
      </c>
      <c r="C47" s="1269">
        <f>SUM(C37:C46)</f>
        <v>1223</v>
      </c>
      <c r="D47" s="1270">
        <f t="shared" si="73"/>
        <v>1.0890471950133571</v>
      </c>
      <c r="E47" s="1269">
        <f>SUM(E37:E46)</f>
        <v>939</v>
      </c>
      <c r="F47" s="1270">
        <f t="shared" si="74"/>
        <v>0.83615316117542293</v>
      </c>
      <c r="G47" s="1269">
        <f>SUM(G37:G46)</f>
        <v>1603</v>
      </c>
      <c r="H47" s="1270">
        <f t="shared" si="75"/>
        <v>1.4274265360641141</v>
      </c>
      <c r="I47" s="1269">
        <f t="shared" si="89"/>
        <v>3765</v>
      </c>
      <c r="J47" s="1270">
        <f t="shared" si="90"/>
        <v>1.1175422974176314</v>
      </c>
      <c r="K47" s="1269">
        <f>SUM(K37:K46)</f>
        <v>106</v>
      </c>
      <c r="L47" s="1270">
        <f t="shared" si="76"/>
        <v>9.4390026714158498E-2</v>
      </c>
      <c r="M47" s="1269">
        <f>SUM(M37:M46)</f>
        <v>335</v>
      </c>
      <c r="N47" s="1270">
        <f t="shared" si="77"/>
        <v>0.29830810329474622</v>
      </c>
      <c r="O47" s="1269">
        <f>SUM(O37:O46)</f>
        <v>499</v>
      </c>
      <c r="P47" s="1270">
        <f t="shared" si="78"/>
        <v>0.44434550311665183</v>
      </c>
      <c r="Q47" s="1269">
        <f t="shared" si="79"/>
        <v>940</v>
      </c>
      <c r="R47" s="1270">
        <f t="shared" si="80"/>
        <v>0.27901454437518552</v>
      </c>
      <c r="S47" s="1269">
        <f>SUM(S37:S46)</f>
        <v>781</v>
      </c>
      <c r="T47" s="1270">
        <f t="shared" si="81"/>
        <v>0.69545859305431879</v>
      </c>
      <c r="U47" s="1269">
        <f>SUM(U37:U46)</f>
        <v>803</v>
      </c>
      <c r="V47" s="1270">
        <f t="shared" si="82"/>
        <v>0.71504897595725736</v>
      </c>
      <c r="W47" s="1269">
        <f>SUM(W37:W46)</f>
        <v>759</v>
      </c>
      <c r="X47" s="1270">
        <f t="shared" si="83"/>
        <v>0.67586821015138021</v>
      </c>
      <c r="Y47" s="1269">
        <f t="shared" si="84"/>
        <v>2343</v>
      </c>
      <c r="Z47" s="1270">
        <f t="shared" si="85"/>
        <v>0.69545859305431879</v>
      </c>
      <c r="AA47" s="1269">
        <f>SUM(AA37:AA46)</f>
        <v>1342</v>
      </c>
      <c r="AB47" s="1270">
        <f t="shared" si="91"/>
        <v>1.195013357079252</v>
      </c>
      <c r="AC47" s="1269">
        <f>SUM(AC37:AC46)</f>
        <v>1832</v>
      </c>
      <c r="AD47" s="1270">
        <f t="shared" si="92"/>
        <v>1.6313446126447018</v>
      </c>
      <c r="AE47" s="1269">
        <f>SUM(AE37:AE46)</f>
        <v>1286</v>
      </c>
      <c r="AF47" s="1270">
        <f t="shared" si="93"/>
        <v>1.1451469278717721</v>
      </c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248" t="s">
        <v>636</v>
      </c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24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</sheetData>
  <mergeCells count="5">
    <mergeCell ref="A2:M2"/>
    <mergeCell ref="A3:M3"/>
    <mergeCell ref="A6:AF6"/>
    <mergeCell ref="A35:AF35"/>
    <mergeCell ref="A5:AF5"/>
  </mergeCells>
  <pageMargins left="0.23622047244094491" right="0.23622047244094491" top="0.37" bottom="0.25" header="0.31496062992125984" footer="0.16"/>
  <pageSetup paperSize="9" scale="61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B1" sqref="B1"/>
      <selection pane="topRight" activeCell="AH21" sqref="AH21"/>
    </sheetView>
  </sheetViews>
  <sheetFormatPr defaultColWidth="8.85546875" defaultRowHeight="15" x14ac:dyDescent="0.25"/>
  <cols>
    <col min="1" max="1" width="37.140625" customWidth="1"/>
    <col min="3" max="3" width="10.42578125" customWidth="1"/>
    <col min="4" max="4" width="7.42578125" hidden="1" customWidth="1"/>
    <col min="5" max="5" width="10.42578125" customWidth="1"/>
    <col min="6" max="6" width="7.42578125" hidden="1" customWidth="1"/>
    <col min="7" max="7" width="10.42578125" customWidth="1"/>
    <col min="8" max="8" width="7.42578125" hidden="1" customWidth="1"/>
    <col min="9" max="9" width="9" bestFit="1" customWidth="1"/>
    <col min="10" max="10" width="7.42578125" hidden="1" customWidth="1"/>
    <col min="11" max="11" width="10.42578125" customWidth="1"/>
    <col min="12" max="12" width="7.42578125" hidden="1" customWidth="1"/>
    <col min="13" max="13" width="10.42578125" customWidth="1"/>
    <col min="14" max="14" width="7.42578125" hidden="1" customWidth="1"/>
    <col min="15" max="15" width="10.42578125" customWidth="1"/>
    <col min="16" max="16" width="7.42578125" hidden="1" customWidth="1"/>
    <col min="17" max="17" width="10.42578125" customWidth="1"/>
    <col min="18" max="18" width="7.42578125" hidden="1" customWidth="1"/>
    <col min="19" max="19" width="10.42578125" customWidth="1"/>
    <col min="20" max="20" width="7.42578125" hidden="1" customWidth="1"/>
    <col min="21" max="21" width="10.42578125" customWidth="1"/>
    <col min="22" max="22" width="7.42578125" hidden="1" customWidth="1"/>
    <col min="23" max="23" width="10.42578125" customWidth="1"/>
    <col min="24" max="24" width="7.42578125" hidden="1" customWidth="1"/>
    <col min="25" max="25" width="9.42578125" customWidth="1"/>
    <col min="26" max="26" width="7.42578125" hidden="1" customWidth="1"/>
    <col min="27" max="27" width="10.42578125" customWidth="1"/>
    <col min="28" max="28" width="7.42578125" hidden="1" customWidth="1"/>
    <col min="29" max="29" width="10.42578125" customWidth="1"/>
    <col min="30" max="30" width="7.42578125" hidden="1" customWidth="1"/>
    <col min="31" max="31" width="10.42578125" customWidth="1"/>
    <col min="32" max="32" width="7.42578125" hidden="1" customWidth="1"/>
    <col min="33" max="33" width="10.7109375" customWidth="1"/>
  </cols>
  <sheetData>
    <row r="1" spans="1:33" ht="42" customHeight="1" x14ac:dyDescent="0.25"/>
    <row r="2" spans="1:33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3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3" ht="47.25" customHeight="1" x14ac:dyDescent="0.25"/>
    <row r="5" spans="1:33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  <c r="AG5" s="1292"/>
    </row>
    <row r="6" spans="1:33" ht="20.25" customHeight="1" x14ac:dyDescent="0.25">
      <c r="A6" s="1292" t="s">
        <v>608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  <c r="AG6" s="1292"/>
    </row>
    <row r="7" spans="1:33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  <c r="AG7" s="1099" t="s">
        <v>426</v>
      </c>
    </row>
    <row r="8" spans="1:33" hidden="1" x14ac:dyDescent="0.25">
      <c r="A8" s="1095" t="s">
        <v>179</v>
      </c>
      <c r="B8" s="1100">
        <v>40</v>
      </c>
      <c r="C8" s="1097"/>
      <c r="D8" s="1101">
        <f t="shared" ref="D8:D10" si="0">C8/$B8</f>
        <v>0</v>
      </c>
      <c r="E8" s="1097"/>
      <c r="F8" s="1101">
        <f>E8/$B8</f>
        <v>0</v>
      </c>
      <c r="G8" s="1097"/>
      <c r="H8" s="1101">
        <f t="shared" ref="H8:H12" si="1">G8/$B8</f>
        <v>0</v>
      </c>
      <c r="I8" s="1102">
        <f>SUM(C8,E8,G8)</f>
        <v>0</v>
      </c>
      <c r="J8" s="1101">
        <f t="shared" ref="J8:J12" si="2">I8/($B8*3)</f>
        <v>0</v>
      </c>
      <c r="K8" s="1097"/>
      <c r="L8" s="1101">
        <f t="shared" ref="L8:L12" si="3">K8/$B8</f>
        <v>0</v>
      </c>
      <c r="M8" s="1145"/>
      <c r="N8" s="1101">
        <f t="shared" ref="N8:N12" si="4">M8/$B8</f>
        <v>0</v>
      </c>
      <c r="O8" s="1145"/>
      <c r="P8" s="1101">
        <f t="shared" ref="P8:P12" si="5">O8/$B8</f>
        <v>0</v>
      </c>
      <c r="Q8" s="1101"/>
      <c r="R8" s="1101"/>
      <c r="S8" s="1097"/>
      <c r="T8" s="1101">
        <f t="shared" ref="T8:T12" si="6">S8/$B8</f>
        <v>0</v>
      </c>
      <c r="U8" s="1145"/>
      <c r="V8" s="1101">
        <f t="shared" ref="V8:V10" si="7">U8/$B8</f>
        <v>0</v>
      </c>
      <c r="W8" s="1145"/>
      <c r="X8" s="1101">
        <f t="shared" ref="X8:X12" si="8">W8/$B8</f>
        <v>0</v>
      </c>
      <c r="Y8" s="1101"/>
      <c r="Z8" s="1101"/>
      <c r="AA8" s="1097"/>
      <c r="AB8" s="1103">
        <f t="shared" ref="AB8" si="9">AA8/$B8</f>
        <v>0</v>
      </c>
      <c r="AC8" s="1097"/>
      <c r="AD8" s="1103">
        <f t="shared" ref="AD8" si="10">AC8/$B8</f>
        <v>0</v>
      </c>
      <c r="AE8" s="1097"/>
      <c r="AF8" s="1103">
        <f t="shared" ref="AF8" si="11">AE8/$B8</f>
        <v>0</v>
      </c>
      <c r="AG8" s="1102">
        <f t="shared" ref="AG8" si="12">SUM(AA8,AC8,AE8)</f>
        <v>0</v>
      </c>
    </row>
    <row r="9" spans="1:33" hidden="1" x14ac:dyDescent="0.25">
      <c r="A9" s="1095" t="s">
        <v>176</v>
      </c>
      <c r="B9" s="1100">
        <v>1</v>
      </c>
      <c r="C9" s="1097"/>
      <c r="D9" s="1101">
        <f t="shared" si="0"/>
        <v>0</v>
      </c>
      <c r="E9" s="1097"/>
      <c r="F9" s="1101">
        <f>E9/$B9</f>
        <v>0</v>
      </c>
      <c r="G9" s="1097"/>
      <c r="H9" s="1101">
        <f t="shared" si="1"/>
        <v>0</v>
      </c>
      <c r="I9" s="1102">
        <f>SUM(C9,E9,G9)</f>
        <v>0</v>
      </c>
      <c r="J9" s="1101">
        <f t="shared" si="2"/>
        <v>0</v>
      </c>
      <c r="K9" s="1097"/>
      <c r="L9" s="1101">
        <f t="shared" si="3"/>
        <v>0</v>
      </c>
      <c r="M9" s="1097"/>
      <c r="N9" s="1101">
        <f t="shared" si="4"/>
        <v>0</v>
      </c>
      <c r="O9" s="1097"/>
      <c r="P9" s="1101">
        <f t="shared" si="5"/>
        <v>0</v>
      </c>
      <c r="Q9" s="1101"/>
      <c r="R9" s="1101"/>
      <c r="S9" s="1097"/>
      <c r="T9" s="1101">
        <f t="shared" si="6"/>
        <v>0</v>
      </c>
      <c r="U9" s="1097"/>
      <c r="V9" s="1101">
        <f t="shared" si="7"/>
        <v>0</v>
      </c>
      <c r="W9" s="1097"/>
      <c r="X9" s="1101">
        <f t="shared" si="8"/>
        <v>0</v>
      </c>
      <c r="Y9" s="1101"/>
      <c r="Z9" s="1101"/>
      <c r="AA9" s="1097"/>
      <c r="AB9" s="1103">
        <f t="shared" ref="AB9:AB12" si="13">AA9/$B9</f>
        <v>0</v>
      </c>
      <c r="AC9" s="1097"/>
      <c r="AD9" s="1103">
        <f t="shared" ref="AD9:AD12" si="14">AC9/$B9</f>
        <v>0</v>
      </c>
      <c r="AE9" s="1097"/>
      <c r="AF9" s="1103">
        <f t="shared" ref="AF9:AF12" si="15">AE9/$B9</f>
        <v>0</v>
      </c>
      <c r="AG9" s="1102">
        <f t="shared" ref="AG9:AG15" si="16">SUM(AA9,AC9,AE9)</f>
        <v>0</v>
      </c>
    </row>
    <row r="10" spans="1:33" hidden="1" x14ac:dyDescent="0.25">
      <c r="A10" s="1095" t="s">
        <v>180</v>
      </c>
      <c r="B10" s="1106">
        <v>14</v>
      </c>
      <c r="C10" s="1097"/>
      <c r="D10" s="1101">
        <f t="shared" si="0"/>
        <v>0</v>
      </c>
      <c r="E10" s="1097"/>
      <c r="F10" s="1101">
        <f>E10/$B10</f>
        <v>0</v>
      </c>
      <c r="G10" s="1097"/>
      <c r="H10" s="1101">
        <f t="shared" si="1"/>
        <v>0</v>
      </c>
      <c r="I10" s="1102">
        <f>SUM(C10,E10,G10)</f>
        <v>0</v>
      </c>
      <c r="J10" s="1101">
        <f t="shared" si="2"/>
        <v>0</v>
      </c>
      <c r="K10" s="1097"/>
      <c r="L10" s="1101">
        <f t="shared" si="3"/>
        <v>0</v>
      </c>
      <c r="M10" s="1097"/>
      <c r="N10" s="1101">
        <f t="shared" si="4"/>
        <v>0</v>
      </c>
      <c r="O10" s="1097"/>
      <c r="P10" s="1101">
        <f t="shared" si="5"/>
        <v>0</v>
      </c>
      <c r="Q10" s="1101"/>
      <c r="R10" s="1101"/>
      <c r="S10" s="1097"/>
      <c r="T10" s="1101">
        <f t="shared" si="6"/>
        <v>0</v>
      </c>
      <c r="U10" s="1097"/>
      <c r="V10" s="1101">
        <f t="shared" si="7"/>
        <v>0</v>
      </c>
      <c r="W10" s="1097"/>
      <c r="X10" s="1101">
        <f t="shared" si="8"/>
        <v>0</v>
      </c>
      <c r="Y10" s="1101"/>
      <c r="Z10" s="1101"/>
      <c r="AA10" s="1097"/>
      <c r="AB10" s="1103">
        <f t="shared" si="13"/>
        <v>0</v>
      </c>
      <c r="AC10" s="1097"/>
      <c r="AD10" s="1103">
        <f t="shared" si="14"/>
        <v>0</v>
      </c>
      <c r="AE10" s="1097"/>
      <c r="AF10" s="1103">
        <f t="shared" si="15"/>
        <v>0</v>
      </c>
      <c r="AG10" s="1102">
        <f t="shared" si="16"/>
        <v>0</v>
      </c>
    </row>
    <row r="11" spans="1:33" hidden="1" x14ac:dyDescent="0.25">
      <c r="A11" s="1095" t="s">
        <v>181</v>
      </c>
      <c r="B11" s="1100">
        <v>28</v>
      </c>
      <c r="C11" s="1097"/>
      <c r="D11" s="1101">
        <f>C11/$B11</f>
        <v>0</v>
      </c>
      <c r="E11" s="1097"/>
      <c r="F11" s="1101">
        <f>E11/$B11</f>
        <v>0</v>
      </c>
      <c r="G11" s="1097"/>
      <c r="H11" s="1101">
        <f t="shared" si="1"/>
        <v>0</v>
      </c>
      <c r="I11" s="1102">
        <f>SUM(C11,E11,G11)</f>
        <v>0</v>
      </c>
      <c r="J11" s="1101">
        <f t="shared" si="2"/>
        <v>0</v>
      </c>
      <c r="K11" s="1097"/>
      <c r="L11" s="1101">
        <f t="shared" si="3"/>
        <v>0</v>
      </c>
      <c r="M11" s="1097"/>
      <c r="N11" s="1101">
        <f>M11/$B11</f>
        <v>0</v>
      </c>
      <c r="O11" s="1097"/>
      <c r="P11" s="1101">
        <f t="shared" si="5"/>
        <v>0</v>
      </c>
      <c r="Q11" s="1101"/>
      <c r="R11" s="1101"/>
      <c r="S11" s="1097"/>
      <c r="T11" s="1101">
        <f t="shared" si="6"/>
        <v>0</v>
      </c>
      <c r="U11" s="1097"/>
      <c r="V11" s="1101">
        <f>U11/$B11</f>
        <v>0</v>
      </c>
      <c r="W11" s="1097"/>
      <c r="X11" s="1101">
        <f t="shared" si="8"/>
        <v>0</v>
      </c>
      <c r="Y11" s="1101"/>
      <c r="Z11" s="1101"/>
      <c r="AA11" s="1097"/>
      <c r="AB11" s="1103">
        <f t="shared" si="13"/>
        <v>0</v>
      </c>
      <c r="AC11" s="1097"/>
      <c r="AD11" s="1103">
        <f t="shared" si="14"/>
        <v>0</v>
      </c>
      <c r="AE11" s="1097"/>
      <c r="AF11" s="1103">
        <f t="shared" si="15"/>
        <v>0</v>
      </c>
      <c r="AG11" s="1102">
        <f t="shared" si="16"/>
        <v>0</v>
      </c>
    </row>
    <row r="12" spans="1:33" hidden="1" x14ac:dyDescent="0.25">
      <c r="A12" s="1095" t="s">
        <v>182</v>
      </c>
      <c r="B12" s="1100">
        <v>1</v>
      </c>
      <c r="C12" s="1097"/>
      <c r="D12" s="1101">
        <f>C12/$B12</f>
        <v>0</v>
      </c>
      <c r="E12" s="1097"/>
      <c r="F12" s="1101">
        <f>E12/$B12</f>
        <v>0</v>
      </c>
      <c r="G12" s="1097"/>
      <c r="H12" s="1101">
        <f t="shared" si="1"/>
        <v>0</v>
      </c>
      <c r="I12" s="1102">
        <f>SUM(C12,E12,G12)</f>
        <v>0</v>
      </c>
      <c r="J12" s="1101">
        <f t="shared" si="2"/>
        <v>0</v>
      </c>
      <c r="K12" s="1097"/>
      <c r="L12" s="1101">
        <f t="shared" si="3"/>
        <v>0</v>
      </c>
      <c r="M12" s="1097"/>
      <c r="N12" s="1101">
        <f t="shared" si="4"/>
        <v>0</v>
      </c>
      <c r="O12" s="1097"/>
      <c r="P12" s="1101">
        <f t="shared" si="5"/>
        <v>0</v>
      </c>
      <c r="Q12" s="1101"/>
      <c r="R12" s="1101"/>
      <c r="S12" s="1097"/>
      <c r="T12" s="1101">
        <f t="shared" si="6"/>
        <v>0</v>
      </c>
      <c r="U12" s="1097"/>
      <c r="V12" s="1101">
        <f t="shared" ref="V12" si="17">U12/$B12</f>
        <v>0</v>
      </c>
      <c r="W12" s="1097"/>
      <c r="X12" s="1101">
        <f t="shared" si="8"/>
        <v>0</v>
      </c>
      <c r="Y12" s="1101"/>
      <c r="Z12" s="1101"/>
      <c r="AA12" s="1097"/>
      <c r="AB12" s="1103">
        <f t="shared" si="13"/>
        <v>0</v>
      </c>
      <c r="AC12" s="1097"/>
      <c r="AD12" s="1103">
        <f t="shared" si="14"/>
        <v>0</v>
      </c>
      <c r="AE12" s="1097"/>
      <c r="AF12" s="1103">
        <f t="shared" si="15"/>
        <v>0</v>
      </c>
      <c r="AG12" s="1102">
        <f t="shared" si="16"/>
        <v>0</v>
      </c>
    </row>
    <row r="13" spans="1:33" ht="20.25" customHeight="1" x14ac:dyDescent="0.25">
      <c r="A13" s="1146" t="s">
        <v>456</v>
      </c>
      <c r="B13" s="1309" t="s">
        <v>633</v>
      </c>
      <c r="C13" s="1148">
        <v>13742</v>
      </c>
      <c r="D13" s="1149"/>
      <c r="E13" s="1148">
        <v>14045</v>
      </c>
      <c r="F13" s="1149"/>
      <c r="G13" s="1148">
        <v>13304</v>
      </c>
      <c r="H13" s="1149"/>
      <c r="I13" s="1147">
        <f t="shared" ref="I13:I15" si="18">SUM(C13,E13,G13)</f>
        <v>41091</v>
      </c>
      <c r="J13" s="1149"/>
      <c r="K13" s="1148">
        <v>6653</v>
      </c>
      <c r="L13" s="1149"/>
      <c r="M13" s="1148">
        <v>6459</v>
      </c>
      <c r="N13" s="1149"/>
      <c r="O13" s="1148">
        <v>7069</v>
      </c>
      <c r="P13" s="1149"/>
      <c r="Q13" s="1147">
        <f>SUM(K13,M13,O13)</f>
        <v>20181</v>
      </c>
      <c r="R13" s="1149"/>
      <c r="S13" s="1148">
        <v>8343</v>
      </c>
      <c r="T13" s="1149"/>
      <c r="U13" s="1148">
        <v>8225</v>
      </c>
      <c r="V13" s="1149"/>
      <c r="W13" s="1148">
        <v>8705</v>
      </c>
      <c r="X13" s="1149"/>
      <c r="Y13" s="1147">
        <f>SUM(S13,U13,W13)</f>
        <v>25273</v>
      </c>
      <c r="Z13" s="1149"/>
      <c r="AA13" s="1148">
        <v>8980</v>
      </c>
      <c r="AB13" s="1150"/>
      <c r="AC13" s="1148">
        <v>9689</v>
      </c>
      <c r="AD13" s="1150"/>
      <c r="AE13" s="1148">
        <v>9605</v>
      </c>
      <c r="AF13" s="1150"/>
      <c r="AG13" s="1147">
        <f t="shared" si="16"/>
        <v>28274</v>
      </c>
    </row>
    <row r="14" spans="1:33" ht="20.25" customHeight="1" x14ac:dyDescent="0.25">
      <c r="A14" s="1146" t="s">
        <v>454</v>
      </c>
      <c r="B14" s="1310"/>
      <c r="C14" s="1148">
        <v>136</v>
      </c>
      <c r="D14" s="1149"/>
      <c r="E14" s="1148">
        <v>161</v>
      </c>
      <c r="F14" s="1149"/>
      <c r="G14" s="1148">
        <v>175</v>
      </c>
      <c r="H14" s="1149"/>
      <c r="I14" s="1147">
        <f t="shared" ref="I14" si="19">SUM(C14,E14,G14)</f>
        <v>472</v>
      </c>
      <c r="J14" s="1149"/>
      <c r="K14" s="1148">
        <v>166</v>
      </c>
      <c r="L14" s="1149"/>
      <c r="M14" s="1148">
        <v>197</v>
      </c>
      <c r="N14" s="1149"/>
      <c r="O14" s="1148">
        <v>187</v>
      </c>
      <c r="P14" s="1149"/>
      <c r="Q14" s="1147">
        <f>SUM(K14,M14,O14)</f>
        <v>550</v>
      </c>
      <c r="R14" s="1149"/>
      <c r="S14" s="1148">
        <v>172</v>
      </c>
      <c r="T14" s="1149"/>
      <c r="U14" s="1148">
        <v>142</v>
      </c>
      <c r="V14" s="1149"/>
      <c r="W14" s="1148">
        <v>133</v>
      </c>
      <c r="X14" s="1149"/>
      <c r="Y14" s="1147">
        <f>SUM(S14,U14,W14)</f>
        <v>447</v>
      </c>
      <c r="Z14" s="1149"/>
      <c r="AA14" s="1148">
        <v>156</v>
      </c>
      <c r="AB14" s="1150"/>
      <c r="AC14" s="1148">
        <v>149</v>
      </c>
      <c r="AD14" s="1150"/>
      <c r="AE14" s="1148">
        <v>134</v>
      </c>
      <c r="AF14" s="1150"/>
      <c r="AG14" s="1147">
        <f t="shared" si="16"/>
        <v>439</v>
      </c>
    </row>
    <row r="15" spans="1:33" ht="21.75" customHeight="1" x14ac:dyDescent="0.25">
      <c r="A15" s="1146" t="s">
        <v>452</v>
      </c>
      <c r="B15" s="1310"/>
      <c r="C15" s="1148">
        <v>551</v>
      </c>
      <c r="D15" s="1149"/>
      <c r="E15" s="1148">
        <v>524</v>
      </c>
      <c r="F15" s="1149"/>
      <c r="G15" s="1148">
        <v>549</v>
      </c>
      <c r="H15" s="1149"/>
      <c r="I15" s="1147">
        <f t="shared" si="18"/>
        <v>1624</v>
      </c>
      <c r="J15" s="1149"/>
      <c r="K15" s="1148">
        <v>392</v>
      </c>
      <c r="L15" s="1149"/>
      <c r="M15" s="1148">
        <v>487</v>
      </c>
      <c r="N15" s="1149"/>
      <c r="O15" s="1148">
        <v>410</v>
      </c>
      <c r="P15" s="1149"/>
      <c r="Q15" s="1147">
        <f>SUM(K15,M15,O15)</f>
        <v>1289</v>
      </c>
      <c r="R15" s="1149"/>
      <c r="S15" s="1148">
        <v>393</v>
      </c>
      <c r="T15" s="1149"/>
      <c r="U15" s="1148">
        <v>354</v>
      </c>
      <c r="V15" s="1149"/>
      <c r="W15" s="1148">
        <v>528</v>
      </c>
      <c r="X15" s="1149"/>
      <c r="Y15" s="1147">
        <f>SUM(S15,U15,W15)</f>
        <v>1275</v>
      </c>
      <c r="Z15" s="1149"/>
      <c r="AA15" s="1148">
        <v>485</v>
      </c>
      <c r="AB15" s="1150"/>
      <c r="AC15" s="1148">
        <v>500</v>
      </c>
      <c r="AD15" s="1150"/>
      <c r="AE15" s="1148">
        <v>475</v>
      </c>
      <c r="AF15" s="1150"/>
      <c r="AG15" s="1147">
        <f t="shared" si="16"/>
        <v>1460</v>
      </c>
    </row>
    <row r="16" spans="1:33" s="1092" customFormat="1" ht="21" customHeight="1" x14ac:dyDescent="0.25">
      <c r="A16" s="1104" t="s">
        <v>7</v>
      </c>
      <c r="B16" s="1311"/>
      <c r="C16" s="1096">
        <f>SUM(C13:C15)</f>
        <v>14429</v>
      </c>
      <c r="D16" s="1105"/>
      <c r="E16" s="1096">
        <f>SUM(E13:E15)</f>
        <v>14730</v>
      </c>
      <c r="F16" s="1105"/>
      <c r="G16" s="1096">
        <f>SUM(G13:G15)</f>
        <v>14028</v>
      </c>
      <c r="H16" s="1105"/>
      <c r="I16" s="1096">
        <f>SUM(I13:I15)</f>
        <v>43187</v>
      </c>
      <c r="J16" s="1105"/>
      <c r="K16" s="1096">
        <f>SUM(K13:K15)</f>
        <v>7211</v>
      </c>
      <c r="L16" s="1105"/>
      <c r="M16" s="1096">
        <f>SUM(M13:M15)</f>
        <v>7143</v>
      </c>
      <c r="N16" s="1105"/>
      <c r="O16" s="1096">
        <f>SUM(O13:O15)</f>
        <v>7666</v>
      </c>
      <c r="P16" s="1105"/>
      <c r="Q16" s="1096">
        <f>SUM(Q13:Q15)</f>
        <v>22020</v>
      </c>
      <c r="R16" s="1105"/>
      <c r="S16" s="1096">
        <f>SUM(S13:S15)</f>
        <v>8908</v>
      </c>
      <c r="T16" s="1105"/>
      <c r="U16" s="1096">
        <f>SUM(U13:U15)</f>
        <v>8721</v>
      </c>
      <c r="V16" s="1105"/>
      <c r="W16" s="1096">
        <f>SUM(W13:W15)</f>
        <v>9366</v>
      </c>
      <c r="X16" s="1105"/>
      <c r="Y16" s="1096">
        <f>SUM(Y13:Y15)</f>
        <v>26995</v>
      </c>
      <c r="Z16" s="1105"/>
      <c r="AA16" s="1096">
        <f>SUM(AA13:AA15)</f>
        <v>9621</v>
      </c>
      <c r="AB16" s="1105"/>
      <c r="AC16" s="1096">
        <f>SUM(AC13:AC15)</f>
        <v>10338</v>
      </c>
      <c r="AD16" s="1105"/>
      <c r="AE16" s="1096">
        <f>SUM(AE13:AE15)</f>
        <v>10214</v>
      </c>
      <c r="AF16" s="1105"/>
      <c r="AG16" s="1096">
        <f>SUM(AG13:AG15)</f>
        <v>30173</v>
      </c>
    </row>
    <row r="17" spans="1:33" x14ac:dyDescent="0.25">
      <c r="A17" s="1107"/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  <c r="AG17" s="1107"/>
    </row>
    <row r="18" spans="1:33" x14ac:dyDescent="0.25">
      <c r="A18" s="1107"/>
      <c r="B18" s="1107"/>
      <c r="C18" s="1107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7"/>
      <c r="O18" s="1107"/>
      <c r="P18" s="1107"/>
      <c r="Q18" s="1107"/>
      <c r="R18" s="110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  <c r="AG18" s="1107"/>
    </row>
    <row r="19" spans="1:33" x14ac:dyDescent="0.25">
      <c r="A19" s="1248" t="s">
        <v>636</v>
      </c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</row>
    <row r="20" spans="1:33" x14ac:dyDescent="0.25">
      <c r="A20" s="1107"/>
      <c r="B20" s="1107"/>
      <c r="C20" s="1107"/>
      <c r="D20" s="1107"/>
      <c r="E20" s="1107"/>
      <c r="F20" s="1107"/>
      <c r="G20" s="1107"/>
      <c r="H20" s="1107"/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  <c r="AG20" s="1107"/>
    </row>
    <row r="21" spans="1:33" x14ac:dyDescent="0.25">
      <c r="A21" s="1107"/>
      <c r="B21" s="1107"/>
      <c r="C21" s="1107"/>
      <c r="D21" s="1107"/>
      <c r="E21" s="1107"/>
      <c r="F21" s="1107"/>
      <c r="G21" s="1107"/>
      <c r="H21" s="1107"/>
      <c r="I21" s="1107"/>
      <c r="J21" s="1107"/>
      <c r="K21" s="1107"/>
      <c r="L21" s="1107"/>
      <c r="M21" s="1107"/>
      <c r="N21" s="1107"/>
      <c r="O21" s="1107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  <c r="AG21" s="1107"/>
    </row>
    <row r="22" spans="1:33" x14ac:dyDescent="0.25">
      <c r="A22" s="1107"/>
      <c r="B22" s="1107"/>
      <c r="C22" s="1107"/>
      <c r="D22" s="1107"/>
      <c r="E22" s="1107"/>
      <c r="F22" s="1107"/>
      <c r="G22" s="1107"/>
      <c r="H22" s="1107"/>
      <c r="I22" s="1107"/>
      <c r="J22" s="1107"/>
      <c r="K22" s="1107"/>
      <c r="L22" s="1107"/>
      <c r="M22" s="1107"/>
      <c r="N22" s="1107"/>
      <c r="O22" s="1107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  <c r="AG22" s="1107"/>
    </row>
    <row r="23" spans="1:33" x14ac:dyDescent="0.25">
      <c r="A23" s="1107"/>
      <c r="B23" s="1107"/>
      <c r="C23" s="1107"/>
      <c r="D23" s="1107"/>
      <c r="E23" s="1107"/>
      <c r="F23" s="1107"/>
      <c r="G23" s="1107"/>
      <c r="H23" s="1107"/>
      <c r="I23" s="1107"/>
      <c r="J23" s="1107"/>
      <c r="K23" s="1107"/>
      <c r="L23" s="1107"/>
      <c r="M23" s="1107"/>
      <c r="N23" s="1107"/>
      <c r="O23" s="1107"/>
      <c r="P23" s="1107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  <c r="AG23" s="1107"/>
    </row>
    <row r="24" spans="1:33" x14ac:dyDescent="0.25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1107"/>
      <c r="M24" s="1107"/>
      <c r="N24" s="1107"/>
      <c r="O24" s="1107"/>
      <c r="P24" s="1107"/>
      <c r="Q24" s="1107"/>
      <c r="R24" s="110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  <c r="AG24" s="1107"/>
    </row>
    <row r="25" spans="1:33" x14ac:dyDescent="0.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  <c r="AG25" s="1107"/>
    </row>
    <row r="26" spans="1:33" x14ac:dyDescent="0.25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  <c r="AG26" s="1107"/>
    </row>
    <row r="27" spans="1:33" x14ac:dyDescent="0.25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  <c r="AG27" s="1107"/>
    </row>
    <row r="28" spans="1:33" x14ac:dyDescent="0.25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  <c r="AG28" s="1107"/>
    </row>
    <row r="29" spans="1:33" x14ac:dyDescent="0.25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  <c r="AG29" s="1107"/>
    </row>
    <row r="30" spans="1:33" x14ac:dyDescent="0.25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  <c r="AG30" s="1107"/>
    </row>
    <row r="31" spans="1:33" x14ac:dyDescent="0.25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  <c r="AG31" s="1107"/>
    </row>
    <row r="32" spans="1:33" x14ac:dyDescent="0.25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  <c r="AG32" s="1107"/>
    </row>
    <row r="33" spans="1:33" x14ac:dyDescent="0.25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  <c r="AG33" s="1107"/>
    </row>
    <row r="34" spans="1:33" x14ac:dyDescent="0.25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  <c r="AG34" s="1107"/>
    </row>
    <row r="35" spans="1:33" x14ac:dyDescent="0.2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  <c r="AG35" s="1107"/>
    </row>
    <row r="36" spans="1:33" x14ac:dyDescent="0.25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  <c r="AG36" s="1107"/>
    </row>
    <row r="37" spans="1:33" x14ac:dyDescent="0.25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  <c r="AG37" s="1107"/>
    </row>
    <row r="38" spans="1:33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  <c r="AG38" s="1107"/>
    </row>
    <row r="39" spans="1:33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  <c r="AG39" s="1107"/>
    </row>
    <row r="40" spans="1:33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  <c r="AG40" s="1107"/>
    </row>
    <row r="41" spans="1:33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7"/>
    </row>
    <row r="42" spans="1:33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  <c r="AG42" s="1107"/>
    </row>
    <row r="43" spans="1:33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  <c r="AG43" s="1107"/>
    </row>
    <row r="44" spans="1:33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  <c r="AG44" s="1107"/>
    </row>
    <row r="45" spans="1:33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  <c r="AG45" s="1107"/>
    </row>
    <row r="46" spans="1:33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  <c r="AG46" s="1107"/>
    </row>
    <row r="47" spans="1:33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  <c r="AG47" s="1107"/>
    </row>
    <row r="48" spans="1:33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  <c r="AG48" s="1107"/>
    </row>
    <row r="49" spans="1:33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  <c r="AG49" s="1107"/>
    </row>
    <row r="50" spans="1:33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  <c r="AG50" s="1107"/>
    </row>
    <row r="51" spans="1:33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  <c r="AG51" s="1107"/>
    </row>
    <row r="52" spans="1:33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  <c r="AG52" s="1107"/>
    </row>
    <row r="53" spans="1:33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  <c r="AG53" s="1107"/>
    </row>
    <row r="54" spans="1:33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  <c r="AG54" s="1107"/>
    </row>
    <row r="55" spans="1:33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  <c r="AG55" s="1107"/>
    </row>
    <row r="56" spans="1:33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  <c r="AG56" s="1107"/>
    </row>
    <row r="57" spans="1:33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  <c r="AG57" s="1107"/>
    </row>
    <row r="58" spans="1:33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  <c r="AG58" s="1107"/>
    </row>
    <row r="59" spans="1:33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  <c r="AG59" s="1107"/>
    </row>
    <row r="60" spans="1:33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  <c r="AG60" s="1107"/>
    </row>
    <row r="61" spans="1:33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  <c r="AG61" s="1107"/>
    </row>
    <row r="62" spans="1:33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  <c r="AG62" s="1107"/>
    </row>
    <row r="63" spans="1:33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  <c r="AG63" s="1107"/>
    </row>
    <row r="64" spans="1:33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  <c r="AG64" s="1107"/>
    </row>
    <row r="65" spans="1:33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  <c r="AG65" s="1107"/>
    </row>
    <row r="66" spans="1:33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  <c r="AG66" s="1107"/>
    </row>
    <row r="67" spans="1:33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  <c r="AG67" s="1107"/>
    </row>
    <row r="68" spans="1:33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  <c r="AG68" s="1107"/>
    </row>
    <row r="69" spans="1:33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  <c r="AG69" s="1107"/>
    </row>
    <row r="70" spans="1:33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  <c r="AG70" s="1107"/>
    </row>
    <row r="71" spans="1:33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  <c r="AG71" s="1107"/>
    </row>
    <row r="72" spans="1:33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  <c r="AG72" s="1107"/>
    </row>
    <row r="73" spans="1:33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  <c r="AG73" s="1107"/>
    </row>
    <row r="74" spans="1:33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  <c r="AG74" s="1107"/>
    </row>
    <row r="75" spans="1:33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  <c r="AG75" s="1107"/>
    </row>
    <row r="76" spans="1:33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  <c r="AG76" s="1107"/>
    </row>
    <row r="77" spans="1:33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  <c r="AG77" s="1107"/>
    </row>
    <row r="78" spans="1:33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  <c r="AG78" s="1107"/>
    </row>
    <row r="79" spans="1:33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  <c r="AG79" s="1107"/>
    </row>
    <row r="80" spans="1:33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  <c r="AG80" s="1107"/>
    </row>
    <row r="81" spans="1:33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  <c r="AG81" s="1107"/>
    </row>
    <row r="82" spans="1:33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  <c r="AG82" s="1107"/>
    </row>
    <row r="83" spans="1:33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  <c r="AG83" s="1107"/>
    </row>
    <row r="84" spans="1:33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  <c r="AG84" s="1107"/>
    </row>
    <row r="85" spans="1:33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  <c r="AG85" s="1107"/>
    </row>
    <row r="86" spans="1:33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  <c r="AG86" s="1107"/>
    </row>
    <row r="87" spans="1:33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  <c r="AG87" s="1107"/>
    </row>
    <row r="88" spans="1:33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  <c r="AG88" s="1107"/>
    </row>
    <row r="89" spans="1:33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  <c r="AG89" s="1107"/>
    </row>
    <row r="90" spans="1:33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  <c r="AG90" s="1107"/>
    </row>
    <row r="91" spans="1:33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  <c r="AG91" s="1107"/>
    </row>
    <row r="92" spans="1:33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  <c r="AG92" s="1107"/>
    </row>
    <row r="93" spans="1:33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  <c r="AG93" s="1107"/>
    </row>
    <row r="94" spans="1:33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  <c r="AG94" s="1107"/>
    </row>
    <row r="95" spans="1:33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  <c r="AG95" s="1107"/>
    </row>
    <row r="96" spans="1:33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  <c r="AG96" s="1107"/>
    </row>
    <row r="97" spans="1:33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  <c r="AG97" s="1107"/>
    </row>
    <row r="98" spans="1:33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  <c r="AG98" s="1107"/>
    </row>
    <row r="99" spans="1:33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  <c r="AG99" s="1107"/>
    </row>
    <row r="100" spans="1:33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  <c r="AG100" s="1107"/>
    </row>
    <row r="101" spans="1:33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  <c r="AG101" s="1107"/>
    </row>
    <row r="102" spans="1:33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  <c r="AG102" s="1107"/>
    </row>
    <row r="103" spans="1:33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  <c r="AG103" s="1107"/>
    </row>
    <row r="104" spans="1:33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  <c r="AG104" s="1107"/>
    </row>
    <row r="105" spans="1:33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  <c r="AG105" s="1107"/>
    </row>
    <row r="106" spans="1:33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  <c r="AG106" s="1107"/>
    </row>
    <row r="107" spans="1:33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  <c r="AG107" s="1107"/>
    </row>
    <row r="108" spans="1:33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  <c r="AG108" s="1107"/>
    </row>
    <row r="109" spans="1:33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  <c r="AG109" s="1107"/>
    </row>
    <row r="110" spans="1:33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  <c r="AG110" s="1107"/>
    </row>
    <row r="111" spans="1:33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  <c r="AG111" s="1107"/>
    </row>
    <row r="112" spans="1:33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  <c r="AG112" s="1107"/>
    </row>
    <row r="113" spans="1:33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  <c r="AG113" s="1107"/>
    </row>
    <row r="114" spans="1:33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  <c r="AG114" s="1107"/>
    </row>
    <row r="115" spans="1:33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  <c r="AG115" s="1107"/>
    </row>
    <row r="116" spans="1:33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  <c r="AG116" s="1107"/>
    </row>
    <row r="117" spans="1:33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  <c r="AG117" s="1107"/>
    </row>
    <row r="118" spans="1:33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  <c r="AG118" s="1107"/>
    </row>
    <row r="119" spans="1:33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  <c r="AG119" s="1107"/>
    </row>
    <row r="120" spans="1:33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  <c r="AG120" s="1107"/>
    </row>
    <row r="121" spans="1:33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  <c r="AG121" s="1107"/>
    </row>
    <row r="122" spans="1:33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  <c r="AG122" s="1107"/>
    </row>
    <row r="123" spans="1:33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  <c r="AG123" s="1107"/>
    </row>
    <row r="124" spans="1:33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  <c r="AG124" s="1107"/>
    </row>
    <row r="125" spans="1:33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  <c r="AG125" s="1107"/>
    </row>
    <row r="126" spans="1:33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  <c r="AG126" s="1107"/>
    </row>
    <row r="127" spans="1:33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  <c r="AG127" s="1107"/>
    </row>
    <row r="128" spans="1:33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  <c r="AG128" s="1107"/>
    </row>
    <row r="129" spans="1:33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  <c r="AG129" s="1107"/>
    </row>
    <row r="130" spans="1:33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  <c r="AG130" s="1107"/>
    </row>
    <row r="131" spans="1:33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  <c r="AG131" s="1107"/>
    </row>
    <row r="132" spans="1:33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  <c r="AG132" s="1107"/>
    </row>
    <row r="133" spans="1:33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  <c r="AG133" s="1107"/>
    </row>
    <row r="134" spans="1:33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  <c r="AG134" s="1107"/>
    </row>
    <row r="135" spans="1:33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  <c r="AG135" s="1107"/>
    </row>
    <row r="136" spans="1:33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  <c r="AG136" s="1107"/>
    </row>
    <row r="137" spans="1:33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  <c r="AG137" s="1107"/>
    </row>
    <row r="138" spans="1:33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  <c r="AG138" s="1107"/>
    </row>
    <row r="139" spans="1:33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  <c r="AG139" s="1107"/>
    </row>
    <row r="140" spans="1:33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  <c r="AG140" s="1107"/>
    </row>
    <row r="141" spans="1:33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  <c r="AG141" s="1107"/>
    </row>
    <row r="142" spans="1:33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  <c r="AG142" s="1107"/>
    </row>
    <row r="143" spans="1:33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  <c r="AG143" s="1107"/>
    </row>
    <row r="144" spans="1:33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  <c r="AG144" s="1107"/>
    </row>
    <row r="145" spans="1:33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  <c r="AG145" s="1107"/>
    </row>
    <row r="146" spans="1:33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  <c r="AG146" s="1107"/>
    </row>
    <row r="147" spans="1:33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  <c r="AG147" s="1107"/>
    </row>
    <row r="148" spans="1:33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  <c r="AG148" s="1107"/>
    </row>
    <row r="149" spans="1:33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  <c r="AG149" s="1107"/>
    </row>
    <row r="150" spans="1:33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  <c r="AG150" s="1107"/>
    </row>
    <row r="151" spans="1:33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  <c r="AG151" s="1107"/>
    </row>
    <row r="152" spans="1:33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  <c r="AG152" s="1107"/>
    </row>
    <row r="153" spans="1:33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  <c r="AG153" s="1107"/>
    </row>
    <row r="154" spans="1:33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  <c r="AG154" s="1107"/>
    </row>
    <row r="155" spans="1:33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  <c r="AG155" s="1107"/>
    </row>
    <row r="156" spans="1:33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  <c r="AG156" s="1107"/>
    </row>
    <row r="157" spans="1:33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  <c r="AG157" s="1107"/>
    </row>
    <row r="158" spans="1:33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  <c r="AG158" s="1107"/>
    </row>
    <row r="159" spans="1:33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  <c r="AG159" s="1107"/>
    </row>
    <row r="160" spans="1:33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  <c r="AG160" s="1107"/>
    </row>
    <row r="161" spans="1:33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  <c r="AG161" s="1107"/>
    </row>
    <row r="162" spans="1:33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  <c r="AG162" s="1107"/>
    </row>
    <row r="163" spans="1:33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  <c r="AG163" s="1107"/>
    </row>
    <row r="164" spans="1:33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  <c r="AG164" s="1107"/>
    </row>
    <row r="165" spans="1:33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  <c r="AG165" s="1107"/>
    </row>
    <row r="166" spans="1:33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  <c r="AG166" s="1107"/>
    </row>
    <row r="167" spans="1:33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  <c r="AG167" s="1107"/>
    </row>
    <row r="168" spans="1:33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  <c r="AG168" s="1107"/>
    </row>
    <row r="169" spans="1:33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  <c r="AG169" s="1107"/>
    </row>
    <row r="170" spans="1:33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  <c r="AG170" s="1107"/>
    </row>
    <row r="171" spans="1:33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  <c r="AG171" s="1107"/>
    </row>
    <row r="172" spans="1:33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  <c r="AG172" s="1107"/>
    </row>
    <row r="173" spans="1:33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  <c r="AG173" s="1107"/>
    </row>
    <row r="174" spans="1:33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  <c r="AG174" s="1107"/>
    </row>
    <row r="175" spans="1:33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  <c r="AG175" s="1107"/>
    </row>
    <row r="176" spans="1:33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  <c r="AG176" s="1107"/>
    </row>
    <row r="177" spans="1:33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  <c r="AG177" s="1107"/>
    </row>
    <row r="178" spans="1:33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  <c r="AG178" s="1107"/>
    </row>
    <row r="179" spans="1:33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  <c r="AG179" s="1107"/>
    </row>
    <row r="180" spans="1:33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  <c r="AG180" s="1107"/>
    </row>
    <row r="181" spans="1:33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  <c r="AG181" s="1107"/>
    </row>
    <row r="182" spans="1:33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  <c r="AG182" s="1107"/>
    </row>
    <row r="183" spans="1:33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  <c r="AG183" s="1107"/>
    </row>
    <row r="184" spans="1:33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  <c r="AG184" s="1107"/>
    </row>
    <row r="185" spans="1:33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  <c r="AG185" s="1107"/>
    </row>
    <row r="186" spans="1:33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  <c r="AG186" s="1107"/>
    </row>
    <row r="187" spans="1:33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  <c r="AG187" s="1107"/>
    </row>
    <row r="188" spans="1:33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  <c r="AG188" s="1107"/>
    </row>
    <row r="189" spans="1:33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  <c r="AG189" s="1107"/>
    </row>
    <row r="190" spans="1:33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  <c r="AG190" s="1107"/>
    </row>
    <row r="191" spans="1:33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  <c r="AG191" s="1107"/>
    </row>
    <row r="192" spans="1:33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  <c r="AG192" s="1107"/>
    </row>
    <row r="193" spans="1:33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  <c r="AG193" s="1107"/>
    </row>
    <row r="194" spans="1:33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  <c r="AG194" s="1107"/>
    </row>
    <row r="195" spans="1:33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  <c r="AG195" s="1107"/>
    </row>
    <row r="196" spans="1:33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  <c r="AG196" s="1107"/>
    </row>
    <row r="197" spans="1:33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  <c r="AG197" s="1107"/>
    </row>
    <row r="198" spans="1:33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  <c r="AG198" s="1107"/>
    </row>
    <row r="199" spans="1:33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  <c r="AG199" s="1107"/>
    </row>
    <row r="200" spans="1:33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  <c r="AG200" s="1107"/>
    </row>
    <row r="201" spans="1:33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  <c r="AG201" s="1107"/>
    </row>
    <row r="202" spans="1:33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  <c r="AG202" s="1107"/>
    </row>
    <row r="203" spans="1:33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  <c r="AG203" s="1107"/>
    </row>
    <row r="204" spans="1:33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  <c r="AG204" s="1107"/>
    </row>
    <row r="205" spans="1:33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  <c r="AG205" s="1107"/>
    </row>
    <row r="206" spans="1:33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  <c r="AG206" s="1107"/>
    </row>
    <row r="207" spans="1:33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  <c r="AG207" s="1107"/>
    </row>
    <row r="208" spans="1:33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  <c r="AG208" s="1107"/>
    </row>
    <row r="209" spans="1:33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  <c r="AG209" s="1107"/>
    </row>
    <row r="210" spans="1:33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  <c r="AG210" s="1107"/>
    </row>
    <row r="211" spans="1:33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  <c r="AG211" s="1107"/>
    </row>
    <row r="212" spans="1:33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  <c r="AG212" s="1107"/>
    </row>
    <row r="213" spans="1:33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  <c r="AG213" s="1107"/>
    </row>
    <row r="214" spans="1:33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  <c r="AG214" s="1107"/>
    </row>
    <row r="215" spans="1:33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  <c r="AG215" s="1107"/>
    </row>
    <row r="216" spans="1:33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  <c r="AG216" s="1107"/>
    </row>
    <row r="217" spans="1:33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  <c r="AG217" s="1107"/>
    </row>
    <row r="218" spans="1:33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  <c r="AG218" s="1107"/>
    </row>
    <row r="219" spans="1:33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  <c r="AG219" s="1107"/>
    </row>
    <row r="220" spans="1:33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  <c r="AG220" s="1107"/>
    </row>
    <row r="221" spans="1:33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  <c r="AG221" s="1107"/>
    </row>
    <row r="222" spans="1:33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  <c r="AG222" s="1107"/>
    </row>
    <row r="223" spans="1:33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  <c r="AG223" s="1107"/>
    </row>
    <row r="224" spans="1:33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  <c r="AG224" s="1107"/>
    </row>
    <row r="225" spans="1:33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  <c r="AG225" s="1107"/>
    </row>
    <row r="226" spans="1:33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  <c r="AG226" s="1107"/>
    </row>
  </sheetData>
  <mergeCells count="5">
    <mergeCell ref="B13:B16"/>
    <mergeCell ref="A2:M2"/>
    <mergeCell ref="A3:M3"/>
    <mergeCell ref="A6:AG6"/>
    <mergeCell ref="A5:AG5"/>
  </mergeCells>
  <pageMargins left="0.23622047244094491" right="0.23622047244094491" top="0.39" bottom="0.74803149606299213" header="0.31496062992125984" footer="0.31496062992125984"/>
  <pageSetup paperSize="9" scale="67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  <pageSetUpPr fitToPage="1"/>
  </sheetPr>
  <dimension ref="A1:AC267"/>
  <sheetViews>
    <sheetView showGridLines="0" view="pageBreakPreview" zoomScale="90" zoomScaleNormal="100" zoomScaleSheetLayoutView="90" workbookViewId="0">
      <selection sqref="A1:AA1"/>
    </sheetView>
  </sheetViews>
  <sheetFormatPr defaultColWidth="8.85546875" defaultRowHeight="15" outlineLevelRow="2" x14ac:dyDescent="0.25"/>
  <cols>
    <col min="1" max="1" width="48.42578125" style="877" customWidth="1"/>
    <col min="2" max="2" width="8.7109375" style="614" customWidth="1"/>
    <col min="3" max="3" width="9.42578125" style="978" customWidth="1"/>
    <col min="4" max="4" width="9" style="157" customWidth="1"/>
    <col min="5" max="5" width="8.7109375" style="978" customWidth="1"/>
    <col min="6" max="6" width="8.28515625" style="157" customWidth="1"/>
    <col min="7" max="7" width="10.42578125" style="978" customWidth="1"/>
    <col min="8" max="8" width="8.28515625" style="157" customWidth="1"/>
    <col min="9" max="9" width="8.85546875" style="978" customWidth="1"/>
    <col min="10" max="10" width="7.28515625" style="157" customWidth="1"/>
    <col min="11" max="11" width="9.85546875" style="978" customWidth="1"/>
    <col min="12" max="12" width="8.140625" style="157" customWidth="1"/>
    <col min="13" max="13" width="8.85546875" style="978" customWidth="1"/>
    <col min="14" max="14" width="7.85546875" style="157" customWidth="1"/>
    <col min="15" max="15" width="7.7109375" style="925" customWidth="1"/>
    <col min="16" max="16" width="7.42578125" style="157" customWidth="1"/>
    <col min="17" max="17" width="8.140625" style="614" customWidth="1"/>
    <col min="18" max="18" width="7.140625" style="157" customWidth="1"/>
    <col min="19" max="19" width="8.28515625" style="614" customWidth="1"/>
    <col min="20" max="20" width="7.140625" style="157" customWidth="1"/>
    <col min="21" max="21" width="8.5703125" style="973" customWidth="1"/>
    <col min="22" max="22" width="7.140625" style="157" customWidth="1"/>
    <col min="23" max="23" width="8.42578125" style="614" customWidth="1"/>
    <col min="24" max="24" width="7.140625" style="157" customWidth="1"/>
    <col min="25" max="25" width="8.140625" style="614" customWidth="1"/>
    <col min="26" max="26" width="7.140625" style="157" customWidth="1"/>
    <col min="27" max="27" width="7.140625" customWidth="1"/>
  </cols>
  <sheetData>
    <row r="1" spans="1:27" ht="42" customHeight="1" x14ac:dyDescent="0.35">
      <c r="A1" s="1332"/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</row>
    <row r="2" spans="1:27" ht="18" x14ac:dyDescent="0.35">
      <c r="A2" s="1332"/>
      <c r="B2" s="1332"/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  <c r="U2" s="1332"/>
      <c r="V2" s="1332"/>
      <c r="W2" s="1332"/>
      <c r="X2" s="1332"/>
      <c r="Y2" s="1332"/>
      <c r="Z2" s="1332"/>
      <c r="AA2" s="1332"/>
    </row>
    <row r="3" spans="1:27" x14ac:dyDescent="0.25">
      <c r="A3" s="875"/>
    </row>
    <row r="4" spans="1:27" ht="16.5" thickBot="1" x14ac:dyDescent="0.3">
      <c r="A4" s="1314" t="s">
        <v>631</v>
      </c>
      <c r="B4" s="1315"/>
      <c r="C4" s="1315"/>
      <c r="D4" s="1315"/>
      <c r="E4" s="1315"/>
      <c r="F4" s="1315"/>
      <c r="G4" s="1315"/>
      <c r="H4" s="1315"/>
      <c r="I4" s="1315"/>
      <c r="J4" s="1315"/>
      <c r="K4" s="1315"/>
      <c r="L4" s="1315"/>
      <c r="M4" s="1315"/>
      <c r="N4" s="1315"/>
      <c r="O4" s="1315"/>
      <c r="P4" s="1315"/>
      <c r="Q4" s="1315"/>
      <c r="R4" s="1315"/>
      <c r="S4" s="1315"/>
      <c r="T4" s="1315"/>
      <c r="U4" s="1315"/>
      <c r="V4" s="1315"/>
      <c r="W4" s="1315"/>
      <c r="X4" s="1315"/>
      <c r="Y4" s="1315"/>
      <c r="Z4" s="1315"/>
      <c r="AA4" s="1315"/>
    </row>
    <row r="5" spans="1:27" ht="26.25" outlineLevel="1" thickBot="1" x14ac:dyDescent="0.3">
      <c r="A5" s="1046" t="s">
        <v>14</v>
      </c>
      <c r="B5" s="1055" t="s">
        <v>15</v>
      </c>
      <c r="C5" s="1047" t="str">
        <f>'Pque N Mundo I'!$C$7</f>
        <v>JAN_20</v>
      </c>
      <c r="D5" s="1048" t="str">
        <f>'Pque N Mundo I'!$D$7</f>
        <v>%</v>
      </c>
      <c r="E5" s="1049" t="str">
        <f>'Pque N Mundo I'!E$7</f>
        <v>FEV_20</v>
      </c>
      <c r="F5" s="1048" t="str">
        <f>'Pque N Mundo I'!$F$7</f>
        <v>%</v>
      </c>
      <c r="G5" s="1049" t="str">
        <f>'Pque N Mundo I'!G$7</f>
        <v>MAR_20</v>
      </c>
      <c r="H5" s="1048" t="str">
        <f>'Pque N Mundo I'!$H$7</f>
        <v>%</v>
      </c>
      <c r="I5" s="1050" t="str">
        <f>'Pque N Mundo I'!K$7</f>
        <v>ABR_20</v>
      </c>
      <c r="J5" s="1048" t="str">
        <f>'Pque N Mundo I'!$L$7</f>
        <v>%</v>
      </c>
      <c r="K5" s="1050" t="str">
        <f>'Pque N Mundo I'!$M$7</f>
        <v>MAIO_20</v>
      </c>
      <c r="L5" s="1048" t="str">
        <f>'Pque N Mundo I'!$N$7</f>
        <v>%</v>
      </c>
      <c r="M5" s="1050" t="str">
        <f>'Pque N Mundo I'!$O$7</f>
        <v>JUN_20</v>
      </c>
      <c r="N5" s="1048" t="str">
        <f>'Pque N Mundo I'!$P$7</f>
        <v>%</v>
      </c>
      <c r="O5" s="1050" t="str">
        <f>'Pque N Mundo I'!$S$7</f>
        <v>JUL_20</v>
      </c>
      <c r="P5" s="1048" t="str">
        <f>'Pque N Mundo I'!$T$7</f>
        <v>%</v>
      </c>
      <c r="Q5" s="1050" t="str">
        <f>'Pque N Mundo I'!$U$7</f>
        <v>AGO_20</v>
      </c>
      <c r="R5" s="1048" t="str">
        <f>'Pque N Mundo I'!$V$7</f>
        <v>%</v>
      </c>
      <c r="S5" s="1050" t="str">
        <f>'Pque N Mundo I'!$W$7</f>
        <v>SET_20</v>
      </c>
      <c r="T5" s="1048" t="str">
        <f>'Pque N Mundo I'!$X$7</f>
        <v>%</v>
      </c>
      <c r="U5" s="1050" t="str">
        <f>'Pque N Mundo I'!$AA$7</f>
        <v>OUT_20</v>
      </c>
      <c r="V5" s="1048" t="str">
        <f>'Pque N Mundo I'!$AB$7</f>
        <v>%</v>
      </c>
      <c r="W5" s="1050" t="str">
        <f>'Pque N Mundo I'!$AC$7</f>
        <v>NOV_20</v>
      </c>
      <c r="X5" s="1048" t="str">
        <f>'Pque N Mundo I'!$AD$7</f>
        <v>%</v>
      </c>
      <c r="Y5" s="1050" t="str">
        <f>'Pque N Mundo I'!$AE$7</f>
        <v>DEZ_20</v>
      </c>
      <c r="Z5" s="1051" t="str">
        <f>'Pque N Mundo I'!$AF$7</f>
        <v>%</v>
      </c>
      <c r="AA5" s="1052" t="s">
        <v>6</v>
      </c>
    </row>
    <row r="6" spans="1:27" ht="15.75" outlineLevel="1" thickTop="1" x14ac:dyDescent="0.25">
      <c r="A6" s="854" t="s">
        <v>27</v>
      </c>
      <c r="B6" s="611">
        <f>'Pque N Mundo I'!B8</f>
        <v>6000</v>
      </c>
      <c r="C6" s="979">
        <f>'Pque N Mundo I'!C8</f>
        <v>5817</v>
      </c>
      <c r="D6" s="19">
        <f>C6/$B6</f>
        <v>0.96950000000000003</v>
      </c>
      <c r="E6" s="979">
        <f>'Pque N Mundo I'!E8</f>
        <v>5544</v>
      </c>
      <c r="F6" s="19">
        <f t="shared" ref="F6:F17" si="0">E6/$B6</f>
        <v>0.92400000000000004</v>
      </c>
      <c r="G6" s="979">
        <f>'Pque N Mundo I'!G8</f>
        <v>6111</v>
      </c>
      <c r="H6" s="160">
        <f t="shared" ref="H6:J17" si="1">G6/$B6</f>
        <v>1.0185</v>
      </c>
      <c r="I6" s="979">
        <f>'Pque N Mundo I'!K8</f>
        <v>6037</v>
      </c>
      <c r="J6" s="160">
        <f t="shared" si="1"/>
        <v>1.0061666666666667</v>
      </c>
      <c r="K6" s="979">
        <f>'Pque N Mundo I'!M8</f>
        <v>5302</v>
      </c>
      <c r="L6" s="160">
        <f t="shared" ref="L6:L16" si="2">K6/$B6</f>
        <v>0.88366666666666671</v>
      </c>
      <c r="M6" s="979">
        <f>'Pque N Mundo I'!O8</f>
        <v>5642</v>
      </c>
      <c r="N6" s="160">
        <f t="shared" ref="N6:N16" si="3">M6/$B6</f>
        <v>0.94033333333333335</v>
      </c>
      <c r="O6" s="106">
        <f>'Pque N Mundo I'!S8</f>
        <v>6011</v>
      </c>
      <c r="P6" s="160">
        <f t="shared" ref="P6:P16" si="4">O6/$B6</f>
        <v>1.0018333333333334</v>
      </c>
      <c r="Q6" s="944">
        <f>'Pque N Mundo I'!U8</f>
        <v>5297</v>
      </c>
      <c r="R6" s="160">
        <f t="shared" ref="R6:R16" si="5">Q6/$B6</f>
        <v>0.88283333333333336</v>
      </c>
      <c r="S6" s="944">
        <f>'Pque N Mundo I'!W8</f>
        <v>5710</v>
      </c>
      <c r="T6" s="160">
        <f t="shared" ref="T6:T16" si="6">S6/$B6</f>
        <v>0.95166666666666666</v>
      </c>
      <c r="U6" s="944">
        <f>'Pque N Mundo I'!AA8</f>
        <v>5252</v>
      </c>
      <c r="V6" s="160">
        <f t="shared" ref="V6:V16" si="7">U6/$B6</f>
        <v>0.8753333333333333</v>
      </c>
      <c r="W6" s="944">
        <f>'Pque N Mundo I'!AC8</f>
        <v>5112</v>
      </c>
      <c r="X6" s="160">
        <f t="shared" ref="X6:X16" si="8">W6/$B6</f>
        <v>0.85199999999999998</v>
      </c>
      <c r="Y6" s="944">
        <f>'Pque N Mundo I'!AE8</f>
        <v>5483</v>
      </c>
      <c r="Z6" s="160">
        <f t="shared" ref="Z6:Z16" si="9">Y6/$B6</f>
        <v>0.91383333333333339</v>
      </c>
      <c r="AA6" s="106">
        <f t="shared" ref="AA6:AA17" si="10">SUM(C6,E6,G6,I6,K6,M6,O6,Q6,S6,U6,W6,Y6)</f>
        <v>67318</v>
      </c>
    </row>
    <row r="7" spans="1:27" outlineLevel="1" x14ac:dyDescent="0.25">
      <c r="A7" s="232" t="s">
        <v>28</v>
      </c>
      <c r="B7" s="612">
        <f>'Pque N Mundo I'!B9</f>
        <v>2080</v>
      </c>
      <c r="C7" s="980">
        <f>'Pque N Mundo I'!C9</f>
        <v>2051</v>
      </c>
      <c r="D7" s="120">
        <f t="shared" ref="D7:D16" si="11">C7/$B7</f>
        <v>0.98605769230769236</v>
      </c>
      <c r="E7" s="980">
        <f>'Pque N Mundo I'!E9</f>
        <v>1517</v>
      </c>
      <c r="F7" s="120">
        <f t="shared" si="0"/>
        <v>0.72932692307692304</v>
      </c>
      <c r="G7" s="980">
        <f>'Pque N Mundo I'!G9</f>
        <v>1704</v>
      </c>
      <c r="H7" s="120">
        <f t="shared" si="1"/>
        <v>0.81923076923076921</v>
      </c>
      <c r="I7" s="980">
        <f>'Pque N Mundo I'!K9</f>
        <v>1091</v>
      </c>
      <c r="J7" s="120">
        <f t="shared" si="1"/>
        <v>0.52451923076923079</v>
      </c>
      <c r="K7" s="980">
        <f>'Pque N Mundo I'!M9</f>
        <v>1094</v>
      </c>
      <c r="L7" s="120">
        <f t="shared" si="2"/>
        <v>0.52596153846153848</v>
      </c>
      <c r="M7" s="980">
        <f>'Pque N Mundo I'!O9</f>
        <v>1281</v>
      </c>
      <c r="N7" s="120">
        <f t="shared" si="3"/>
        <v>0.61586538461538465</v>
      </c>
      <c r="O7" s="107">
        <f>'Pque N Mundo I'!S9</f>
        <v>1608</v>
      </c>
      <c r="P7" s="120">
        <f t="shared" si="4"/>
        <v>0.77307692307692311</v>
      </c>
      <c r="Q7" s="945">
        <f>'Pque N Mundo I'!U9</f>
        <v>1285</v>
      </c>
      <c r="R7" s="120">
        <f t="shared" si="5"/>
        <v>0.61778846153846156</v>
      </c>
      <c r="S7" s="945">
        <f>'Pque N Mundo I'!W9</f>
        <v>1827</v>
      </c>
      <c r="T7" s="120">
        <f t="shared" si="6"/>
        <v>0.8783653846153846</v>
      </c>
      <c r="U7" s="945">
        <f>'Pque N Mundo I'!AA9</f>
        <v>1693</v>
      </c>
      <c r="V7" s="120">
        <f t="shared" si="7"/>
        <v>0.81394230769230769</v>
      </c>
      <c r="W7" s="945">
        <f>'Pque N Mundo I'!AC9</f>
        <v>1574</v>
      </c>
      <c r="X7" s="120">
        <f t="shared" si="8"/>
        <v>0.75673076923076921</v>
      </c>
      <c r="Y7" s="945">
        <f>'Pque N Mundo I'!AE9</f>
        <v>1434</v>
      </c>
      <c r="Z7" s="120">
        <f t="shared" si="9"/>
        <v>0.68942307692307692</v>
      </c>
      <c r="AA7" s="107">
        <f t="shared" si="10"/>
        <v>18159</v>
      </c>
    </row>
    <row r="8" spans="1:27" outlineLevel="1" x14ac:dyDescent="0.25">
      <c r="A8" s="232" t="s">
        <v>29</v>
      </c>
      <c r="B8" s="612">
        <f>'Pque N Mundo I'!B10</f>
        <v>780</v>
      </c>
      <c r="C8" s="980">
        <f>'Pque N Mundo I'!C10</f>
        <v>617</v>
      </c>
      <c r="D8" s="120">
        <f t="shared" si="11"/>
        <v>0.79102564102564099</v>
      </c>
      <c r="E8" s="980">
        <f>'Pque N Mundo I'!E10</f>
        <v>691</v>
      </c>
      <c r="F8" s="120">
        <f t="shared" si="0"/>
        <v>0.88589743589743586</v>
      </c>
      <c r="G8" s="980">
        <f>'Pque N Mundo I'!G10</f>
        <v>681</v>
      </c>
      <c r="H8" s="120">
        <f t="shared" si="1"/>
        <v>0.87307692307692308</v>
      </c>
      <c r="I8" s="980">
        <f>'Pque N Mundo I'!K10</f>
        <v>513</v>
      </c>
      <c r="J8" s="120">
        <f t="shared" si="1"/>
        <v>0.65769230769230769</v>
      </c>
      <c r="K8" s="980">
        <f>'Pque N Mundo I'!M10</f>
        <v>638</v>
      </c>
      <c r="L8" s="120">
        <f t="shared" si="2"/>
        <v>0.81794871794871793</v>
      </c>
      <c r="M8" s="980">
        <f>'Pque N Mundo I'!O10</f>
        <v>757</v>
      </c>
      <c r="N8" s="120">
        <f t="shared" si="3"/>
        <v>0.97051282051282051</v>
      </c>
      <c r="O8" s="107">
        <f>'Pque N Mundo I'!S10</f>
        <v>575</v>
      </c>
      <c r="P8" s="120">
        <f t="shared" si="4"/>
        <v>0.73717948717948723</v>
      </c>
      <c r="Q8" s="945">
        <f>'Pque N Mundo I'!U10</f>
        <v>618</v>
      </c>
      <c r="R8" s="120">
        <f t="shared" si="5"/>
        <v>0.79230769230769227</v>
      </c>
      <c r="S8" s="945">
        <f>'Pque N Mundo I'!W10</f>
        <v>491</v>
      </c>
      <c r="T8" s="120">
        <f t="shared" si="6"/>
        <v>0.62948717948717947</v>
      </c>
      <c r="U8" s="945">
        <f>'Pque N Mundo I'!AA10</f>
        <v>699</v>
      </c>
      <c r="V8" s="120">
        <f t="shared" si="7"/>
        <v>0.89615384615384619</v>
      </c>
      <c r="W8" s="945">
        <f>'Pque N Mundo I'!AC10</f>
        <v>1201</v>
      </c>
      <c r="X8" s="120">
        <f t="shared" si="8"/>
        <v>1.5397435897435898</v>
      </c>
      <c r="Y8" s="945">
        <f>'Pque N Mundo I'!AE10</f>
        <v>571</v>
      </c>
      <c r="Z8" s="120">
        <f t="shared" si="9"/>
        <v>0.732051282051282</v>
      </c>
      <c r="AA8" s="107">
        <f t="shared" si="10"/>
        <v>8052</v>
      </c>
    </row>
    <row r="9" spans="1:27" outlineLevel="1" x14ac:dyDescent="0.25">
      <c r="A9" s="232" t="s">
        <v>398</v>
      </c>
      <c r="B9" s="612">
        <f>'Pque N Mundo I'!B11</f>
        <v>576</v>
      </c>
      <c r="C9" s="980">
        <f>'Pque N Mundo I'!C11</f>
        <v>714</v>
      </c>
      <c r="D9" s="120">
        <f t="shared" ref="D9:D10" si="12">C9/$B9</f>
        <v>1.2395833333333333</v>
      </c>
      <c r="E9" s="980">
        <f>'Pque N Mundo I'!E11</f>
        <v>565</v>
      </c>
      <c r="F9" s="120">
        <f t="shared" ref="F9:F10" si="13">E9/$B9</f>
        <v>0.98090277777777779</v>
      </c>
      <c r="G9" s="980">
        <f>'Pque N Mundo I'!G11</f>
        <v>394</v>
      </c>
      <c r="H9" s="120">
        <f t="shared" ref="H9:H10" si="14">G9/$B9</f>
        <v>0.68402777777777779</v>
      </c>
      <c r="I9" s="980">
        <f>'Pque N Mundo I'!K11</f>
        <v>129</v>
      </c>
      <c r="J9" s="120">
        <f t="shared" ref="J9:J10" si="15">I9/$B9</f>
        <v>0.22395833333333334</v>
      </c>
      <c r="K9" s="980">
        <f>'Pque N Mundo I'!M11</f>
        <v>157</v>
      </c>
      <c r="L9" s="120">
        <f t="shared" ref="L9:L10" si="16">K9/$B9</f>
        <v>0.27256944444444442</v>
      </c>
      <c r="M9" s="980">
        <f>'Pque N Mundo I'!O11</f>
        <v>174</v>
      </c>
      <c r="N9" s="120">
        <f t="shared" ref="N9:N10" si="17">M9/$B9</f>
        <v>0.30208333333333331</v>
      </c>
      <c r="O9" s="107">
        <f>'Pque N Mundo I'!S11</f>
        <v>207</v>
      </c>
      <c r="P9" s="120">
        <f t="shared" ref="P9:P10" si="18">O9/$B9</f>
        <v>0.359375</v>
      </c>
      <c r="Q9" s="945">
        <f>'Pque N Mundo I'!U11</f>
        <v>192</v>
      </c>
      <c r="R9" s="120">
        <f t="shared" ref="R9:R10" si="19">Q9/$B9</f>
        <v>0.33333333333333331</v>
      </c>
      <c r="S9" s="945">
        <f>'Pque N Mundo I'!W11</f>
        <v>347</v>
      </c>
      <c r="T9" s="120">
        <f t="shared" ref="T9:T10" si="20">S9/$B9</f>
        <v>0.60243055555555558</v>
      </c>
      <c r="U9" s="945">
        <f>'Pque N Mundo I'!AA11</f>
        <v>443</v>
      </c>
      <c r="V9" s="120">
        <f t="shared" ref="V9:V10" si="21">U9/$B9</f>
        <v>0.76909722222222221</v>
      </c>
      <c r="W9" s="945">
        <f>'Pque N Mundo I'!AC11</f>
        <v>344</v>
      </c>
      <c r="X9" s="120">
        <f t="shared" ref="X9:X10" si="22">W9/$B9</f>
        <v>0.59722222222222221</v>
      </c>
      <c r="Y9" s="945">
        <f>'Pque N Mundo I'!AE11</f>
        <v>357</v>
      </c>
      <c r="Z9" s="120">
        <f t="shared" ref="Z9:Z10" si="23">Y9/$B9</f>
        <v>0.61979166666666663</v>
      </c>
      <c r="AA9" s="107">
        <f t="shared" si="10"/>
        <v>4023</v>
      </c>
    </row>
    <row r="10" spans="1:27" outlineLevel="1" x14ac:dyDescent="0.25">
      <c r="A10" s="232" t="s">
        <v>31</v>
      </c>
      <c r="B10" s="612">
        <f>'Pque N Mundo I'!B12</f>
        <v>2016</v>
      </c>
      <c r="C10" s="980">
        <f>'Pque N Mundo I'!C12</f>
        <v>1929</v>
      </c>
      <c r="D10" s="120">
        <f t="shared" si="12"/>
        <v>0.95684523809523814</v>
      </c>
      <c r="E10" s="980">
        <f>'Pque N Mundo I'!E12</f>
        <v>2049</v>
      </c>
      <c r="F10" s="120">
        <f t="shared" si="13"/>
        <v>1.0163690476190477</v>
      </c>
      <c r="G10" s="980">
        <f>'Pque N Mundo I'!G12</f>
        <v>1170</v>
      </c>
      <c r="H10" s="120">
        <f t="shared" si="14"/>
        <v>0.5803571428571429</v>
      </c>
      <c r="I10" s="980">
        <f>'Pque N Mundo I'!K12</f>
        <v>57</v>
      </c>
      <c r="J10" s="120">
        <f t="shared" si="15"/>
        <v>2.8273809523809524E-2</v>
      </c>
      <c r="K10" s="980">
        <f>'Pque N Mundo I'!M12</f>
        <v>44</v>
      </c>
      <c r="L10" s="120">
        <f t="shared" si="16"/>
        <v>2.1825396825396824E-2</v>
      </c>
      <c r="M10" s="980">
        <f>'Pque N Mundo I'!O12</f>
        <v>33</v>
      </c>
      <c r="N10" s="120">
        <f t="shared" si="17"/>
        <v>1.636904761904762E-2</v>
      </c>
      <c r="O10" s="107">
        <f>'Pque N Mundo I'!S12</f>
        <v>51</v>
      </c>
      <c r="P10" s="120">
        <f t="shared" si="18"/>
        <v>2.5297619047619048E-2</v>
      </c>
      <c r="Q10" s="945">
        <f>'Pque N Mundo I'!U12</f>
        <v>93</v>
      </c>
      <c r="R10" s="120">
        <f t="shared" si="19"/>
        <v>4.6130952380952384E-2</v>
      </c>
      <c r="S10" s="945">
        <f>'Pque N Mundo I'!W12</f>
        <v>421</v>
      </c>
      <c r="T10" s="120">
        <f t="shared" si="20"/>
        <v>0.20882936507936509</v>
      </c>
      <c r="U10" s="945">
        <f>'Pque N Mundo I'!AA12</f>
        <v>861</v>
      </c>
      <c r="V10" s="120">
        <f t="shared" si="21"/>
        <v>0.42708333333333331</v>
      </c>
      <c r="W10" s="945">
        <f>'Pque N Mundo I'!AC12</f>
        <v>613</v>
      </c>
      <c r="X10" s="120">
        <f t="shared" si="22"/>
        <v>0.30406746031746029</v>
      </c>
      <c r="Y10" s="945">
        <f>'Pque N Mundo I'!AE12</f>
        <v>584</v>
      </c>
      <c r="Z10" s="120">
        <f t="shared" si="23"/>
        <v>0.28968253968253971</v>
      </c>
      <c r="AA10" s="107">
        <f t="shared" si="10"/>
        <v>7905</v>
      </c>
    </row>
    <row r="11" spans="1:27" outlineLevel="1" x14ac:dyDescent="0.25">
      <c r="A11" s="232" t="s">
        <v>397</v>
      </c>
      <c r="B11" s="612">
        <f>'Pque N Mundo I'!B13</f>
        <v>288</v>
      </c>
      <c r="C11" s="980">
        <f>'Pque N Mundo I'!C13</f>
        <v>266</v>
      </c>
      <c r="D11" s="120">
        <f t="shared" si="11"/>
        <v>0.92361111111111116</v>
      </c>
      <c r="E11" s="980">
        <f>'Pque N Mundo I'!E13</f>
        <v>278</v>
      </c>
      <c r="F11" s="120">
        <f t="shared" si="0"/>
        <v>0.96527777777777779</v>
      </c>
      <c r="G11" s="980">
        <f>'Pque N Mundo I'!G13</f>
        <v>232</v>
      </c>
      <c r="H11" s="120">
        <f t="shared" si="1"/>
        <v>0.80555555555555558</v>
      </c>
      <c r="I11" s="980">
        <f>'Pque N Mundo I'!K13</f>
        <v>29</v>
      </c>
      <c r="J11" s="120">
        <f t="shared" si="1"/>
        <v>0.10069444444444445</v>
      </c>
      <c r="K11" s="980">
        <f>'Pque N Mundo I'!M13</f>
        <v>15</v>
      </c>
      <c r="L11" s="120">
        <f t="shared" si="2"/>
        <v>5.2083333333333336E-2</v>
      </c>
      <c r="M11" s="980">
        <f>'Pque N Mundo I'!O13</f>
        <v>41</v>
      </c>
      <c r="N11" s="120">
        <f t="shared" si="3"/>
        <v>0.1423611111111111</v>
      </c>
      <c r="O11" s="107">
        <f>'Pque N Mundo I'!S13</f>
        <v>136</v>
      </c>
      <c r="P11" s="120">
        <f t="shared" si="4"/>
        <v>0.47222222222222221</v>
      </c>
      <c r="Q11" s="945">
        <f>'Pque N Mundo I'!U13</f>
        <v>57</v>
      </c>
      <c r="R11" s="120">
        <f t="shared" si="5"/>
        <v>0.19791666666666666</v>
      </c>
      <c r="S11" s="945">
        <f>'Pque N Mundo I'!W13</f>
        <v>142</v>
      </c>
      <c r="T11" s="120">
        <f t="shared" si="6"/>
        <v>0.49305555555555558</v>
      </c>
      <c r="U11" s="945">
        <f>'Pque N Mundo I'!AA13</f>
        <v>222</v>
      </c>
      <c r="V11" s="120">
        <f t="shared" si="7"/>
        <v>0.77083333333333337</v>
      </c>
      <c r="W11" s="945">
        <f>'Pque N Mundo I'!AC13</f>
        <v>258</v>
      </c>
      <c r="X11" s="120">
        <f t="shared" si="8"/>
        <v>0.89583333333333337</v>
      </c>
      <c r="Y11" s="945">
        <f>'Pque N Mundo I'!AE13</f>
        <v>201</v>
      </c>
      <c r="Z11" s="120">
        <f t="shared" si="9"/>
        <v>0.69791666666666663</v>
      </c>
      <c r="AA11" s="107">
        <f t="shared" si="10"/>
        <v>1877</v>
      </c>
    </row>
    <row r="12" spans="1:27" outlineLevel="1" x14ac:dyDescent="0.25">
      <c r="A12" s="232" t="s">
        <v>9</v>
      </c>
      <c r="B12" s="612">
        <f>'Pque N Mundo I'!B14</f>
        <v>1008</v>
      </c>
      <c r="C12" s="980">
        <f>'Pque N Mundo I'!C14</f>
        <v>676</v>
      </c>
      <c r="D12" s="120">
        <f t="shared" si="11"/>
        <v>0.67063492063492058</v>
      </c>
      <c r="E12" s="980">
        <f>'Pque N Mundo I'!E14</f>
        <v>915</v>
      </c>
      <c r="F12" s="120">
        <f t="shared" si="0"/>
        <v>0.90773809523809523</v>
      </c>
      <c r="G12" s="980">
        <f>'Pque N Mundo I'!G14</f>
        <v>786</v>
      </c>
      <c r="H12" s="120">
        <f t="shared" si="1"/>
        <v>0.77976190476190477</v>
      </c>
      <c r="I12" s="980">
        <f>'Pque N Mundo I'!K14</f>
        <v>3</v>
      </c>
      <c r="J12" s="120">
        <f t="shared" si="1"/>
        <v>2.976190476190476E-3</v>
      </c>
      <c r="K12" s="980">
        <f>'Pque N Mundo I'!M14</f>
        <v>5</v>
      </c>
      <c r="L12" s="120">
        <f t="shared" si="2"/>
        <v>4.96031746031746E-3</v>
      </c>
      <c r="M12" s="980">
        <f>'Pque N Mundo I'!O14</f>
        <v>34</v>
      </c>
      <c r="N12" s="120">
        <f t="shared" si="3"/>
        <v>3.3730158730158728E-2</v>
      </c>
      <c r="O12" s="107">
        <f>'Pque N Mundo I'!S14</f>
        <v>104</v>
      </c>
      <c r="P12" s="120">
        <f t="shared" si="4"/>
        <v>0.10317460317460317</v>
      </c>
      <c r="Q12" s="945">
        <f>'Pque N Mundo I'!U14</f>
        <v>67</v>
      </c>
      <c r="R12" s="120">
        <f t="shared" si="5"/>
        <v>6.6468253968253968E-2</v>
      </c>
      <c r="S12" s="945">
        <f>'Pque N Mundo I'!W14</f>
        <v>234</v>
      </c>
      <c r="T12" s="120">
        <f t="shared" si="6"/>
        <v>0.23214285714285715</v>
      </c>
      <c r="U12" s="945">
        <f>'Pque N Mundo I'!AA14</f>
        <v>533</v>
      </c>
      <c r="V12" s="120">
        <f t="shared" si="7"/>
        <v>0.52876984126984128</v>
      </c>
      <c r="W12" s="945">
        <f>'Pque N Mundo I'!AC14</f>
        <v>520</v>
      </c>
      <c r="X12" s="120">
        <f t="shared" si="8"/>
        <v>0.51587301587301593</v>
      </c>
      <c r="Y12" s="945">
        <f>'Pque N Mundo I'!AE14</f>
        <v>414</v>
      </c>
      <c r="Z12" s="120">
        <f t="shared" si="9"/>
        <v>0.4107142857142857</v>
      </c>
      <c r="AA12" s="107">
        <f t="shared" si="10"/>
        <v>4291</v>
      </c>
    </row>
    <row r="13" spans="1:27" outlineLevel="1" x14ac:dyDescent="0.25">
      <c r="A13" s="232" t="s">
        <v>10</v>
      </c>
      <c r="B13" s="612">
        <f>'Pque N Mundo I'!B15</f>
        <v>526</v>
      </c>
      <c r="C13" s="980">
        <f>'Pque N Mundo I'!C15</f>
        <v>473</v>
      </c>
      <c r="D13" s="120">
        <f t="shared" si="11"/>
        <v>0.89923954372623571</v>
      </c>
      <c r="E13" s="980">
        <f>'Pque N Mundo I'!E15</f>
        <v>335</v>
      </c>
      <c r="F13" s="120">
        <f t="shared" si="0"/>
        <v>0.63688212927756649</v>
      </c>
      <c r="G13" s="980">
        <f>'Pque N Mundo I'!G15</f>
        <v>230</v>
      </c>
      <c r="H13" s="120">
        <f t="shared" si="1"/>
        <v>0.43726235741444869</v>
      </c>
      <c r="I13" s="980">
        <f>'Pque N Mundo I'!K15</f>
        <v>55</v>
      </c>
      <c r="J13" s="120">
        <f t="shared" si="1"/>
        <v>0.10456273764258556</v>
      </c>
      <c r="K13" s="980">
        <f>'Pque N Mundo I'!M15</f>
        <v>213</v>
      </c>
      <c r="L13" s="120">
        <f t="shared" si="2"/>
        <v>0.4049429657794677</v>
      </c>
      <c r="M13" s="980">
        <f>'Pque N Mundo I'!O15</f>
        <v>233</v>
      </c>
      <c r="N13" s="120">
        <f t="shared" si="3"/>
        <v>0.44296577946768062</v>
      </c>
      <c r="O13" s="107">
        <f>'Pque N Mundo I'!S15</f>
        <v>339</v>
      </c>
      <c r="P13" s="120">
        <f t="shared" si="4"/>
        <v>0.64448669201520914</v>
      </c>
      <c r="Q13" s="945">
        <f>'Pque N Mundo I'!U15</f>
        <v>330</v>
      </c>
      <c r="R13" s="120">
        <f t="shared" si="5"/>
        <v>0.62737642585551334</v>
      </c>
      <c r="S13" s="945">
        <f>'Pque N Mundo I'!W15</f>
        <v>401</v>
      </c>
      <c r="T13" s="120">
        <f t="shared" si="6"/>
        <v>0.76235741444866922</v>
      </c>
      <c r="U13" s="945">
        <f>'Pque N Mundo I'!AA15</f>
        <v>119</v>
      </c>
      <c r="V13" s="120">
        <f t="shared" si="7"/>
        <v>0.22623574144486691</v>
      </c>
      <c r="W13" s="945">
        <f>'Pque N Mundo I'!AC15</f>
        <v>360</v>
      </c>
      <c r="X13" s="120">
        <f t="shared" si="8"/>
        <v>0.68441064638783267</v>
      </c>
      <c r="Y13" s="945">
        <f>'Pque N Mundo I'!AE15</f>
        <v>427</v>
      </c>
      <c r="Z13" s="120">
        <f t="shared" si="9"/>
        <v>0.81178707224334601</v>
      </c>
      <c r="AA13" s="107">
        <f t="shared" si="10"/>
        <v>3515</v>
      </c>
    </row>
    <row r="14" spans="1:27" outlineLevel="1" x14ac:dyDescent="0.25">
      <c r="A14" s="232" t="s">
        <v>42</v>
      </c>
      <c r="B14" s="612">
        <f>'Pque N Mundo I'!B16</f>
        <v>263</v>
      </c>
      <c r="C14" s="980">
        <f>'Pque N Mundo I'!C16</f>
        <v>376</v>
      </c>
      <c r="D14" s="120">
        <f t="shared" si="11"/>
        <v>1.4296577946768061</v>
      </c>
      <c r="E14" s="980">
        <f>'Pque N Mundo I'!E16</f>
        <v>267</v>
      </c>
      <c r="F14" s="120">
        <f t="shared" si="0"/>
        <v>1.0152091254752851</v>
      </c>
      <c r="G14" s="980">
        <f>'Pque N Mundo I'!G16</f>
        <v>167</v>
      </c>
      <c r="H14" s="120">
        <f t="shared" si="1"/>
        <v>0.63498098859315588</v>
      </c>
      <c r="I14" s="980">
        <f>'Pque N Mundo I'!K16</f>
        <v>0</v>
      </c>
      <c r="J14" s="120">
        <f t="shared" si="1"/>
        <v>0</v>
      </c>
      <c r="K14" s="980">
        <f>'Pque N Mundo I'!M16</f>
        <v>0</v>
      </c>
      <c r="L14" s="120">
        <f t="shared" si="2"/>
        <v>0</v>
      </c>
      <c r="M14" s="980">
        <f>'Pque N Mundo I'!O16</f>
        <v>2</v>
      </c>
      <c r="N14" s="120">
        <f t="shared" si="3"/>
        <v>7.6045627376425855E-3</v>
      </c>
      <c r="O14" s="107">
        <f>'Pque N Mundo I'!S16</f>
        <v>0</v>
      </c>
      <c r="P14" s="120">
        <f t="shared" si="4"/>
        <v>0</v>
      </c>
      <c r="Q14" s="945">
        <f>'Pque N Mundo I'!U16</f>
        <v>0</v>
      </c>
      <c r="R14" s="120">
        <f t="shared" si="5"/>
        <v>0</v>
      </c>
      <c r="S14" s="945">
        <f>'Pque N Mundo I'!W16</f>
        <v>0</v>
      </c>
      <c r="T14" s="120">
        <f t="shared" si="6"/>
        <v>0</v>
      </c>
      <c r="U14" s="945">
        <f>'Pque N Mundo I'!AA16</f>
        <v>0</v>
      </c>
      <c r="V14" s="120">
        <f t="shared" si="7"/>
        <v>0</v>
      </c>
      <c r="W14" s="945">
        <f>'Pque N Mundo I'!AC16</f>
        <v>0</v>
      </c>
      <c r="X14" s="120">
        <f t="shared" si="8"/>
        <v>0</v>
      </c>
      <c r="Y14" s="945">
        <f>'Pque N Mundo I'!AE16</f>
        <v>0</v>
      </c>
      <c r="Z14" s="120">
        <f t="shared" si="9"/>
        <v>0</v>
      </c>
      <c r="AA14" s="107">
        <f t="shared" si="10"/>
        <v>812</v>
      </c>
    </row>
    <row r="15" spans="1:27" outlineLevel="1" x14ac:dyDescent="0.25">
      <c r="A15" s="232" t="s">
        <v>12</v>
      </c>
      <c r="B15" s="612">
        <f>'Pque N Mundo I'!B17</f>
        <v>125</v>
      </c>
      <c r="C15" s="980">
        <f>'Pque N Mundo I'!C17</f>
        <v>219</v>
      </c>
      <c r="D15" s="120">
        <f t="shared" si="11"/>
        <v>1.752</v>
      </c>
      <c r="E15" s="980">
        <f>'Pque N Mundo I'!E17</f>
        <v>183</v>
      </c>
      <c r="F15" s="120">
        <f t="shared" si="0"/>
        <v>1.464</v>
      </c>
      <c r="G15" s="980">
        <f>'Pque N Mundo I'!G17</f>
        <v>203</v>
      </c>
      <c r="H15" s="120">
        <f t="shared" si="1"/>
        <v>1.6240000000000001</v>
      </c>
      <c r="I15" s="980">
        <f>'Pque N Mundo I'!K17</f>
        <v>55</v>
      </c>
      <c r="J15" s="120">
        <f t="shared" si="1"/>
        <v>0.44</v>
      </c>
      <c r="K15" s="980">
        <f>'Pque N Mundo I'!M17</f>
        <v>173</v>
      </c>
      <c r="L15" s="120">
        <f t="shared" si="2"/>
        <v>1.3839999999999999</v>
      </c>
      <c r="M15" s="980">
        <f>'Pque N Mundo I'!O17</f>
        <v>199</v>
      </c>
      <c r="N15" s="120">
        <f t="shared" si="3"/>
        <v>1.5920000000000001</v>
      </c>
      <c r="O15" s="107">
        <f>'Pque N Mundo I'!S17</f>
        <v>189</v>
      </c>
      <c r="P15" s="120">
        <f t="shared" si="4"/>
        <v>1.512</v>
      </c>
      <c r="Q15" s="945">
        <f>'Pque N Mundo I'!U17</f>
        <v>182</v>
      </c>
      <c r="R15" s="120">
        <f t="shared" si="5"/>
        <v>1.456</v>
      </c>
      <c r="S15" s="945">
        <f>'Pque N Mundo I'!W17</f>
        <v>182</v>
      </c>
      <c r="T15" s="120">
        <f t="shared" si="6"/>
        <v>1.456</v>
      </c>
      <c r="U15" s="945">
        <f>'Pque N Mundo I'!AA17</f>
        <v>162</v>
      </c>
      <c r="V15" s="120">
        <f t="shared" si="7"/>
        <v>1.296</v>
      </c>
      <c r="W15" s="945">
        <f>'Pque N Mundo I'!AC17</f>
        <v>0</v>
      </c>
      <c r="X15" s="120">
        <f t="shared" si="8"/>
        <v>0</v>
      </c>
      <c r="Y15" s="945">
        <f>'Pque N Mundo I'!AE17</f>
        <v>156</v>
      </c>
      <c r="Z15" s="120">
        <f t="shared" si="9"/>
        <v>1.248</v>
      </c>
      <c r="AA15" s="107">
        <f t="shared" si="10"/>
        <v>1903</v>
      </c>
    </row>
    <row r="16" spans="1:27" ht="15.75" outlineLevel="1" thickBot="1" x14ac:dyDescent="0.3">
      <c r="A16" s="855" t="s">
        <v>13</v>
      </c>
      <c r="B16" s="1056">
        <f>'Pque N Mundo I'!B18</f>
        <v>526</v>
      </c>
      <c r="C16" s="981">
        <f>'Pque N Mundo I'!C18</f>
        <v>306</v>
      </c>
      <c r="D16" s="807">
        <f t="shared" si="11"/>
        <v>0.58174904942965777</v>
      </c>
      <c r="E16" s="981">
        <f>'Pque N Mundo I'!E18</f>
        <v>439</v>
      </c>
      <c r="F16" s="807">
        <f t="shared" si="0"/>
        <v>0.83460076045627374</v>
      </c>
      <c r="G16" s="981">
        <f>'Pque N Mundo I'!G18</f>
        <v>376</v>
      </c>
      <c r="H16" s="807">
        <f t="shared" si="1"/>
        <v>0.71482889733840305</v>
      </c>
      <c r="I16" s="981">
        <f>'Pque N Mundo I'!K18</f>
        <v>169</v>
      </c>
      <c r="J16" s="807">
        <f t="shared" si="1"/>
        <v>0.32129277566539927</v>
      </c>
      <c r="K16" s="981">
        <f>'Pque N Mundo I'!M18</f>
        <v>188</v>
      </c>
      <c r="L16" s="807">
        <f t="shared" si="2"/>
        <v>0.35741444866920152</v>
      </c>
      <c r="M16" s="981">
        <f>'Pque N Mundo I'!O18</f>
        <v>233</v>
      </c>
      <c r="N16" s="807">
        <f t="shared" si="3"/>
        <v>0.44296577946768062</v>
      </c>
      <c r="O16" s="810">
        <f>'Pque N Mundo I'!S18</f>
        <v>156</v>
      </c>
      <c r="P16" s="807">
        <f t="shared" si="4"/>
        <v>0.29657794676806082</v>
      </c>
      <c r="Q16" s="946">
        <f>'Pque N Mundo I'!U18</f>
        <v>195</v>
      </c>
      <c r="R16" s="807">
        <f t="shared" si="5"/>
        <v>0.37072243346007605</v>
      </c>
      <c r="S16" s="946">
        <f>'Pque N Mundo I'!W18</f>
        <v>235</v>
      </c>
      <c r="T16" s="807">
        <f t="shared" si="6"/>
        <v>0.44676806083650189</v>
      </c>
      <c r="U16" s="946">
        <f>'Pque N Mundo I'!AA18</f>
        <v>218</v>
      </c>
      <c r="V16" s="807">
        <f t="shared" si="7"/>
        <v>0.4144486692015209</v>
      </c>
      <c r="W16" s="946">
        <f>'Pque N Mundo I'!AC18</f>
        <v>318</v>
      </c>
      <c r="X16" s="807">
        <f t="shared" si="8"/>
        <v>0.6045627376425855</v>
      </c>
      <c r="Y16" s="946">
        <f>'Pque N Mundo I'!AE18</f>
        <v>266</v>
      </c>
      <c r="Z16" s="807">
        <f t="shared" si="9"/>
        <v>0.50570342205323193</v>
      </c>
      <c r="AA16" s="810">
        <f t="shared" si="10"/>
        <v>3099</v>
      </c>
    </row>
    <row r="17" spans="1:27" ht="15.75" outlineLevel="1" thickBot="1" x14ac:dyDescent="0.3">
      <c r="A17" s="876" t="s">
        <v>7</v>
      </c>
      <c r="B17" s="607">
        <f>SUM(B6:B16)</f>
        <v>14188</v>
      </c>
      <c r="C17" s="982">
        <f>SUM(C6:C16)</f>
        <v>13444</v>
      </c>
      <c r="D17" s="241">
        <f>C17/$B17</f>
        <v>0.9475613194248661</v>
      </c>
      <c r="E17" s="982">
        <f>SUM(E6:E16)</f>
        <v>12783</v>
      </c>
      <c r="F17" s="241">
        <f t="shared" si="0"/>
        <v>0.9009726529461517</v>
      </c>
      <c r="G17" s="982">
        <f>SUM(G6:G16)</f>
        <v>12054</v>
      </c>
      <c r="H17" s="241">
        <f t="shared" si="1"/>
        <v>0.84959120383422615</v>
      </c>
      <c r="I17" s="982">
        <f>SUM(I6:I16)</f>
        <v>8138</v>
      </c>
      <c r="J17" s="241">
        <f>I17/$B17</f>
        <v>0.57358330983930084</v>
      </c>
      <c r="K17" s="982">
        <f t="shared" ref="K17" si="24">SUM(K6:K16)</f>
        <v>7829</v>
      </c>
      <c r="L17" s="241">
        <f>K17/$B17</f>
        <v>0.55180434169720893</v>
      </c>
      <c r="M17" s="982">
        <f t="shared" ref="M17" si="25">SUM(M6:M16)</f>
        <v>8629</v>
      </c>
      <c r="N17" s="241">
        <f>M17/$B17</f>
        <v>0.60819001973498732</v>
      </c>
      <c r="O17" s="381">
        <f>SUM(O6:O16)</f>
        <v>9376</v>
      </c>
      <c r="P17" s="241">
        <f>O17/$B17</f>
        <v>0.66084014660276291</v>
      </c>
      <c r="Q17" s="660">
        <f t="shared" ref="Q17" si="26">SUM(Q6:Q16)</f>
        <v>8316</v>
      </c>
      <c r="R17" s="241">
        <f>Q17/$B17</f>
        <v>0.58612912320270649</v>
      </c>
      <c r="S17" s="660">
        <f t="shared" ref="S17" si="27">SUM(S6:S16)</f>
        <v>9990</v>
      </c>
      <c r="T17" s="241">
        <f>S17/$B17</f>
        <v>0.7041161544967578</v>
      </c>
      <c r="U17" s="660">
        <f>SUM(U6:U16)</f>
        <v>10202</v>
      </c>
      <c r="V17" s="241">
        <f>U17/$B17</f>
        <v>0.71905835917676908</v>
      </c>
      <c r="W17" s="660">
        <f t="shared" ref="W17" si="28">SUM(W6:W16)</f>
        <v>10300</v>
      </c>
      <c r="X17" s="241">
        <f>W17/$B17</f>
        <v>0.72596560473639693</v>
      </c>
      <c r="Y17" s="660">
        <f t="shared" ref="Y17" si="29">SUM(Y6:Y16)</f>
        <v>9893</v>
      </c>
      <c r="Z17" s="241">
        <f>Y17/$B17</f>
        <v>0.69727939103467718</v>
      </c>
      <c r="AA17" s="809">
        <f t="shared" si="10"/>
        <v>120954</v>
      </c>
    </row>
    <row r="19" spans="1:27" ht="15.75" thickBot="1" x14ac:dyDescent="0.3">
      <c r="A19" s="1327" t="s">
        <v>630</v>
      </c>
      <c r="B19" s="1328"/>
      <c r="C19" s="1328"/>
      <c r="D19" s="1328"/>
      <c r="E19" s="1328"/>
      <c r="F19" s="1328"/>
      <c r="G19" s="1328"/>
      <c r="H19" s="1328"/>
      <c r="I19" s="1328"/>
      <c r="J19" s="1328"/>
      <c r="K19" s="1328"/>
      <c r="L19" s="1328"/>
      <c r="M19" s="1328"/>
      <c r="N19" s="1328"/>
      <c r="O19" s="1328"/>
      <c r="P19" s="1328"/>
      <c r="Q19" s="1328"/>
      <c r="R19" s="1328"/>
      <c r="S19" s="1328"/>
      <c r="T19" s="1328"/>
      <c r="U19" s="1328"/>
      <c r="V19" s="1328"/>
      <c r="W19" s="1328"/>
      <c r="X19" s="1328"/>
      <c r="Y19" s="1328"/>
      <c r="Z19" s="1328"/>
      <c r="AA19" s="1328"/>
    </row>
    <row r="20" spans="1:27" ht="26.25" outlineLevel="1" thickBot="1" x14ac:dyDescent="0.3">
      <c r="A20" s="1046" t="s">
        <v>14</v>
      </c>
      <c r="B20" s="1055" t="s">
        <v>15</v>
      </c>
      <c r="C20" s="1047" t="str">
        <f>'Pque N Mundo I'!$C$7</f>
        <v>JAN_20</v>
      </c>
      <c r="D20" s="1048" t="str">
        <f>'Pque N Mundo I'!$D$7</f>
        <v>%</v>
      </c>
      <c r="E20" s="1049" t="str">
        <f>'Pque N Mundo I'!E$7</f>
        <v>FEV_20</v>
      </c>
      <c r="F20" s="1048" t="str">
        <f>'Pque N Mundo I'!$F$7</f>
        <v>%</v>
      </c>
      <c r="G20" s="1049" t="str">
        <f>'Pque N Mundo I'!G$7</f>
        <v>MAR_20</v>
      </c>
      <c r="H20" s="1048" t="str">
        <f>'Pque N Mundo I'!$H$7</f>
        <v>%</v>
      </c>
      <c r="I20" s="1050" t="str">
        <f>'Pque N Mundo I'!K$7</f>
        <v>ABR_20</v>
      </c>
      <c r="J20" s="1048" t="str">
        <f>'Pque N Mundo I'!$L$7</f>
        <v>%</v>
      </c>
      <c r="K20" s="1050" t="str">
        <f>'Pque N Mundo I'!$M$7</f>
        <v>MAIO_20</v>
      </c>
      <c r="L20" s="1048" t="str">
        <f>'Pque N Mundo I'!$N$7</f>
        <v>%</v>
      </c>
      <c r="M20" s="1050" t="str">
        <f>'Pque N Mundo I'!$O$7</f>
        <v>JUN_20</v>
      </c>
      <c r="N20" s="1048" t="str">
        <f>'Pque N Mundo I'!$P$7</f>
        <v>%</v>
      </c>
      <c r="O20" s="1050" t="str">
        <f>'Pque N Mundo I'!$S$7</f>
        <v>JUL_20</v>
      </c>
      <c r="P20" s="1048" t="str">
        <f>'Pque N Mundo I'!$T$7</f>
        <v>%</v>
      </c>
      <c r="Q20" s="1050" t="str">
        <f>'Pque N Mundo I'!$U$7</f>
        <v>AGO_20</v>
      </c>
      <c r="R20" s="1048" t="str">
        <f>'Pque N Mundo I'!$V$7</f>
        <v>%</v>
      </c>
      <c r="S20" s="1050" t="str">
        <f>'Pque N Mundo I'!$W$7</f>
        <v>SET_20</v>
      </c>
      <c r="T20" s="1048" t="str">
        <f>'Pque N Mundo I'!$X$7</f>
        <v>%</v>
      </c>
      <c r="U20" s="1050" t="str">
        <f>'Pque N Mundo I'!$AA$7</f>
        <v>OUT_20</v>
      </c>
      <c r="V20" s="1048" t="str">
        <f>'Pque N Mundo I'!$AB$7</f>
        <v>%</v>
      </c>
      <c r="W20" s="1050" t="str">
        <f>'Pque N Mundo I'!$AC$7</f>
        <v>NOV_20</v>
      </c>
      <c r="X20" s="1048" t="str">
        <f>'Pque N Mundo I'!$AD$7</f>
        <v>%</v>
      </c>
      <c r="Y20" s="1050" t="str">
        <f>'Pque N Mundo I'!$AE$7</f>
        <v>DEZ_20</v>
      </c>
      <c r="Z20" s="1051" t="str">
        <f>'Pque N Mundo I'!$AF$7</f>
        <v>%</v>
      </c>
      <c r="AA20" s="1052" t="s">
        <v>6</v>
      </c>
    </row>
    <row r="21" spans="1:27" ht="15.75" outlineLevel="1" thickTop="1" x14ac:dyDescent="0.25">
      <c r="A21" s="854" t="s">
        <v>27</v>
      </c>
      <c r="B21" s="611">
        <f>'Pque N Mundo II'!B8</f>
        <v>4800</v>
      </c>
      <c r="C21" s="979">
        <f>'Pque N Mundo II'!C8</f>
        <v>3845</v>
      </c>
      <c r="D21" s="19">
        <f t="shared" ref="D21:D32" si="30">C21/$B21</f>
        <v>0.80104166666666665</v>
      </c>
      <c r="E21" s="979">
        <f>'Pque N Mundo II'!E8</f>
        <v>3477</v>
      </c>
      <c r="F21" s="19">
        <f t="shared" ref="F21:F32" si="31">E21/$B21</f>
        <v>0.72437499999999999</v>
      </c>
      <c r="G21" s="979">
        <f>'Pque N Mundo II'!G8</f>
        <v>3519</v>
      </c>
      <c r="H21" s="19">
        <f t="shared" ref="H21:J32" si="32">G21/$B21</f>
        <v>0.73312500000000003</v>
      </c>
      <c r="I21" s="979">
        <f>'Pque N Mundo II'!K8</f>
        <v>3203</v>
      </c>
      <c r="J21" s="19">
        <f t="shared" si="32"/>
        <v>0.66729166666666662</v>
      </c>
      <c r="K21" s="979">
        <f>'Pque N Mundo II'!M8</f>
        <v>3442</v>
      </c>
      <c r="L21" s="19">
        <f t="shared" ref="L21:L32" si="33">K21/$B21</f>
        <v>0.71708333333333329</v>
      </c>
      <c r="M21" s="979">
        <f>'Pque N Mundo II'!O8</f>
        <v>2788</v>
      </c>
      <c r="N21" s="19">
        <f t="shared" ref="N21:N32" si="34">M21/$B21</f>
        <v>0.58083333333333331</v>
      </c>
      <c r="O21" s="106">
        <f>'Pque N Mundo II'!S8</f>
        <v>3302</v>
      </c>
      <c r="P21" s="19">
        <f t="shared" ref="P21:P32" si="35">O21/$B21</f>
        <v>0.68791666666666662</v>
      </c>
      <c r="Q21" s="944">
        <f>'Pque N Mundo II'!U8</f>
        <v>3754</v>
      </c>
      <c r="R21" s="19">
        <f t="shared" ref="R21:R32" si="36">Q21/$B21</f>
        <v>0.78208333333333335</v>
      </c>
      <c r="S21" s="944">
        <f>'Pque N Mundo II'!W8</f>
        <v>4070</v>
      </c>
      <c r="T21" s="19">
        <f t="shared" ref="T21:T32" si="37">S21/$B21</f>
        <v>0.84791666666666665</v>
      </c>
      <c r="U21" s="944">
        <f>'Pque N Mundo II'!AA8</f>
        <v>3578</v>
      </c>
      <c r="V21" s="19">
        <f t="shared" ref="V21:V32" si="38">U21/$B21</f>
        <v>0.74541666666666662</v>
      </c>
      <c r="W21" s="944">
        <f>'Pque N Mundo II'!AC8</f>
        <v>3638</v>
      </c>
      <c r="X21" s="19">
        <f t="shared" ref="X21:X32" si="39">W21/$B21</f>
        <v>0.75791666666666668</v>
      </c>
      <c r="Y21" s="944">
        <f>'Pque N Mundo II'!AE8</f>
        <v>3462</v>
      </c>
      <c r="Z21" s="19">
        <f t="shared" ref="Z21:Z32" si="40">Y21/$B21</f>
        <v>0.72124999999999995</v>
      </c>
      <c r="AA21" s="106">
        <f t="shared" ref="AA21:AA32" si="41">SUM(C21,E21,G21,I21,K21,M21,O21,Q21,S21,U21,W21,Y21)</f>
        <v>42078</v>
      </c>
    </row>
    <row r="22" spans="1:27" outlineLevel="1" x14ac:dyDescent="0.25">
      <c r="A22" s="232" t="s">
        <v>28</v>
      </c>
      <c r="B22" s="612">
        <f>'Pque N Mundo II'!B9</f>
        <v>1664</v>
      </c>
      <c r="C22" s="980">
        <f>'Pque N Mundo II'!C9</f>
        <v>1215</v>
      </c>
      <c r="D22" s="120">
        <f t="shared" si="30"/>
        <v>0.73016826923076927</v>
      </c>
      <c r="E22" s="980">
        <f>'Pque N Mundo II'!E9</f>
        <v>1079</v>
      </c>
      <c r="F22" s="120">
        <f t="shared" si="31"/>
        <v>0.6484375</v>
      </c>
      <c r="G22" s="980">
        <f>'Pque N Mundo II'!G9</f>
        <v>1191</v>
      </c>
      <c r="H22" s="120">
        <f t="shared" si="32"/>
        <v>0.71574519230769229</v>
      </c>
      <c r="I22" s="980">
        <f>'Pque N Mundo II'!K9</f>
        <v>776</v>
      </c>
      <c r="J22" s="120">
        <f t="shared" si="32"/>
        <v>0.46634615384615385</v>
      </c>
      <c r="K22" s="980">
        <f>'Pque N Mundo II'!M9</f>
        <v>908</v>
      </c>
      <c r="L22" s="120">
        <f t="shared" si="33"/>
        <v>0.54567307692307687</v>
      </c>
      <c r="M22" s="980">
        <f>'Pque N Mundo II'!O9</f>
        <v>908</v>
      </c>
      <c r="N22" s="120">
        <f t="shared" si="34"/>
        <v>0.54567307692307687</v>
      </c>
      <c r="O22" s="107">
        <f>'Pque N Mundo II'!S9</f>
        <v>917</v>
      </c>
      <c r="P22" s="120">
        <f t="shared" si="35"/>
        <v>0.55108173076923073</v>
      </c>
      <c r="Q22" s="945">
        <f>'Pque N Mundo II'!U9</f>
        <v>1012</v>
      </c>
      <c r="R22" s="120">
        <f t="shared" si="36"/>
        <v>0.60817307692307687</v>
      </c>
      <c r="S22" s="945">
        <f>'Pque N Mundo II'!W9</f>
        <v>1196</v>
      </c>
      <c r="T22" s="120">
        <f t="shared" si="37"/>
        <v>0.71875</v>
      </c>
      <c r="U22" s="945">
        <f>'Pque N Mundo II'!AA9</f>
        <v>1039</v>
      </c>
      <c r="V22" s="120">
        <f t="shared" si="38"/>
        <v>0.62439903846153844</v>
      </c>
      <c r="W22" s="945">
        <f>'Pque N Mundo II'!AC9</f>
        <v>1052</v>
      </c>
      <c r="X22" s="120">
        <f t="shared" si="39"/>
        <v>0.63221153846153844</v>
      </c>
      <c r="Y22" s="945">
        <f>'Pque N Mundo II'!AE9</f>
        <v>979</v>
      </c>
      <c r="Z22" s="120">
        <f t="shared" si="40"/>
        <v>0.58834134615384615</v>
      </c>
      <c r="AA22" s="107">
        <f t="shared" si="41"/>
        <v>12272</v>
      </c>
    </row>
    <row r="23" spans="1:27" outlineLevel="1" x14ac:dyDescent="0.25">
      <c r="A23" s="232" t="s">
        <v>29</v>
      </c>
      <c r="B23" s="612">
        <f>'Pque N Mundo II'!B10</f>
        <v>624</v>
      </c>
      <c r="C23" s="980">
        <f>'Pque N Mundo II'!C10</f>
        <v>434</v>
      </c>
      <c r="D23" s="120">
        <f t="shared" si="30"/>
        <v>0.69551282051282048</v>
      </c>
      <c r="E23" s="980">
        <f>'Pque N Mundo II'!E10</f>
        <v>333</v>
      </c>
      <c r="F23" s="120">
        <f t="shared" si="31"/>
        <v>0.53365384615384615</v>
      </c>
      <c r="G23" s="980">
        <f>'Pque N Mundo II'!G10</f>
        <v>259</v>
      </c>
      <c r="H23" s="120">
        <f t="shared" si="32"/>
        <v>0.41506410256410259</v>
      </c>
      <c r="I23" s="980">
        <f>'Pque N Mundo II'!K10</f>
        <v>278</v>
      </c>
      <c r="J23" s="120">
        <f t="shared" si="32"/>
        <v>0.44551282051282054</v>
      </c>
      <c r="K23" s="980">
        <f>'Pque N Mundo II'!M10</f>
        <v>247</v>
      </c>
      <c r="L23" s="120">
        <f t="shared" si="33"/>
        <v>0.39583333333333331</v>
      </c>
      <c r="M23" s="980">
        <f>'Pque N Mundo II'!O10</f>
        <v>101</v>
      </c>
      <c r="N23" s="120">
        <f t="shared" si="34"/>
        <v>0.16185897435897437</v>
      </c>
      <c r="O23" s="107">
        <f>'Pque N Mundo II'!S10</f>
        <v>136</v>
      </c>
      <c r="P23" s="120">
        <f t="shared" si="35"/>
        <v>0.21794871794871795</v>
      </c>
      <c r="Q23" s="945">
        <f>'Pque N Mundo II'!U10</f>
        <v>59</v>
      </c>
      <c r="R23" s="120">
        <f t="shared" si="36"/>
        <v>9.4551282051282048E-2</v>
      </c>
      <c r="S23" s="945">
        <f>'Pque N Mundo II'!W10</f>
        <v>148</v>
      </c>
      <c r="T23" s="120">
        <f t="shared" si="37"/>
        <v>0.23717948717948717</v>
      </c>
      <c r="U23" s="945">
        <f>'Pque N Mundo II'!AA10</f>
        <v>253</v>
      </c>
      <c r="V23" s="120">
        <f t="shared" si="38"/>
        <v>0.40544871794871795</v>
      </c>
      <c r="W23" s="945">
        <f>'Pque N Mundo II'!AC10</f>
        <v>330</v>
      </c>
      <c r="X23" s="120">
        <f t="shared" si="39"/>
        <v>0.52884615384615385</v>
      </c>
      <c r="Y23" s="945">
        <f>'Pque N Mundo II'!AE10</f>
        <v>254</v>
      </c>
      <c r="Z23" s="120">
        <f t="shared" si="40"/>
        <v>0.40705128205128205</v>
      </c>
      <c r="AA23" s="107">
        <f t="shared" si="41"/>
        <v>2832</v>
      </c>
    </row>
    <row r="24" spans="1:27" outlineLevel="1" x14ac:dyDescent="0.25">
      <c r="A24" s="232" t="s">
        <v>398</v>
      </c>
      <c r="B24" s="612">
        <f>'Pque N Mundo II'!B11</f>
        <v>384</v>
      </c>
      <c r="C24" s="980">
        <f>'Pque N Mundo II'!C11</f>
        <v>302</v>
      </c>
      <c r="D24" s="120">
        <f t="shared" si="30"/>
        <v>0.78645833333333337</v>
      </c>
      <c r="E24" s="980">
        <f>'Pque N Mundo II'!E11</f>
        <v>234</v>
      </c>
      <c r="F24" s="120">
        <f t="shared" si="31"/>
        <v>0.609375</v>
      </c>
      <c r="G24" s="980">
        <f>'Pque N Mundo II'!G11</f>
        <v>266</v>
      </c>
      <c r="H24" s="120">
        <f t="shared" si="32"/>
        <v>0.69270833333333337</v>
      </c>
      <c r="I24" s="980">
        <f>'Pque N Mundo II'!K11</f>
        <v>110</v>
      </c>
      <c r="J24" s="120">
        <f t="shared" si="32"/>
        <v>0.28645833333333331</v>
      </c>
      <c r="K24" s="980">
        <f>'Pque N Mundo II'!M11</f>
        <v>116</v>
      </c>
      <c r="L24" s="120">
        <f t="shared" si="33"/>
        <v>0.30208333333333331</v>
      </c>
      <c r="M24" s="980">
        <f>'Pque N Mundo II'!O11</f>
        <v>185</v>
      </c>
      <c r="N24" s="120">
        <f t="shared" si="34"/>
        <v>0.48177083333333331</v>
      </c>
      <c r="O24" s="107">
        <f>'Pque N Mundo II'!S11</f>
        <v>237</v>
      </c>
      <c r="P24" s="120">
        <f t="shared" si="35"/>
        <v>0.6171875</v>
      </c>
      <c r="Q24" s="945">
        <f>'Pque N Mundo II'!U11</f>
        <v>134</v>
      </c>
      <c r="R24" s="120">
        <f t="shared" si="36"/>
        <v>0.34895833333333331</v>
      </c>
      <c r="S24" s="945">
        <f>'Pque N Mundo II'!W11</f>
        <v>87</v>
      </c>
      <c r="T24" s="120">
        <f t="shared" si="37"/>
        <v>0.2265625</v>
      </c>
      <c r="U24" s="945">
        <f>'Pque N Mundo II'!AA11</f>
        <v>223</v>
      </c>
      <c r="V24" s="120">
        <f t="shared" si="38"/>
        <v>0.58072916666666663</v>
      </c>
      <c r="W24" s="945">
        <f>'Pque N Mundo II'!AC11</f>
        <v>263</v>
      </c>
      <c r="X24" s="120">
        <f t="shared" si="39"/>
        <v>0.68489583333333337</v>
      </c>
      <c r="Y24" s="945">
        <f>'Pque N Mundo II'!AE11</f>
        <v>188</v>
      </c>
      <c r="Z24" s="120">
        <f t="shared" si="40"/>
        <v>0.48958333333333331</v>
      </c>
      <c r="AA24" s="107">
        <f t="shared" si="41"/>
        <v>2345</v>
      </c>
    </row>
    <row r="25" spans="1:27" outlineLevel="1" x14ac:dyDescent="0.25">
      <c r="A25" s="232" t="s">
        <v>31</v>
      </c>
      <c r="B25" s="612">
        <f>'Pque N Mundo II'!B12</f>
        <v>1344</v>
      </c>
      <c r="C25" s="980">
        <f>'Pque N Mundo II'!C12</f>
        <v>1149</v>
      </c>
      <c r="D25" s="120">
        <f t="shared" si="30"/>
        <v>0.8549107142857143</v>
      </c>
      <c r="E25" s="980">
        <f>'Pque N Mundo II'!E12</f>
        <v>843</v>
      </c>
      <c r="F25" s="120">
        <f t="shared" si="31"/>
        <v>0.6272321428571429</v>
      </c>
      <c r="G25" s="980">
        <f>'Pque N Mundo II'!G12</f>
        <v>816</v>
      </c>
      <c r="H25" s="120">
        <f t="shared" si="32"/>
        <v>0.6071428571428571</v>
      </c>
      <c r="I25" s="980">
        <f>'Pque N Mundo II'!K12</f>
        <v>136</v>
      </c>
      <c r="J25" s="120">
        <f t="shared" si="32"/>
        <v>0.10119047619047619</v>
      </c>
      <c r="K25" s="980">
        <f>'Pque N Mundo II'!M12</f>
        <v>132</v>
      </c>
      <c r="L25" s="120">
        <f t="shared" si="33"/>
        <v>9.8214285714285712E-2</v>
      </c>
      <c r="M25" s="980">
        <f>'Pque N Mundo II'!O12</f>
        <v>230</v>
      </c>
      <c r="N25" s="120">
        <f t="shared" si="34"/>
        <v>0.17113095238095238</v>
      </c>
      <c r="O25" s="107">
        <f>'Pque N Mundo II'!S12</f>
        <v>227</v>
      </c>
      <c r="P25" s="120">
        <f t="shared" si="35"/>
        <v>0.16889880952380953</v>
      </c>
      <c r="Q25" s="945">
        <f>'Pque N Mundo II'!U12</f>
        <v>153</v>
      </c>
      <c r="R25" s="120">
        <f t="shared" si="36"/>
        <v>0.11383928571428571</v>
      </c>
      <c r="S25" s="945">
        <f>'Pque N Mundo II'!W12</f>
        <v>183</v>
      </c>
      <c r="T25" s="120">
        <f t="shared" si="37"/>
        <v>0.13616071428571427</v>
      </c>
      <c r="U25" s="945">
        <f>'Pque N Mundo II'!AA12</f>
        <v>558</v>
      </c>
      <c r="V25" s="120">
        <f t="shared" si="38"/>
        <v>0.41517857142857145</v>
      </c>
      <c r="W25" s="945">
        <f>'Pque N Mundo II'!AC12</f>
        <v>753</v>
      </c>
      <c r="X25" s="120">
        <f t="shared" si="39"/>
        <v>0.5602678571428571</v>
      </c>
      <c r="Y25" s="945">
        <f>'Pque N Mundo II'!AE12</f>
        <v>498</v>
      </c>
      <c r="Z25" s="120">
        <f t="shared" si="40"/>
        <v>0.3705357142857143</v>
      </c>
      <c r="AA25" s="107">
        <f t="shared" si="41"/>
        <v>5678</v>
      </c>
    </row>
    <row r="26" spans="1:27" outlineLevel="1" x14ac:dyDescent="0.25">
      <c r="A26" s="232" t="s">
        <v>397</v>
      </c>
      <c r="B26" s="612">
        <f>'Pque N Mundo II'!B13</f>
        <v>192</v>
      </c>
      <c r="C26" s="980">
        <f>'Pque N Mundo II'!C13</f>
        <v>220</v>
      </c>
      <c r="D26" s="120">
        <f t="shared" si="30"/>
        <v>1.1458333333333333</v>
      </c>
      <c r="E26" s="980">
        <f>'Pque N Mundo II'!E13</f>
        <v>188</v>
      </c>
      <c r="F26" s="120">
        <f t="shared" si="31"/>
        <v>0.97916666666666663</v>
      </c>
      <c r="G26" s="980">
        <f>'Pque N Mundo II'!G13</f>
        <v>154</v>
      </c>
      <c r="H26" s="120">
        <f t="shared" si="32"/>
        <v>0.80208333333333337</v>
      </c>
      <c r="I26" s="980">
        <f>'Pque N Mundo II'!K13</f>
        <v>38</v>
      </c>
      <c r="J26" s="120">
        <f t="shared" si="32"/>
        <v>0.19791666666666666</v>
      </c>
      <c r="K26" s="980">
        <f>'Pque N Mundo II'!M13</f>
        <v>24</v>
      </c>
      <c r="L26" s="120">
        <f t="shared" si="33"/>
        <v>0.125</v>
      </c>
      <c r="M26" s="980">
        <f>'Pque N Mundo II'!O13</f>
        <v>40</v>
      </c>
      <c r="N26" s="120">
        <f t="shared" si="34"/>
        <v>0.20833333333333334</v>
      </c>
      <c r="O26" s="107">
        <f>'Pque N Mundo II'!S13</f>
        <v>3</v>
      </c>
      <c r="P26" s="120">
        <f t="shared" si="35"/>
        <v>1.5625E-2</v>
      </c>
      <c r="Q26" s="945">
        <f>'Pque N Mundo II'!U13</f>
        <v>20</v>
      </c>
      <c r="R26" s="120">
        <f t="shared" si="36"/>
        <v>0.10416666666666667</v>
      </c>
      <c r="S26" s="945">
        <f>'Pque N Mundo II'!W13</f>
        <v>41</v>
      </c>
      <c r="T26" s="120">
        <f t="shared" si="37"/>
        <v>0.21354166666666666</v>
      </c>
      <c r="U26" s="945">
        <f>'Pque N Mundo II'!AA13</f>
        <v>113</v>
      </c>
      <c r="V26" s="120">
        <f t="shared" si="38"/>
        <v>0.58854166666666663</v>
      </c>
      <c r="W26" s="945">
        <f>'Pque N Mundo II'!AC13</f>
        <v>174</v>
      </c>
      <c r="X26" s="120">
        <f t="shared" si="39"/>
        <v>0.90625</v>
      </c>
      <c r="Y26" s="945">
        <f>'Pque N Mundo II'!AE13</f>
        <v>191</v>
      </c>
      <c r="Z26" s="120">
        <f t="shared" si="40"/>
        <v>0.99479166666666663</v>
      </c>
      <c r="AA26" s="107">
        <f t="shared" si="41"/>
        <v>1206</v>
      </c>
    </row>
    <row r="27" spans="1:27" outlineLevel="1" x14ac:dyDescent="0.25">
      <c r="A27" s="232" t="s">
        <v>9</v>
      </c>
      <c r="B27" s="612">
        <f>'Pque N Mundo II'!B14</f>
        <v>672</v>
      </c>
      <c r="C27" s="980">
        <f>'Pque N Mundo II'!C14</f>
        <v>1012</v>
      </c>
      <c r="D27" s="120">
        <f t="shared" si="30"/>
        <v>1.5059523809523809</v>
      </c>
      <c r="E27" s="980">
        <f>'Pque N Mundo II'!E14</f>
        <v>724</v>
      </c>
      <c r="F27" s="120">
        <f t="shared" si="31"/>
        <v>1.0773809523809523</v>
      </c>
      <c r="G27" s="980">
        <f>'Pque N Mundo II'!G14</f>
        <v>629</v>
      </c>
      <c r="H27" s="120">
        <f t="shared" si="32"/>
        <v>0.93601190476190477</v>
      </c>
      <c r="I27" s="980">
        <f>'Pque N Mundo II'!K14</f>
        <v>65</v>
      </c>
      <c r="J27" s="120">
        <f t="shared" si="32"/>
        <v>9.6726190476190479E-2</v>
      </c>
      <c r="K27" s="980">
        <f>'Pque N Mundo II'!M14</f>
        <v>40</v>
      </c>
      <c r="L27" s="120">
        <f t="shared" si="33"/>
        <v>5.9523809523809521E-2</v>
      </c>
      <c r="M27" s="980">
        <f>'Pque N Mundo II'!O14</f>
        <v>61</v>
      </c>
      <c r="N27" s="120">
        <f t="shared" si="34"/>
        <v>9.0773809523809521E-2</v>
      </c>
      <c r="O27" s="107">
        <f>'Pque N Mundo II'!S14</f>
        <v>3</v>
      </c>
      <c r="P27" s="120">
        <f t="shared" si="35"/>
        <v>4.464285714285714E-3</v>
      </c>
      <c r="Q27" s="945">
        <f>'Pque N Mundo II'!U14</f>
        <v>34</v>
      </c>
      <c r="R27" s="120">
        <f t="shared" si="36"/>
        <v>5.0595238095238096E-2</v>
      </c>
      <c r="S27" s="945">
        <f>'Pque N Mundo II'!W14</f>
        <v>137</v>
      </c>
      <c r="T27" s="120">
        <f t="shared" si="37"/>
        <v>0.20386904761904762</v>
      </c>
      <c r="U27" s="945">
        <f>'Pque N Mundo II'!AA14</f>
        <v>380</v>
      </c>
      <c r="V27" s="120">
        <f t="shared" si="38"/>
        <v>0.56547619047619047</v>
      </c>
      <c r="W27" s="945">
        <f>'Pque N Mundo II'!AC14</f>
        <v>583</v>
      </c>
      <c r="X27" s="120">
        <f t="shared" si="39"/>
        <v>0.86755952380952384</v>
      </c>
      <c r="Y27" s="945">
        <f>'Pque N Mundo II'!AE14</f>
        <v>599</v>
      </c>
      <c r="Z27" s="120">
        <f t="shared" si="40"/>
        <v>0.89136904761904767</v>
      </c>
      <c r="AA27" s="107">
        <f t="shared" si="41"/>
        <v>4267</v>
      </c>
    </row>
    <row r="28" spans="1:27" outlineLevel="1" x14ac:dyDescent="0.25">
      <c r="A28" s="232" t="s">
        <v>10</v>
      </c>
      <c r="B28" s="612">
        <f>'Pque N Mundo II'!B15</f>
        <v>526</v>
      </c>
      <c r="C28" s="980">
        <f>'Pque N Mundo II'!C15</f>
        <v>292</v>
      </c>
      <c r="D28" s="120">
        <f t="shared" si="30"/>
        <v>0.55513307984790872</v>
      </c>
      <c r="E28" s="980">
        <f>'Pque N Mundo II'!E15</f>
        <v>374</v>
      </c>
      <c r="F28" s="120">
        <f t="shared" si="31"/>
        <v>0.71102661596958172</v>
      </c>
      <c r="G28" s="980">
        <f>'Pque N Mundo II'!G15</f>
        <v>360</v>
      </c>
      <c r="H28" s="120">
        <f t="shared" si="32"/>
        <v>0.68441064638783267</v>
      </c>
      <c r="I28" s="980">
        <f>'Pque N Mundo II'!K15</f>
        <v>158</v>
      </c>
      <c r="J28" s="120">
        <f t="shared" si="32"/>
        <v>0.30038022813688214</v>
      </c>
      <c r="K28" s="980">
        <f>'Pque N Mundo II'!M15</f>
        <v>172</v>
      </c>
      <c r="L28" s="120">
        <f t="shared" si="33"/>
        <v>0.3269961977186312</v>
      </c>
      <c r="M28" s="980">
        <f>'Pque N Mundo II'!O15</f>
        <v>179</v>
      </c>
      <c r="N28" s="120">
        <f t="shared" si="34"/>
        <v>0.34030418250950573</v>
      </c>
      <c r="O28" s="107">
        <f>'Pque N Mundo II'!S15</f>
        <v>255</v>
      </c>
      <c r="P28" s="120">
        <f t="shared" si="35"/>
        <v>0.48479087452471481</v>
      </c>
      <c r="Q28" s="945">
        <f>'Pque N Mundo II'!U15</f>
        <v>68</v>
      </c>
      <c r="R28" s="120">
        <f t="shared" si="36"/>
        <v>0.12927756653992395</v>
      </c>
      <c r="S28" s="945">
        <f>'Pque N Mundo II'!W15</f>
        <v>184</v>
      </c>
      <c r="T28" s="120">
        <f t="shared" si="37"/>
        <v>0.34980988593155893</v>
      </c>
      <c r="U28" s="945">
        <f>'Pque N Mundo II'!AA15</f>
        <v>252</v>
      </c>
      <c r="V28" s="120">
        <f t="shared" si="38"/>
        <v>0.47908745247148288</v>
      </c>
      <c r="W28" s="945">
        <f>'Pque N Mundo II'!AC15</f>
        <v>383</v>
      </c>
      <c r="X28" s="120">
        <f t="shared" si="39"/>
        <v>0.72813688212927752</v>
      </c>
      <c r="Y28" s="945">
        <f>'Pque N Mundo II'!AE15</f>
        <v>400</v>
      </c>
      <c r="Z28" s="120">
        <f t="shared" si="40"/>
        <v>0.76045627376425851</v>
      </c>
      <c r="AA28" s="107">
        <f t="shared" si="41"/>
        <v>3077</v>
      </c>
    </row>
    <row r="29" spans="1:27" outlineLevel="1" x14ac:dyDescent="0.25">
      <c r="A29" s="232" t="s">
        <v>42</v>
      </c>
      <c r="B29" s="612">
        <f>'Pque N Mundo II'!B16</f>
        <v>263</v>
      </c>
      <c r="C29" s="980">
        <f>'Pque N Mundo II'!C16</f>
        <v>226</v>
      </c>
      <c r="D29" s="120">
        <f t="shared" si="30"/>
        <v>0.85931558935361219</v>
      </c>
      <c r="E29" s="980">
        <f>'Pque N Mundo II'!E16</f>
        <v>100</v>
      </c>
      <c r="F29" s="120">
        <f t="shared" si="31"/>
        <v>0.38022813688212925</v>
      </c>
      <c r="G29" s="980">
        <f>'Pque N Mundo II'!G16</f>
        <v>197</v>
      </c>
      <c r="H29" s="120">
        <f t="shared" si="32"/>
        <v>0.74904942965779464</v>
      </c>
      <c r="I29" s="980">
        <f>'Pque N Mundo II'!K16</f>
        <v>82</v>
      </c>
      <c r="J29" s="120">
        <f t="shared" si="32"/>
        <v>0.31178707224334601</v>
      </c>
      <c r="K29" s="980">
        <f>'Pque N Mundo II'!M16</f>
        <v>143</v>
      </c>
      <c r="L29" s="120">
        <f t="shared" si="33"/>
        <v>0.54372623574144485</v>
      </c>
      <c r="M29" s="980">
        <f>'Pque N Mundo II'!O16</f>
        <v>220</v>
      </c>
      <c r="N29" s="120">
        <f t="shared" si="34"/>
        <v>0.83650190114068446</v>
      </c>
      <c r="O29" s="107">
        <f>'Pque N Mundo II'!S16</f>
        <v>107</v>
      </c>
      <c r="P29" s="120">
        <f t="shared" si="35"/>
        <v>0.40684410646387831</v>
      </c>
      <c r="Q29" s="945">
        <f>'Pque N Mundo II'!U16</f>
        <v>139</v>
      </c>
      <c r="R29" s="120">
        <f t="shared" si="36"/>
        <v>0.52851711026615966</v>
      </c>
      <c r="S29" s="945">
        <f>'Pque N Mundo II'!W16</f>
        <v>67</v>
      </c>
      <c r="T29" s="120">
        <f t="shared" si="37"/>
        <v>0.25475285171102663</v>
      </c>
      <c r="U29" s="945">
        <f>'Pque N Mundo II'!AA16</f>
        <v>17</v>
      </c>
      <c r="V29" s="120">
        <f t="shared" si="38"/>
        <v>6.4638783269961975E-2</v>
      </c>
      <c r="W29" s="945">
        <f>'Pque N Mundo II'!AC16</f>
        <v>171</v>
      </c>
      <c r="X29" s="120">
        <f t="shared" si="39"/>
        <v>0.65019011406844107</v>
      </c>
      <c r="Y29" s="945">
        <f>'Pque N Mundo II'!AE16</f>
        <v>170</v>
      </c>
      <c r="Z29" s="120">
        <f t="shared" si="40"/>
        <v>0.64638783269961975</v>
      </c>
      <c r="AA29" s="107">
        <f t="shared" si="41"/>
        <v>1639</v>
      </c>
    </row>
    <row r="30" spans="1:27" ht="15" customHeight="1" x14ac:dyDescent="0.25">
      <c r="A30" s="2" t="str">
        <f>'Pque N Mundo II'!A17</f>
        <v>Médico Psiquiatria *  (consulta) - 20hrs</v>
      </c>
      <c r="B30" s="1057">
        <f>'Pque N Mundo II'!B17</f>
        <v>125</v>
      </c>
      <c r="C30" s="1035">
        <f>'Pque N Mundo II'!C17</f>
        <v>0</v>
      </c>
      <c r="D30" s="120">
        <f t="shared" ref="D30" si="42">C30/$B30</f>
        <v>0</v>
      </c>
      <c r="E30" s="1035">
        <f>'Pque N Mundo II'!E17</f>
        <v>0</v>
      </c>
      <c r="F30" s="120">
        <f t="shared" ref="F30" si="43">E30/$B30</f>
        <v>0</v>
      </c>
      <c r="G30" s="1035">
        <f>'Pque N Mundo II'!G17</f>
        <v>0</v>
      </c>
      <c r="H30" s="120">
        <f t="shared" ref="H30" si="44">G30/$B30</f>
        <v>0</v>
      </c>
      <c r="I30" s="980">
        <f>'Pque N Mundo II'!K17</f>
        <v>0</v>
      </c>
      <c r="J30" s="120">
        <f t="shared" ref="J30" si="45">I30/$B30</f>
        <v>0</v>
      </c>
      <c r="K30" s="980">
        <f>'Pque N Mundo II'!M17</f>
        <v>0</v>
      </c>
      <c r="L30" s="120">
        <f t="shared" ref="L30" si="46">K30/$B30</f>
        <v>0</v>
      </c>
      <c r="M30" s="980">
        <f>'Pque N Mundo II'!O17</f>
        <v>0</v>
      </c>
      <c r="N30" s="120">
        <f t="shared" ref="N30" si="47">M30/$B30</f>
        <v>0</v>
      </c>
      <c r="O30" s="107">
        <f>'Pque N Mundo II'!S17</f>
        <v>0</v>
      </c>
      <c r="P30" s="120">
        <f t="shared" ref="P30" si="48">O30/$B30</f>
        <v>0</v>
      </c>
      <c r="Q30" s="945">
        <f>'Pque N Mundo II'!U17</f>
        <v>0</v>
      </c>
      <c r="R30" s="120">
        <f t="shared" ref="R30" si="49">Q30/$B30</f>
        <v>0</v>
      </c>
      <c r="S30" s="945">
        <f>'Pque N Mundo II'!W17</f>
        <v>0</v>
      </c>
      <c r="T30" s="120">
        <f t="shared" ref="T30" si="50">S30/$B30</f>
        <v>0</v>
      </c>
      <c r="U30" s="945">
        <f>'Pque N Mundo II'!AA17</f>
        <v>17</v>
      </c>
      <c r="V30" s="120">
        <f t="shared" ref="V30" si="51">U30/$B30</f>
        <v>0.13600000000000001</v>
      </c>
      <c r="W30" s="945">
        <f>'Pque N Mundo II'!AC17</f>
        <v>37</v>
      </c>
      <c r="X30" s="120">
        <f t="shared" ref="X30" si="52">W30/$B30</f>
        <v>0.29599999999999999</v>
      </c>
      <c r="Y30" s="945">
        <f>'Pque N Mundo II'!AE17</f>
        <v>23</v>
      </c>
      <c r="Z30" s="120">
        <f t="shared" ref="Z30" si="53">Y30/$B30</f>
        <v>0.184</v>
      </c>
      <c r="AA30" s="107">
        <f t="shared" si="41"/>
        <v>77</v>
      </c>
    </row>
    <row r="31" spans="1:27" ht="15" customHeight="1" outlineLevel="1" thickBot="1" x14ac:dyDescent="0.3">
      <c r="A31" s="855" t="s">
        <v>13</v>
      </c>
      <c r="B31" s="1056">
        <f>'Pque N Mundo II'!B18</f>
        <v>526</v>
      </c>
      <c r="C31" s="981">
        <f>'Pque N Mundo II'!C18</f>
        <v>403</v>
      </c>
      <c r="D31" s="807">
        <f t="shared" si="30"/>
        <v>0.76615969581749055</v>
      </c>
      <c r="E31" s="981">
        <f>'Pque N Mundo II'!E18</f>
        <v>191</v>
      </c>
      <c r="F31" s="807">
        <f t="shared" si="31"/>
        <v>0.36311787072243346</v>
      </c>
      <c r="G31" s="981">
        <f>'Pque N Mundo II'!G18</f>
        <v>310</v>
      </c>
      <c r="H31" s="807">
        <f t="shared" si="32"/>
        <v>0.58935361216730042</v>
      </c>
      <c r="I31" s="981">
        <f>'Pque N Mundo II'!K18</f>
        <v>190</v>
      </c>
      <c r="J31" s="807">
        <f t="shared" si="32"/>
        <v>0.36121673003802279</v>
      </c>
      <c r="K31" s="981">
        <f>'Pque N Mundo II'!M18</f>
        <v>207</v>
      </c>
      <c r="L31" s="807">
        <f t="shared" si="33"/>
        <v>0.39353612167300378</v>
      </c>
      <c r="M31" s="981">
        <f>'Pque N Mundo II'!O18</f>
        <v>270</v>
      </c>
      <c r="N31" s="807">
        <f t="shared" si="34"/>
        <v>0.51330798479087447</v>
      </c>
      <c r="O31" s="810">
        <f>'Pque N Mundo II'!S18</f>
        <v>326</v>
      </c>
      <c r="P31" s="807">
        <f t="shared" si="35"/>
        <v>0.61977186311787069</v>
      </c>
      <c r="Q31" s="946">
        <f>'Pque N Mundo II'!U18</f>
        <v>329</v>
      </c>
      <c r="R31" s="807">
        <f t="shared" si="36"/>
        <v>0.62547528517110262</v>
      </c>
      <c r="S31" s="946">
        <f>'Pque N Mundo II'!W18</f>
        <v>292</v>
      </c>
      <c r="T31" s="807">
        <f t="shared" si="37"/>
        <v>0.55513307984790872</v>
      </c>
      <c r="U31" s="946">
        <f>'Pque N Mundo II'!AA18</f>
        <v>332</v>
      </c>
      <c r="V31" s="807">
        <f t="shared" si="38"/>
        <v>0.63117870722433456</v>
      </c>
      <c r="W31" s="946">
        <f>'Pque N Mundo II'!AC18</f>
        <v>241</v>
      </c>
      <c r="X31" s="807">
        <f t="shared" si="39"/>
        <v>0.45817490494296575</v>
      </c>
      <c r="Y31" s="946">
        <f>'Pque N Mundo II'!AE18</f>
        <v>298</v>
      </c>
      <c r="Z31" s="807">
        <f t="shared" si="40"/>
        <v>0.56653992395437258</v>
      </c>
      <c r="AA31" s="810">
        <f t="shared" si="41"/>
        <v>3389</v>
      </c>
    </row>
    <row r="32" spans="1:27" ht="15.75" outlineLevel="1" thickBot="1" x14ac:dyDescent="0.3">
      <c r="A32" s="876" t="s">
        <v>7</v>
      </c>
      <c r="B32" s="607">
        <f>SUM(B21:B31)</f>
        <v>11120</v>
      </c>
      <c r="C32" s="982">
        <f>SUM(C21:C31)</f>
        <v>9098</v>
      </c>
      <c r="D32" s="241">
        <f t="shared" si="30"/>
        <v>0.81816546762589926</v>
      </c>
      <c r="E32" s="982">
        <f>SUM(E21:E31)</f>
        <v>7543</v>
      </c>
      <c r="F32" s="241">
        <f t="shared" si="31"/>
        <v>0.67832733812949642</v>
      </c>
      <c r="G32" s="982">
        <f>SUM(G21:G31)</f>
        <v>7701</v>
      </c>
      <c r="H32" s="241">
        <f t="shared" si="32"/>
        <v>0.69253597122302157</v>
      </c>
      <c r="I32" s="982">
        <f>SUM(I21:I31)</f>
        <v>5036</v>
      </c>
      <c r="J32" s="241">
        <f t="shared" si="32"/>
        <v>0.4528776978417266</v>
      </c>
      <c r="K32" s="982">
        <f t="shared" ref="K32" si="54">SUM(K21:K31)</f>
        <v>5431</v>
      </c>
      <c r="L32" s="241">
        <f t="shared" si="33"/>
        <v>0.48839928057553955</v>
      </c>
      <c r="M32" s="982">
        <f t="shared" ref="M32" si="55">SUM(M21:M31)</f>
        <v>4982</v>
      </c>
      <c r="N32" s="241">
        <f t="shared" si="34"/>
        <v>0.44802158273381293</v>
      </c>
      <c r="O32" s="381">
        <f>SUM(O21:O31)</f>
        <v>5513</v>
      </c>
      <c r="P32" s="241">
        <f t="shared" si="35"/>
        <v>0.49577338129496401</v>
      </c>
      <c r="Q32" s="660">
        <f t="shared" ref="Q32" si="56">SUM(Q21:Q31)</f>
        <v>5702</v>
      </c>
      <c r="R32" s="241">
        <f t="shared" si="36"/>
        <v>0.51276978417266184</v>
      </c>
      <c r="S32" s="660">
        <f t="shared" ref="S32" si="57">SUM(S21:S31)</f>
        <v>6405</v>
      </c>
      <c r="T32" s="241">
        <f t="shared" si="37"/>
        <v>0.57598920863309355</v>
      </c>
      <c r="U32" s="660">
        <f>SUM(U21:U31)</f>
        <v>6762</v>
      </c>
      <c r="V32" s="241">
        <f t="shared" si="38"/>
        <v>0.60809352517985615</v>
      </c>
      <c r="W32" s="660">
        <f t="shared" ref="W32" si="58">SUM(W21:W31)</f>
        <v>7625</v>
      </c>
      <c r="X32" s="241">
        <f t="shared" si="39"/>
        <v>0.68570143884892087</v>
      </c>
      <c r="Y32" s="660">
        <f t="shared" ref="Y32" si="59">SUM(Y21:Y31)</f>
        <v>7062</v>
      </c>
      <c r="Z32" s="241">
        <f t="shared" si="40"/>
        <v>0.63507194244604315</v>
      </c>
      <c r="AA32" s="809">
        <f t="shared" si="41"/>
        <v>78860</v>
      </c>
    </row>
    <row r="34" spans="1:27" ht="16.5" thickBot="1" x14ac:dyDescent="0.3">
      <c r="A34" s="1314" t="s">
        <v>609</v>
      </c>
      <c r="B34" s="1315"/>
      <c r="C34" s="1315"/>
      <c r="D34" s="1315"/>
      <c r="E34" s="1315"/>
      <c r="F34" s="1315"/>
      <c r="G34" s="1315"/>
      <c r="H34" s="1315"/>
      <c r="I34" s="1315"/>
      <c r="J34" s="1315"/>
      <c r="K34" s="1315"/>
      <c r="L34" s="1315"/>
      <c r="M34" s="1315"/>
      <c r="N34" s="1315"/>
      <c r="O34" s="1315"/>
      <c r="P34" s="1315"/>
      <c r="Q34" s="1315"/>
      <c r="R34" s="1315"/>
      <c r="S34" s="1315"/>
      <c r="T34" s="1315"/>
      <c r="U34" s="1315"/>
      <c r="V34" s="1315"/>
      <c r="W34" s="1315"/>
      <c r="X34" s="1315"/>
      <c r="Y34" s="1315"/>
      <c r="Z34" s="1315"/>
      <c r="AA34" s="1315"/>
    </row>
    <row r="35" spans="1:27" ht="26.25" outlineLevel="1" thickBot="1" x14ac:dyDescent="0.3">
      <c r="A35" s="1046" t="s">
        <v>14</v>
      </c>
      <c r="B35" s="1055" t="s">
        <v>15</v>
      </c>
      <c r="C35" s="1047" t="str">
        <f>'Pque N Mundo I'!$C$7</f>
        <v>JAN_20</v>
      </c>
      <c r="D35" s="1048" t="str">
        <f>'Pque N Mundo I'!$D$7</f>
        <v>%</v>
      </c>
      <c r="E35" s="1049" t="str">
        <f>'Pque N Mundo I'!E$7</f>
        <v>FEV_20</v>
      </c>
      <c r="F35" s="1048" t="str">
        <f>'Pque N Mundo I'!$F$7</f>
        <v>%</v>
      </c>
      <c r="G35" s="1049" t="str">
        <f>'Pque N Mundo I'!G$7</f>
        <v>MAR_20</v>
      </c>
      <c r="H35" s="1048" t="str">
        <f>'Pque N Mundo I'!$H$7</f>
        <v>%</v>
      </c>
      <c r="I35" s="1050" t="str">
        <f>'Pque N Mundo I'!K$7</f>
        <v>ABR_20</v>
      </c>
      <c r="J35" s="1048" t="str">
        <f>'Pque N Mundo I'!$L$7</f>
        <v>%</v>
      </c>
      <c r="K35" s="1050" t="str">
        <f>'Pque N Mundo I'!$M$7</f>
        <v>MAIO_20</v>
      </c>
      <c r="L35" s="1048" t="str">
        <f>'Pque N Mundo I'!$N$7</f>
        <v>%</v>
      </c>
      <c r="M35" s="1050" t="str">
        <f>'Pque N Mundo I'!$O$7</f>
        <v>JUN_20</v>
      </c>
      <c r="N35" s="1048" t="str">
        <f>'Pque N Mundo I'!$P$7</f>
        <v>%</v>
      </c>
      <c r="O35" s="1050" t="str">
        <f>'Pque N Mundo I'!$S$7</f>
        <v>JUL_20</v>
      </c>
      <c r="P35" s="1048" t="str">
        <f>'Pque N Mundo I'!$T$7</f>
        <v>%</v>
      </c>
      <c r="Q35" s="1050" t="str">
        <f>'Pque N Mundo I'!$U$7</f>
        <v>AGO_20</v>
      </c>
      <c r="R35" s="1048" t="str">
        <f>'Pque N Mundo I'!$V$7</f>
        <v>%</v>
      </c>
      <c r="S35" s="1050" t="str">
        <f>'Pque N Mundo I'!$W$7</f>
        <v>SET_20</v>
      </c>
      <c r="T35" s="1048" t="str">
        <f>'Pque N Mundo I'!$X$7</f>
        <v>%</v>
      </c>
      <c r="U35" s="1050" t="str">
        <f>'Pque N Mundo I'!$AA$7</f>
        <v>OUT_20</v>
      </c>
      <c r="V35" s="1048" t="str">
        <f>'Pque N Mundo I'!$AB$7</f>
        <v>%</v>
      </c>
      <c r="W35" s="1050" t="str">
        <f>'Pque N Mundo I'!$AC$7</f>
        <v>NOV_20</v>
      </c>
      <c r="X35" s="1048" t="str">
        <f>'Pque N Mundo I'!$AD$7</f>
        <v>%</v>
      </c>
      <c r="Y35" s="1050" t="str">
        <f>'Pque N Mundo I'!$AE$7</f>
        <v>DEZ_20</v>
      </c>
      <c r="Z35" s="1051" t="str">
        <f>'Pque N Mundo I'!$AF$7</f>
        <v>%</v>
      </c>
      <c r="AA35" s="1052" t="s">
        <v>6</v>
      </c>
    </row>
    <row r="36" spans="1:27" ht="15.75" outlineLevel="1" thickTop="1" x14ac:dyDescent="0.25">
      <c r="A36" s="939" t="s">
        <v>27</v>
      </c>
      <c r="B36" s="902">
        <f>'AMA_UBS J Brasil'!B8</f>
        <v>6000</v>
      </c>
      <c r="C36" s="983">
        <f>'AMA_UBS J Brasil'!C8</f>
        <v>4954</v>
      </c>
      <c r="D36" s="794">
        <f t="shared" ref="D36:D38" si="60">C36/$B36</f>
        <v>0.82566666666666666</v>
      </c>
      <c r="E36" s="983">
        <f>'AMA_UBS J Brasil'!E8</f>
        <v>5265</v>
      </c>
      <c r="F36" s="794">
        <f t="shared" ref="F36:F38" si="61">E36/$B36</f>
        <v>0.87749999999999995</v>
      </c>
      <c r="G36" s="983">
        <f>'AMA_UBS J Brasil'!G8</f>
        <v>5217</v>
      </c>
      <c r="H36" s="794">
        <f t="shared" ref="H36:H38" si="62">G36/$B36</f>
        <v>0.86950000000000005</v>
      </c>
      <c r="I36" s="983">
        <f>'AMA_UBS J Brasil'!K8</f>
        <v>6259</v>
      </c>
      <c r="J36" s="794">
        <f t="shared" ref="J36:J38" si="63">I36/$B36</f>
        <v>1.0431666666666666</v>
      </c>
      <c r="K36" s="983">
        <f>'AMA_UBS J Brasil'!M8</f>
        <v>6023</v>
      </c>
      <c r="L36" s="794">
        <f t="shared" ref="L36:L38" si="64">K36/$B36</f>
        <v>1.0038333333333334</v>
      </c>
      <c r="M36" s="983">
        <f>'AMA_UBS J Brasil'!O8</f>
        <v>6658</v>
      </c>
      <c r="N36" s="794">
        <f t="shared" ref="N36:N38" si="65">M36/$B36</f>
        <v>1.1096666666666666</v>
      </c>
      <c r="O36" s="901">
        <f>'AMA_UBS J Brasil'!S8</f>
        <v>6111</v>
      </c>
      <c r="P36" s="794">
        <f t="shared" ref="P36:P49" si="66">O36/$B36</f>
        <v>1.0185</v>
      </c>
      <c r="Q36" s="947">
        <f>'AMA_UBS J Brasil'!U8</f>
        <v>5885</v>
      </c>
      <c r="R36" s="794">
        <f t="shared" ref="R36:R49" si="67">Q36/$B36</f>
        <v>0.98083333333333333</v>
      </c>
      <c r="S36" s="947">
        <f>'AMA_UBS J Brasil'!W8</f>
        <v>6406</v>
      </c>
      <c r="T36" s="794">
        <f t="shared" ref="T36:T49" si="68">S36/$B36</f>
        <v>1.0676666666666668</v>
      </c>
      <c r="U36" s="947">
        <f>'AMA_UBS J Brasil'!AA8</f>
        <v>5979</v>
      </c>
      <c r="V36" s="794">
        <f t="shared" ref="V36:V49" si="69">U36/$B36</f>
        <v>0.99650000000000005</v>
      </c>
      <c r="W36" s="947">
        <f>'AMA_UBS J Brasil'!AC8</f>
        <v>5589</v>
      </c>
      <c r="X36" s="794">
        <f t="shared" ref="X36:X49" si="70">W36/$B36</f>
        <v>0.93149999999999999</v>
      </c>
      <c r="Y36" s="947">
        <f>'AMA_UBS J Brasil'!AE8</f>
        <v>5975</v>
      </c>
      <c r="Z36" s="794">
        <f t="shared" ref="Z36:Z49" si="71">Y36/$B36</f>
        <v>0.99583333333333335</v>
      </c>
      <c r="AA36" s="901">
        <f t="shared" ref="AA36:AA49" si="72">SUM(C36,E36,G36,I36,K36,M36,O36,Q36,S36,U36,W36,Y36)</f>
        <v>70321</v>
      </c>
    </row>
    <row r="37" spans="1:27" outlineLevel="1" x14ac:dyDescent="0.25">
      <c r="A37" s="900" t="s">
        <v>28</v>
      </c>
      <c r="B37" s="902">
        <f>'AMA_UBS J Brasil'!B9</f>
        <v>2080</v>
      </c>
      <c r="C37" s="983">
        <f>'AMA_UBS J Brasil'!C9</f>
        <v>1979</v>
      </c>
      <c r="D37" s="794">
        <f t="shared" si="60"/>
        <v>0.95144230769230764</v>
      </c>
      <c r="E37" s="983">
        <f>'AMA_UBS J Brasil'!E9</f>
        <v>1775</v>
      </c>
      <c r="F37" s="794">
        <f t="shared" si="61"/>
        <v>0.85336538461538458</v>
      </c>
      <c r="G37" s="983">
        <f>'AMA_UBS J Brasil'!G9</f>
        <v>1687</v>
      </c>
      <c r="H37" s="794">
        <f t="shared" si="62"/>
        <v>0.81105769230769231</v>
      </c>
      <c r="I37" s="979">
        <f>'AMA_UBS J Brasil'!K9</f>
        <v>977</v>
      </c>
      <c r="J37" s="19">
        <f t="shared" si="63"/>
        <v>0.46971153846153846</v>
      </c>
      <c r="K37" s="979">
        <f>'AMA_UBS J Brasil'!M9</f>
        <v>1167</v>
      </c>
      <c r="L37" s="19">
        <f t="shared" si="64"/>
        <v>0.56105769230769231</v>
      </c>
      <c r="M37" s="979">
        <f>'AMA_UBS J Brasil'!O9</f>
        <v>1333</v>
      </c>
      <c r="N37" s="19">
        <f t="shared" si="65"/>
        <v>0.64086538461538467</v>
      </c>
      <c r="O37" s="106">
        <f>'AMA_UBS J Brasil'!S9</f>
        <v>1606</v>
      </c>
      <c r="P37" s="19">
        <f t="shared" si="66"/>
        <v>0.77211538461538465</v>
      </c>
      <c r="Q37" s="944">
        <f>'AMA_UBS J Brasil'!U9</f>
        <v>1234</v>
      </c>
      <c r="R37" s="19">
        <f t="shared" si="67"/>
        <v>0.59326923076923077</v>
      </c>
      <c r="S37" s="944">
        <f>'AMA_UBS J Brasil'!W9</f>
        <v>1355</v>
      </c>
      <c r="T37" s="19">
        <f t="shared" si="68"/>
        <v>0.65144230769230771</v>
      </c>
      <c r="U37" s="944">
        <f>'AMA_UBS J Brasil'!AA9</f>
        <v>1179</v>
      </c>
      <c r="V37" s="19">
        <f t="shared" si="69"/>
        <v>0.56682692307692306</v>
      </c>
      <c r="W37" s="944">
        <f>'AMA_UBS J Brasil'!AC9</f>
        <v>1239</v>
      </c>
      <c r="X37" s="19">
        <f t="shared" si="70"/>
        <v>0.59567307692307692</v>
      </c>
      <c r="Y37" s="944">
        <f>'AMA_UBS J Brasil'!AE9</f>
        <v>1350</v>
      </c>
      <c r="Z37" s="19">
        <f t="shared" si="71"/>
        <v>0.64903846153846156</v>
      </c>
      <c r="AA37" s="106">
        <f t="shared" si="72"/>
        <v>16881</v>
      </c>
    </row>
    <row r="38" spans="1:27" outlineLevel="1" x14ac:dyDescent="0.25">
      <c r="A38" s="865" t="s">
        <v>29</v>
      </c>
      <c r="B38" s="902">
        <f>'AMA_UBS J Brasil'!B10</f>
        <v>780</v>
      </c>
      <c r="C38" s="983">
        <f>'AMA_UBS J Brasil'!C10</f>
        <v>377</v>
      </c>
      <c r="D38" s="794">
        <f t="shared" si="60"/>
        <v>0.48333333333333334</v>
      </c>
      <c r="E38" s="983">
        <f>'AMA_UBS J Brasil'!E10</f>
        <v>516</v>
      </c>
      <c r="F38" s="794">
        <f t="shared" si="61"/>
        <v>0.66153846153846152</v>
      </c>
      <c r="G38" s="983">
        <f>'AMA_UBS J Brasil'!G10</f>
        <v>361</v>
      </c>
      <c r="H38" s="794">
        <f t="shared" si="62"/>
        <v>0.46282051282051284</v>
      </c>
      <c r="I38" s="979">
        <f>'AMA_UBS J Brasil'!K10</f>
        <v>54</v>
      </c>
      <c r="J38" s="19">
        <f t="shared" si="63"/>
        <v>6.9230769230769235E-2</v>
      </c>
      <c r="K38" s="979">
        <f>'AMA_UBS J Brasil'!M10</f>
        <v>335</v>
      </c>
      <c r="L38" s="19">
        <f t="shared" si="64"/>
        <v>0.42948717948717946</v>
      </c>
      <c r="M38" s="979">
        <f>'AMA_UBS J Brasil'!O10</f>
        <v>500</v>
      </c>
      <c r="N38" s="19">
        <f t="shared" si="65"/>
        <v>0.64102564102564108</v>
      </c>
      <c r="O38" s="106">
        <f>'AMA_UBS J Brasil'!S10</f>
        <v>373</v>
      </c>
      <c r="P38" s="19">
        <f t="shared" si="66"/>
        <v>0.47820512820512823</v>
      </c>
      <c r="Q38" s="944">
        <f>'AMA_UBS J Brasil'!U10</f>
        <v>433</v>
      </c>
      <c r="R38" s="19">
        <f t="shared" si="67"/>
        <v>0.55512820512820515</v>
      </c>
      <c r="S38" s="944">
        <f>'AMA_UBS J Brasil'!W10</f>
        <v>449</v>
      </c>
      <c r="T38" s="19">
        <f t="shared" si="68"/>
        <v>0.57564102564102559</v>
      </c>
      <c r="U38" s="944">
        <f>'AMA_UBS J Brasil'!AA10</f>
        <v>727</v>
      </c>
      <c r="V38" s="19">
        <f t="shared" si="69"/>
        <v>0.93205128205128207</v>
      </c>
      <c r="W38" s="944">
        <f>'AMA_UBS J Brasil'!AC10</f>
        <v>806</v>
      </c>
      <c r="X38" s="19">
        <f t="shared" si="70"/>
        <v>1.0333333333333334</v>
      </c>
      <c r="Y38" s="944">
        <f>'AMA_UBS J Brasil'!AE10</f>
        <v>565</v>
      </c>
      <c r="Z38" s="19">
        <f t="shared" si="71"/>
        <v>0.72435897435897434</v>
      </c>
      <c r="AA38" s="106">
        <f t="shared" si="72"/>
        <v>5496</v>
      </c>
    </row>
    <row r="39" spans="1:27" outlineLevel="1" x14ac:dyDescent="0.25">
      <c r="A39" s="900" t="s">
        <v>458</v>
      </c>
      <c r="B39" s="902">
        <f>'AMA_UBS J Brasil'!B11</f>
        <v>384</v>
      </c>
      <c r="C39" s="983">
        <f>'AMA_UBS J Brasil'!C11</f>
        <v>540</v>
      </c>
      <c r="D39" s="794">
        <f t="shared" ref="D39:D40" si="73">C39/$B39</f>
        <v>1.40625</v>
      </c>
      <c r="E39" s="983">
        <f>'AMA_UBS J Brasil'!E11</f>
        <v>435</v>
      </c>
      <c r="F39" s="794">
        <f t="shared" ref="F39:F40" si="74">E39/$B39</f>
        <v>1.1328125</v>
      </c>
      <c r="G39" s="983">
        <f>'AMA_UBS J Brasil'!G11</f>
        <v>242</v>
      </c>
      <c r="H39" s="794">
        <f t="shared" ref="H39:H40" si="75">G39/$B39</f>
        <v>0.63020833333333337</v>
      </c>
      <c r="I39" s="979">
        <f>'AMA_UBS J Brasil'!K11</f>
        <v>39</v>
      </c>
      <c r="J39" s="19">
        <f t="shared" ref="J39:J40" si="76">I39/$B39</f>
        <v>0.1015625</v>
      </c>
      <c r="K39" s="979">
        <f>'AMA_UBS J Brasil'!M11</f>
        <v>52</v>
      </c>
      <c r="L39" s="19">
        <f t="shared" ref="L39:L40" si="77">K39/$B39</f>
        <v>0.13541666666666666</v>
      </c>
      <c r="M39" s="979">
        <f>'AMA_UBS J Brasil'!O11</f>
        <v>111</v>
      </c>
      <c r="N39" s="19">
        <f t="shared" ref="N39:N40" si="78">M39/$B39</f>
        <v>0.2890625</v>
      </c>
      <c r="O39" s="106">
        <f>'AMA_UBS J Brasil'!S11</f>
        <v>91</v>
      </c>
      <c r="P39" s="19">
        <f t="shared" si="66"/>
        <v>0.23697916666666666</v>
      </c>
      <c r="Q39" s="944">
        <f>'AMA_UBS J Brasil'!U11</f>
        <v>107</v>
      </c>
      <c r="R39" s="19">
        <f t="shared" si="67"/>
        <v>0.27864583333333331</v>
      </c>
      <c r="S39" s="944">
        <f>'AMA_UBS J Brasil'!W11</f>
        <v>120</v>
      </c>
      <c r="T39" s="19">
        <f t="shared" si="68"/>
        <v>0.3125</v>
      </c>
      <c r="U39" s="944">
        <f>'AMA_UBS J Brasil'!AA11</f>
        <v>184</v>
      </c>
      <c r="V39" s="19">
        <f t="shared" si="69"/>
        <v>0.47916666666666669</v>
      </c>
      <c r="W39" s="944">
        <f>'AMA_UBS J Brasil'!AC11</f>
        <v>162</v>
      </c>
      <c r="X39" s="19">
        <f t="shared" si="70"/>
        <v>0.421875</v>
      </c>
      <c r="Y39" s="944">
        <f>'AMA_UBS J Brasil'!AE11</f>
        <v>226</v>
      </c>
      <c r="Z39" s="19">
        <f t="shared" si="71"/>
        <v>0.58854166666666663</v>
      </c>
      <c r="AA39" s="106">
        <f t="shared" si="72"/>
        <v>2309</v>
      </c>
    </row>
    <row r="40" spans="1:27" outlineLevel="1" x14ac:dyDescent="0.25">
      <c r="A40" s="232" t="s">
        <v>457</v>
      </c>
      <c r="B40" s="902">
        <f>'AMA_UBS J Brasil'!B12</f>
        <v>1344</v>
      </c>
      <c r="C40" s="983">
        <f>'AMA_UBS J Brasil'!C12</f>
        <v>1719</v>
      </c>
      <c r="D40" s="794">
        <f t="shared" si="73"/>
        <v>1.2790178571428572</v>
      </c>
      <c r="E40" s="983">
        <f>'AMA_UBS J Brasil'!E12</f>
        <v>1282</v>
      </c>
      <c r="F40" s="794">
        <f t="shared" si="74"/>
        <v>0.95386904761904767</v>
      </c>
      <c r="G40" s="983">
        <f>'AMA_UBS J Brasil'!G12</f>
        <v>664</v>
      </c>
      <c r="H40" s="794">
        <f t="shared" si="75"/>
        <v>0.49404761904761907</v>
      </c>
      <c r="I40" s="979">
        <f>'AMA_UBS J Brasil'!K12</f>
        <v>18</v>
      </c>
      <c r="J40" s="19">
        <f t="shared" si="76"/>
        <v>1.3392857142857142E-2</v>
      </c>
      <c r="K40" s="979">
        <f>'AMA_UBS J Brasil'!M12</f>
        <v>23</v>
      </c>
      <c r="L40" s="19">
        <f t="shared" si="77"/>
        <v>1.711309523809524E-2</v>
      </c>
      <c r="M40" s="979">
        <f>'AMA_UBS J Brasil'!O12</f>
        <v>51</v>
      </c>
      <c r="N40" s="19">
        <f t="shared" si="78"/>
        <v>3.7946428571428568E-2</v>
      </c>
      <c r="O40" s="106">
        <f>'AMA_UBS J Brasil'!S12</f>
        <v>52</v>
      </c>
      <c r="P40" s="19">
        <f t="shared" si="66"/>
        <v>3.8690476190476192E-2</v>
      </c>
      <c r="Q40" s="944">
        <f>'AMA_UBS J Brasil'!U12</f>
        <v>72</v>
      </c>
      <c r="R40" s="19">
        <f t="shared" si="67"/>
        <v>5.3571428571428568E-2</v>
      </c>
      <c r="S40" s="944">
        <f>'AMA_UBS J Brasil'!W12</f>
        <v>206</v>
      </c>
      <c r="T40" s="19">
        <f t="shared" si="68"/>
        <v>0.15327380952380953</v>
      </c>
      <c r="U40" s="944">
        <f>'AMA_UBS J Brasil'!AA12</f>
        <v>663</v>
      </c>
      <c r="V40" s="19">
        <f t="shared" si="69"/>
        <v>0.49330357142857145</v>
      </c>
      <c r="W40" s="944">
        <f>'AMA_UBS J Brasil'!AC12</f>
        <v>479</v>
      </c>
      <c r="X40" s="19">
        <f t="shared" si="70"/>
        <v>0.35639880952380953</v>
      </c>
      <c r="Y40" s="944">
        <f>'AMA_UBS J Brasil'!AE12</f>
        <v>479</v>
      </c>
      <c r="Z40" s="19">
        <f t="shared" si="71"/>
        <v>0.35639880952380953</v>
      </c>
      <c r="AA40" s="106">
        <f t="shared" si="72"/>
        <v>5708</v>
      </c>
    </row>
    <row r="41" spans="1:27" outlineLevel="1" x14ac:dyDescent="0.25">
      <c r="A41" s="900" t="s">
        <v>397</v>
      </c>
      <c r="B41" s="895">
        <f>'AMA_UBS J Brasil'!B13</f>
        <v>384</v>
      </c>
      <c r="C41" s="984">
        <f>'AMA_UBS J Brasil'!C13</f>
        <v>505</v>
      </c>
      <c r="D41" s="893">
        <f t="shared" ref="D41:D49" si="79">C41/$B41</f>
        <v>1.3151041666666667</v>
      </c>
      <c r="E41" s="984">
        <f>'AMA_UBS J Brasil'!E13</f>
        <v>452</v>
      </c>
      <c r="F41" s="893">
        <f t="shared" ref="F41:F49" si="80">E41/$B41</f>
        <v>1.1770833333333333</v>
      </c>
      <c r="G41" s="984">
        <f>'AMA_UBS J Brasil'!G13</f>
        <v>360</v>
      </c>
      <c r="H41" s="893">
        <f t="shared" ref="H41:J49" si="81">G41/$B41</f>
        <v>0.9375</v>
      </c>
      <c r="I41" s="979">
        <f>'AMA_UBS J Brasil'!K13</f>
        <v>63</v>
      </c>
      <c r="J41" s="19">
        <f t="shared" si="81"/>
        <v>0.1640625</v>
      </c>
      <c r="K41" s="979">
        <f>'AMA_UBS J Brasil'!M13</f>
        <v>31</v>
      </c>
      <c r="L41" s="19">
        <f t="shared" ref="L41:L49" si="82">K41/$B41</f>
        <v>8.0729166666666671E-2</v>
      </c>
      <c r="M41" s="979">
        <f>'AMA_UBS J Brasil'!O13</f>
        <v>117</v>
      </c>
      <c r="N41" s="19">
        <f t="shared" ref="N41:N49" si="83">M41/$B41</f>
        <v>0.3046875</v>
      </c>
      <c r="O41" s="106">
        <f>'AMA_UBS J Brasil'!S13</f>
        <v>122</v>
      </c>
      <c r="P41" s="19">
        <f t="shared" si="66"/>
        <v>0.31770833333333331</v>
      </c>
      <c r="Q41" s="944">
        <f>'AMA_UBS J Brasil'!U13</f>
        <v>99</v>
      </c>
      <c r="R41" s="19">
        <f t="shared" si="67"/>
        <v>0.2578125</v>
      </c>
      <c r="S41" s="944">
        <f>'AMA_UBS J Brasil'!W13</f>
        <v>134</v>
      </c>
      <c r="T41" s="19">
        <f t="shared" si="68"/>
        <v>0.34895833333333331</v>
      </c>
      <c r="U41" s="944">
        <f>'AMA_UBS J Brasil'!AA13</f>
        <v>321</v>
      </c>
      <c r="V41" s="19">
        <f t="shared" si="69"/>
        <v>0.8359375</v>
      </c>
      <c r="W41" s="944">
        <f>'AMA_UBS J Brasil'!AC13</f>
        <v>247</v>
      </c>
      <c r="X41" s="19">
        <f t="shared" si="70"/>
        <v>0.64322916666666663</v>
      </c>
      <c r="Y41" s="944">
        <f>'AMA_UBS J Brasil'!AE13</f>
        <v>198</v>
      </c>
      <c r="Z41" s="19">
        <f t="shared" si="71"/>
        <v>0.515625</v>
      </c>
      <c r="AA41" s="106">
        <f t="shared" si="72"/>
        <v>2649</v>
      </c>
    </row>
    <row r="42" spans="1:27" outlineLevel="1" x14ac:dyDescent="0.25">
      <c r="A42" s="232" t="s">
        <v>9</v>
      </c>
      <c r="B42" s="612">
        <f>'AMA_UBS J Brasil'!B14</f>
        <v>1344</v>
      </c>
      <c r="C42" s="980">
        <f>'AMA_UBS J Brasil'!C14</f>
        <v>1379</v>
      </c>
      <c r="D42" s="120">
        <f t="shared" si="79"/>
        <v>1.0260416666666667</v>
      </c>
      <c r="E42" s="980">
        <f>'AMA_UBS J Brasil'!E14</f>
        <v>1210</v>
      </c>
      <c r="F42" s="120">
        <f t="shared" si="80"/>
        <v>0.90029761904761907</v>
      </c>
      <c r="G42" s="980">
        <f>'AMA_UBS J Brasil'!G14</f>
        <v>842</v>
      </c>
      <c r="H42" s="120">
        <f t="shared" si="81"/>
        <v>0.62648809523809523</v>
      </c>
      <c r="I42" s="980">
        <f>'AMA_UBS J Brasil'!K14</f>
        <v>25</v>
      </c>
      <c r="J42" s="120">
        <f t="shared" si="81"/>
        <v>1.8601190476190476E-2</v>
      </c>
      <c r="K42" s="980">
        <f>'AMA_UBS J Brasil'!M14</f>
        <v>9</v>
      </c>
      <c r="L42" s="120">
        <f t="shared" si="82"/>
        <v>6.6964285714285711E-3</v>
      </c>
      <c r="M42" s="980">
        <f>'AMA_UBS J Brasil'!O14</f>
        <v>27</v>
      </c>
      <c r="N42" s="120">
        <f t="shared" si="83"/>
        <v>2.0089285714285716E-2</v>
      </c>
      <c r="O42" s="107">
        <f>'AMA_UBS J Brasil'!S14</f>
        <v>38</v>
      </c>
      <c r="P42" s="120">
        <f t="shared" si="66"/>
        <v>2.8273809523809524E-2</v>
      </c>
      <c r="Q42" s="945">
        <f>'AMA_UBS J Brasil'!U14</f>
        <v>41</v>
      </c>
      <c r="R42" s="120">
        <f t="shared" si="67"/>
        <v>3.050595238095238E-2</v>
      </c>
      <c r="S42" s="945">
        <f>'AMA_UBS J Brasil'!W14</f>
        <v>135</v>
      </c>
      <c r="T42" s="120">
        <f t="shared" si="68"/>
        <v>0.10044642857142858</v>
      </c>
      <c r="U42" s="945">
        <f>'AMA_UBS J Brasil'!AA14</f>
        <v>883</v>
      </c>
      <c r="V42" s="120">
        <f t="shared" si="69"/>
        <v>0.65699404761904767</v>
      </c>
      <c r="W42" s="945">
        <f>'AMA_UBS J Brasil'!AC14</f>
        <v>656</v>
      </c>
      <c r="X42" s="120">
        <f t="shared" si="70"/>
        <v>0.48809523809523808</v>
      </c>
      <c r="Y42" s="945">
        <f>'AMA_UBS J Brasil'!AE14</f>
        <v>573</v>
      </c>
      <c r="Z42" s="120">
        <f t="shared" si="71"/>
        <v>0.4263392857142857</v>
      </c>
      <c r="AA42" s="107">
        <f t="shared" si="72"/>
        <v>5818</v>
      </c>
    </row>
    <row r="43" spans="1:27" outlineLevel="1" x14ac:dyDescent="0.25">
      <c r="A43" s="232" t="s">
        <v>10</v>
      </c>
      <c r="B43" s="612">
        <f>'AMA_UBS J Brasil'!B15</f>
        <v>789</v>
      </c>
      <c r="C43" s="980">
        <f>'AMA_UBS J Brasil'!C15</f>
        <v>917</v>
      </c>
      <c r="D43" s="120">
        <f t="shared" si="79"/>
        <v>1.1622306717363751</v>
      </c>
      <c r="E43" s="980">
        <f>'AMA_UBS J Brasil'!E15</f>
        <v>811</v>
      </c>
      <c r="F43" s="120">
        <f t="shared" si="80"/>
        <v>1.0278833967046894</v>
      </c>
      <c r="G43" s="980">
        <f>'AMA_UBS J Brasil'!G15</f>
        <v>883</v>
      </c>
      <c r="H43" s="120">
        <f t="shared" si="81"/>
        <v>1.1191381495564006</v>
      </c>
      <c r="I43" s="980">
        <f>'AMA_UBS J Brasil'!K15</f>
        <v>759</v>
      </c>
      <c r="J43" s="120">
        <f t="shared" si="81"/>
        <v>0.96197718631178708</v>
      </c>
      <c r="K43" s="980">
        <f>'AMA_UBS J Brasil'!M15</f>
        <v>730</v>
      </c>
      <c r="L43" s="120">
        <f t="shared" si="82"/>
        <v>0.92522179974651453</v>
      </c>
      <c r="M43" s="980">
        <f>'AMA_UBS J Brasil'!O15</f>
        <v>976</v>
      </c>
      <c r="N43" s="120">
        <f t="shared" si="83"/>
        <v>1.2370088719898606</v>
      </c>
      <c r="O43" s="107">
        <f>'AMA_UBS J Brasil'!S15</f>
        <v>915</v>
      </c>
      <c r="P43" s="120">
        <f t="shared" si="66"/>
        <v>1.1596958174904943</v>
      </c>
      <c r="Q43" s="945">
        <f>'AMA_UBS J Brasil'!U15</f>
        <v>1235</v>
      </c>
      <c r="R43" s="120">
        <f t="shared" si="67"/>
        <v>1.5652724968314322</v>
      </c>
      <c r="S43" s="945">
        <f>'AMA_UBS J Brasil'!W15</f>
        <v>763</v>
      </c>
      <c r="T43" s="120">
        <f t="shared" si="68"/>
        <v>0.96704689480354877</v>
      </c>
      <c r="U43" s="945">
        <f>'AMA_UBS J Brasil'!AA15</f>
        <v>711</v>
      </c>
      <c r="V43" s="120">
        <f t="shared" si="69"/>
        <v>0.90114068441064643</v>
      </c>
      <c r="W43" s="945">
        <f>'AMA_UBS J Brasil'!AC15</f>
        <v>846</v>
      </c>
      <c r="X43" s="120">
        <f t="shared" si="70"/>
        <v>1.0722433460076046</v>
      </c>
      <c r="Y43" s="945">
        <f>'AMA_UBS J Brasil'!AE15</f>
        <v>902</v>
      </c>
      <c r="Z43" s="120">
        <f t="shared" si="71"/>
        <v>1.1432192648922688</v>
      </c>
      <c r="AA43" s="107">
        <f t="shared" si="72"/>
        <v>10448</v>
      </c>
    </row>
    <row r="44" spans="1:27" outlineLevel="1" x14ac:dyDescent="0.25">
      <c r="A44" s="865" t="s">
        <v>460</v>
      </c>
      <c r="B44" s="612">
        <v>0</v>
      </c>
      <c r="C44" s="980">
        <f>'AMA_UBS J Brasil'!C16</f>
        <v>1106</v>
      </c>
      <c r="D44" s="120" t="e">
        <f t="shared" ref="D44" si="84">C44/$B44</f>
        <v>#DIV/0!</v>
      </c>
      <c r="E44" s="980">
        <f>'AMA_UBS J Brasil'!E16</f>
        <v>1120</v>
      </c>
      <c r="F44" s="120" t="e">
        <f t="shared" ref="F44" si="85">E44/$B44</f>
        <v>#DIV/0!</v>
      </c>
      <c r="G44" s="980">
        <f>'AMA_UBS J Brasil'!G16</f>
        <v>644</v>
      </c>
      <c r="H44" s="120" t="e">
        <f t="shared" ref="H44" si="86">G44/$B44</f>
        <v>#DIV/0!</v>
      </c>
      <c r="I44" s="980">
        <f>'AMA_UBS J Brasil'!K16</f>
        <v>604</v>
      </c>
      <c r="J44" s="120" t="e">
        <f t="shared" ref="J44" si="87">I44/$B44</f>
        <v>#DIV/0!</v>
      </c>
      <c r="K44" s="980">
        <f>'AMA_UBS J Brasil'!M16</f>
        <v>725</v>
      </c>
      <c r="L44" s="120" t="e">
        <f t="shared" ref="L44" si="88">K44/$B44</f>
        <v>#DIV/0!</v>
      </c>
      <c r="M44" s="980">
        <f>'AMA_UBS J Brasil'!O16</f>
        <v>1034</v>
      </c>
      <c r="N44" s="120" t="e">
        <f t="shared" ref="N44" si="89">M44/$B44</f>
        <v>#DIV/0!</v>
      </c>
      <c r="O44" s="107">
        <f>'AMA_UBS J Brasil'!S16</f>
        <v>1243</v>
      </c>
      <c r="P44" s="120" t="e">
        <f t="shared" ref="P44" si="90">O44/$B44</f>
        <v>#DIV/0!</v>
      </c>
      <c r="Q44" s="945">
        <f>'AMA_UBS J Brasil'!U16</f>
        <v>1198</v>
      </c>
      <c r="R44" s="120" t="e">
        <f t="shared" ref="R44" si="91">Q44/$B44</f>
        <v>#DIV/0!</v>
      </c>
      <c r="S44" s="945">
        <f>'AMA_UBS J Brasil'!W16</f>
        <v>1283</v>
      </c>
      <c r="T44" s="120" t="e">
        <f t="shared" ref="T44" si="92">S44/$B44</f>
        <v>#DIV/0!</v>
      </c>
      <c r="U44" s="945">
        <f>'AMA_UBS J Brasil'!AA16</f>
        <v>1538</v>
      </c>
      <c r="V44" s="120" t="e">
        <f t="shared" si="69"/>
        <v>#DIV/0!</v>
      </c>
      <c r="W44" s="945">
        <f>'AMA_UBS J Brasil'!AC16</f>
        <v>1590</v>
      </c>
      <c r="X44" s="120" t="e">
        <f t="shared" si="70"/>
        <v>#DIV/0!</v>
      </c>
      <c r="Y44" s="945">
        <f>'AMA_UBS J Brasil'!AE16</f>
        <v>1472</v>
      </c>
      <c r="Z44" s="120" t="e">
        <f t="shared" si="71"/>
        <v>#DIV/0!</v>
      </c>
      <c r="AA44" s="107">
        <f t="shared" si="72"/>
        <v>13557</v>
      </c>
    </row>
    <row r="45" spans="1:27" outlineLevel="1" x14ac:dyDescent="0.25">
      <c r="A45" s="232" t="s">
        <v>42</v>
      </c>
      <c r="B45" s="612">
        <f>'AMA_UBS J Brasil'!B17</f>
        <v>789</v>
      </c>
      <c r="C45" s="980">
        <f>'AMA_UBS J Brasil'!C17</f>
        <v>305</v>
      </c>
      <c r="D45" s="120">
        <f t="shared" si="79"/>
        <v>0.38656527249683142</v>
      </c>
      <c r="E45" s="980">
        <f>'AMA_UBS J Brasil'!E17</f>
        <v>254</v>
      </c>
      <c r="F45" s="120">
        <f t="shared" si="80"/>
        <v>0.32192648922686945</v>
      </c>
      <c r="G45" s="980">
        <f>'AMA_UBS J Brasil'!G17</f>
        <v>306</v>
      </c>
      <c r="H45" s="120">
        <f t="shared" si="81"/>
        <v>0.38783269961977185</v>
      </c>
      <c r="I45" s="980">
        <f>'AMA_UBS J Brasil'!K17</f>
        <v>15</v>
      </c>
      <c r="J45" s="120">
        <f t="shared" si="81"/>
        <v>1.9011406844106463E-2</v>
      </c>
      <c r="K45" s="980">
        <f>'AMA_UBS J Brasil'!M17</f>
        <v>97</v>
      </c>
      <c r="L45" s="120">
        <f t="shared" si="82"/>
        <v>0.12294043092522181</v>
      </c>
      <c r="M45" s="980">
        <f>'AMA_UBS J Brasil'!O17</f>
        <v>222</v>
      </c>
      <c r="N45" s="120">
        <f t="shared" si="83"/>
        <v>0.28136882129277568</v>
      </c>
      <c r="O45" s="107">
        <f>'AMA_UBS J Brasil'!S17</f>
        <v>62</v>
      </c>
      <c r="P45" s="120">
        <f t="shared" si="66"/>
        <v>7.8580481622306714E-2</v>
      </c>
      <c r="Q45" s="945">
        <f>'AMA_UBS J Brasil'!U17</f>
        <v>116</v>
      </c>
      <c r="R45" s="120">
        <f t="shared" si="67"/>
        <v>0.14702154626108999</v>
      </c>
      <c r="S45" s="945">
        <f>'AMA_UBS J Brasil'!W17</f>
        <v>154</v>
      </c>
      <c r="T45" s="120">
        <f t="shared" si="68"/>
        <v>0.19518377693282637</v>
      </c>
      <c r="U45" s="945">
        <f>'AMA_UBS J Brasil'!AA17</f>
        <v>185</v>
      </c>
      <c r="V45" s="120">
        <f t="shared" si="69"/>
        <v>0.23447401774397972</v>
      </c>
      <c r="W45" s="945">
        <f>'AMA_UBS J Brasil'!AC17</f>
        <v>311</v>
      </c>
      <c r="X45" s="120">
        <f t="shared" si="70"/>
        <v>0.39416983523447402</v>
      </c>
      <c r="Y45" s="945">
        <f>'AMA_UBS J Brasil'!AE17</f>
        <v>341</v>
      </c>
      <c r="Z45" s="120">
        <f t="shared" si="71"/>
        <v>0.43219264892268694</v>
      </c>
      <c r="AA45" s="107">
        <f t="shared" si="72"/>
        <v>2368</v>
      </c>
    </row>
    <row r="46" spans="1:27" outlineLevel="1" x14ac:dyDescent="0.25">
      <c r="A46" s="865" t="s">
        <v>461</v>
      </c>
      <c r="B46" s="612">
        <v>0</v>
      </c>
      <c r="C46" s="980">
        <f>'AMA_UBS J Brasil'!C18</f>
        <v>450</v>
      </c>
      <c r="D46" s="120" t="e">
        <f t="shared" ref="D46" si="93">C46/$B46</f>
        <v>#DIV/0!</v>
      </c>
      <c r="E46" s="980">
        <f>'AMA_UBS J Brasil'!E18</f>
        <v>368</v>
      </c>
      <c r="F46" s="120" t="e">
        <f t="shared" ref="F46" si="94">E46/$B46</f>
        <v>#DIV/0!</v>
      </c>
      <c r="G46" s="980">
        <f>'AMA_UBS J Brasil'!G18</f>
        <v>426</v>
      </c>
      <c r="H46" s="120" t="e">
        <f t="shared" ref="H46" si="95">G46/$B46</f>
        <v>#DIV/0!</v>
      </c>
      <c r="I46" s="980">
        <f>'AMA_UBS J Brasil'!K18</f>
        <v>224</v>
      </c>
      <c r="J46" s="120" t="e">
        <f t="shared" ref="J46" si="96">I46/$B46</f>
        <v>#DIV/0!</v>
      </c>
      <c r="K46" s="980">
        <f>'AMA_UBS J Brasil'!M18</f>
        <v>144</v>
      </c>
      <c r="L46" s="120" t="e">
        <f t="shared" ref="L46" si="97">K46/$B46</f>
        <v>#DIV/0!</v>
      </c>
      <c r="M46" s="980">
        <f>'AMA_UBS J Brasil'!O18</f>
        <v>192</v>
      </c>
      <c r="N46" s="120" t="e">
        <f t="shared" ref="N46" si="98">M46/$B46</f>
        <v>#DIV/0!</v>
      </c>
      <c r="O46" s="107">
        <f>'AMA_UBS J Brasil'!S18</f>
        <v>280</v>
      </c>
      <c r="P46" s="120" t="e">
        <f t="shared" ref="P46" si="99">O46/$B46</f>
        <v>#DIV/0!</v>
      </c>
      <c r="Q46" s="945">
        <f>'AMA_UBS J Brasil'!U18</f>
        <v>384</v>
      </c>
      <c r="R46" s="120" t="e">
        <f t="shared" ref="R46" si="100">Q46/$B46</f>
        <v>#DIV/0!</v>
      </c>
      <c r="S46" s="945">
        <f>'AMA_UBS J Brasil'!W18</f>
        <v>465</v>
      </c>
      <c r="T46" s="120" t="e">
        <f t="shared" ref="T46" si="101">S46/$B46</f>
        <v>#DIV/0!</v>
      </c>
      <c r="U46" s="945">
        <f>'AMA_UBS J Brasil'!AA18</f>
        <v>604</v>
      </c>
      <c r="V46" s="120" t="e">
        <f t="shared" si="69"/>
        <v>#DIV/0!</v>
      </c>
      <c r="W46" s="945">
        <f>'AMA_UBS J Brasil'!AC18</f>
        <v>653</v>
      </c>
      <c r="X46" s="120" t="e">
        <f t="shared" si="70"/>
        <v>#DIV/0!</v>
      </c>
      <c r="Y46" s="945">
        <f>'AMA_UBS J Brasil'!AE18</f>
        <v>521</v>
      </c>
      <c r="Z46" s="120" t="e">
        <f t="shared" si="71"/>
        <v>#DIV/0!</v>
      </c>
      <c r="AA46" s="107">
        <f t="shared" si="72"/>
        <v>4711</v>
      </c>
    </row>
    <row r="47" spans="1:27" outlineLevel="1" x14ac:dyDescent="0.25">
      <c r="A47" s="232" t="s">
        <v>12</v>
      </c>
      <c r="B47" s="612">
        <f>'AMA_UBS J Brasil'!B19</f>
        <v>125</v>
      </c>
      <c r="C47" s="980">
        <f>'AMA_UBS J Brasil'!C19</f>
        <v>153</v>
      </c>
      <c r="D47" s="120">
        <f t="shared" si="79"/>
        <v>1.224</v>
      </c>
      <c r="E47" s="980">
        <f>'AMA_UBS J Brasil'!E19</f>
        <v>128</v>
      </c>
      <c r="F47" s="120">
        <f t="shared" si="80"/>
        <v>1.024</v>
      </c>
      <c r="G47" s="980">
        <f>'AMA_UBS J Brasil'!G19</f>
        <v>145</v>
      </c>
      <c r="H47" s="120">
        <f t="shared" si="81"/>
        <v>1.1599999999999999</v>
      </c>
      <c r="I47" s="980">
        <f>'AMA_UBS J Brasil'!K19</f>
        <v>80</v>
      </c>
      <c r="J47" s="120">
        <f t="shared" si="81"/>
        <v>0.64</v>
      </c>
      <c r="K47" s="980">
        <f>'AMA_UBS J Brasil'!M19</f>
        <v>78</v>
      </c>
      <c r="L47" s="120">
        <f t="shared" si="82"/>
        <v>0.624</v>
      </c>
      <c r="M47" s="980">
        <f>'AMA_UBS J Brasil'!O19</f>
        <v>79</v>
      </c>
      <c r="N47" s="120">
        <f t="shared" si="83"/>
        <v>0.63200000000000001</v>
      </c>
      <c r="O47" s="107">
        <f>'AMA_UBS J Brasil'!S19</f>
        <v>145</v>
      </c>
      <c r="P47" s="120">
        <f t="shared" si="66"/>
        <v>1.1599999999999999</v>
      </c>
      <c r="Q47" s="945">
        <f>'AMA_UBS J Brasil'!U19</f>
        <v>70</v>
      </c>
      <c r="R47" s="120">
        <f t="shared" si="67"/>
        <v>0.56000000000000005</v>
      </c>
      <c r="S47" s="945">
        <f>'AMA_UBS J Brasil'!W19</f>
        <v>201</v>
      </c>
      <c r="T47" s="120">
        <f t="shared" si="68"/>
        <v>1.6080000000000001</v>
      </c>
      <c r="U47" s="945">
        <f>'AMA_UBS J Brasil'!AA19</f>
        <v>187</v>
      </c>
      <c r="V47" s="120">
        <f t="shared" si="69"/>
        <v>1.496</v>
      </c>
      <c r="W47" s="945">
        <f>'AMA_UBS J Brasil'!AC19</f>
        <v>204</v>
      </c>
      <c r="X47" s="120">
        <f t="shared" si="70"/>
        <v>1.6319999999999999</v>
      </c>
      <c r="Y47" s="945">
        <f>'AMA_UBS J Brasil'!AE19</f>
        <v>148</v>
      </c>
      <c r="Z47" s="120">
        <f t="shared" si="71"/>
        <v>1.1839999999999999</v>
      </c>
      <c r="AA47" s="107">
        <f t="shared" si="72"/>
        <v>1618</v>
      </c>
    </row>
    <row r="48" spans="1:27" ht="15.75" outlineLevel="1" thickBot="1" x14ac:dyDescent="0.3">
      <c r="A48" s="855" t="s">
        <v>13</v>
      </c>
      <c r="B48" s="1056">
        <f>'AMA_UBS J Brasil'!B20</f>
        <v>789</v>
      </c>
      <c r="C48" s="981">
        <f>'AMA_UBS J Brasil'!C20</f>
        <v>694</v>
      </c>
      <c r="D48" s="807">
        <f t="shared" si="79"/>
        <v>0.87959442332065907</v>
      </c>
      <c r="E48" s="981">
        <f>'AMA_UBS J Brasil'!E20</f>
        <v>549</v>
      </c>
      <c r="F48" s="807">
        <f t="shared" si="80"/>
        <v>0.69581749049429653</v>
      </c>
      <c r="G48" s="981">
        <f>'AMA_UBS J Brasil'!G20</f>
        <v>399</v>
      </c>
      <c r="H48" s="807">
        <f t="shared" si="81"/>
        <v>0.50570342205323193</v>
      </c>
      <c r="I48" s="981">
        <f>'AMA_UBS J Brasil'!K20</f>
        <v>249</v>
      </c>
      <c r="J48" s="807">
        <f t="shared" si="81"/>
        <v>0.31558935361216728</v>
      </c>
      <c r="K48" s="981">
        <f>'AMA_UBS J Brasil'!M20</f>
        <v>288</v>
      </c>
      <c r="L48" s="807">
        <f t="shared" si="82"/>
        <v>0.36501901140684412</v>
      </c>
      <c r="M48" s="981">
        <f>'AMA_UBS J Brasil'!O20</f>
        <v>367</v>
      </c>
      <c r="N48" s="807">
        <f t="shared" si="83"/>
        <v>0.46514575411913817</v>
      </c>
      <c r="O48" s="810">
        <f>'AMA_UBS J Brasil'!S20</f>
        <v>423</v>
      </c>
      <c r="P48" s="807">
        <f t="shared" si="66"/>
        <v>0.53612167300380231</v>
      </c>
      <c r="Q48" s="946">
        <f>'AMA_UBS J Brasil'!U20</f>
        <v>350</v>
      </c>
      <c r="R48" s="807">
        <f t="shared" si="67"/>
        <v>0.4435994930291508</v>
      </c>
      <c r="S48" s="946">
        <f>'AMA_UBS J Brasil'!W20</f>
        <v>515</v>
      </c>
      <c r="T48" s="807">
        <f t="shared" si="68"/>
        <v>0.65272496831432192</v>
      </c>
      <c r="U48" s="946">
        <f>'AMA_UBS J Brasil'!AA20</f>
        <v>565</v>
      </c>
      <c r="V48" s="807">
        <f t="shared" si="69"/>
        <v>0.71609632446134353</v>
      </c>
      <c r="W48" s="946">
        <f>'AMA_UBS J Brasil'!AC20</f>
        <v>330</v>
      </c>
      <c r="X48" s="807">
        <f t="shared" si="70"/>
        <v>0.41825095057034223</v>
      </c>
      <c r="Y48" s="946">
        <f>'AMA_UBS J Brasil'!AE20</f>
        <v>484</v>
      </c>
      <c r="Z48" s="807">
        <f t="shared" si="71"/>
        <v>0.61343472750316852</v>
      </c>
      <c r="AA48" s="810">
        <f t="shared" si="72"/>
        <v>5213</v>
      </c>
    </row>
    <row r="49" spans="1:27" ht="15.75" outlineLevel="1" thickBot="1" x14ac:dyDescent="0.3">
      <c r="A49" s="876" t="s">
        <v>7</v>
      </c>
      <c r="B49" s="607">
        <f>SUM(B36:B48)</f>
        <v>14808</v>
      </c>
      <c r="C49" s="982">
        <f>SUM(C36:C48)</f>
        <v>15078</v>
      </c>
      <c r="D49" s="241">
        <f t="shared" si="79"/>
        <v>1.0182333873581848</v>
      </c>
      <c r="E49" s="982">
        <f>SUM(E36:E48)</f>
        <v>14165</v>
      </c>
      <c r="F49" s="241">
        <f t="shared" si="80"/>
        <v>0.95657752566180443</v>
      </c>
      <c r="G49" s="982">
        <f>SUM(G36:G48)</f>
        <v>12176</v>
      </c>
      <c r="H49" s="241">
        <f t="shared" si="81"/>
        <v>0.82225823878984328</v>
      </c>
      <c r="I49" s="982">
        <f>SUM(I36:I48)</f>
        <v>9366</v>
      </c>
      <c r="J49" s="241">
        <f t="shared" si="81"/>
        <v>0.63249594813614263</v>
      </c>
      <c r="K49" s="982">
        <f>SUM(K36:K48)</f>
        <v>9702</v>
      </c>
      <c r="L49" s="241">
        <f t="shared" si="82"/>
        <v>0.65518638573743926</v>
      </c>
      <c r="M49" s="982">
        <f>SUM(M36:M48)</f>
        <v>11667</v>
      </c>
      <c r="N49" s="241">
        <f t="shared" si="83"/>
        <v>0.78788492706645052</v>
      </c>
      <c r="O49" s="381">
        <f>SUM(O36:O48)</f>
        <v>11461</v>
      </c>
      <c r="P49" s="241">
        <f t="shared" si="66"/>
        <v>0.77397352782279849</v>
      </c>
      <c r="Q49" s="660">
        <f>SUM(Q36:Q48)</f>
        <v>11224</v>
      </c>
      <c r="R49" s="241">
        <f t="shared" si="67"/>
        <v>0.7579686655861696</v>
      </c>
      <c r="S49" s="660">
        <f>SUM(S36:S48)</f>
        <v>12186</v>
      </c>
      <c r="T49" s="241">
        <f t="shared" si="68"/>
        <v>0.82293354943273911</v>
      </c>
      <c r="U49" s="660">
        <f>SUM(U36:U48)</f>
        <v>13726</v>
      </c>
      <c r="V49" s="241">
        <f t="shared" si="69"/>
        <v>0.92693138843868184</v>
      </c>
      <c r="W49" s="660">
        <f>SUM(W36:W48)</f>
        <v>13112</v>
      </c>
      <c r="X49" s="241">
        <f t="shared" si="70"/>
        <v>0.88546731496488384</v>
      </c>
      <c r="Y49" s="660">
        <f>SUM(Y36:Y48)</f>
        <v>13234</v>
      </c>
      <c r="Z49" s="241">
        <f t="shared" si="71"/>
        <v>0.89370610480821178</v>
      </c>
      <c r="AA49" s="809">
        <f t="shared" si="72"/>
        <v>147097</v>
      </c>
    </row>
    <row r="51" spans="1:27" ht="16.5" thickBot="1" x14ac:dyDescent="0.3">
      <c r="A51" s="1314" t="s">
        <v>610</v>
      </c>
      <c r="B51" s="1315"/>
      <c r="C51" s="1315"/>
      <c r="D51" s="1315"/>
      <c r="E51" s="1315"/>
      <c r="F51" s="1315"/>
      <c r="G51" s="1315"/>
      <c r="H51" s="1315"/>
      <c r="I51" s="1315"/>
      <c r="J51" s="1315"/>
      <c r="K51" s="1315"/>
      <c r="L51" s="1315"/>
      <c r="M51" s="1315"/>
      <c r="N51" s="1315"/>
      <c r="O51" s="1315"/>
      <c r="P51" s="1315"/>
      <c r="Q51" s="1315"/>
      <c r="R51" s="1315"/>
      <c r="S51" s="1315"/>
      <c r="T51" s="1315"/>
      <c r="U51" s="1315"/>
      <c r="V51" s="1315"/>
      <c r="W51" s="1315"/>
      <c r="X51" s="1315"/>
      <c r="Y51" s="1315"/>
      <c r="Z51" s="1315"/>
      <c r="AA51" s="1315"/>
    </row>
    <row r="52" spans="1:27" ht="26.25" outlineLevel="1" thickBot="1" x14ac:dyDescent="0.3">
      <c r="A52" s="1046" t="s">
        <v>14</v>
      </c>
      <c r="B52" s="1055" t="s">
        <v>15</v>
      </c>
      <c r="C52" s="1047" t="str">
        <f>'Pque N Mundo I'!$C$7</f>
        <v>JAN_20</v>
      </c>
      <c r="D52" s="1048" t="str">
        <f>'Pque N Mundo I'!$D$7</f>
        <v>%</v>
      </c>
      <c r="E52" s="1049" t="str">
        <f>'Pque N Mundo I'!E$7</f>
        <v>FEV_20</v>
      </c>
      <c r="F52" s="1048" t="str">
        <f>'Pque N Mundo I'!$F$7</f>
        <v>%</v>
      </c>
      <c r="G52" s="1049" t="str">
        <f>'Pque N Mundo I'!G$7</f>
        <v>MAR_20</v>
      </c>
      <c r="H52" s="1048" t="str">
        <f>'Pque N Mundo I'!$H$7</f>
        <v>%</v>
      </c>
      <c r="I52" s="1050" t="str">
        <f>'Pque N Mundo I'!K$7</f>
        <v>ABR_20</v>
      </c>
      <c r="J52" s="1048" t="str">
        <f>'Pque N Mundo I'!$L$7</f>
        <v>%</v>
      </c>
      <c r="K52" s="1050" t="str">
        <f>'Pque N Mundo I'!$M$7</f>
        <v>MAIO_20</v>
      </c>
      <c r="L52" s="1048" t="str">
        <f>'Pque N Mundo I'!$N$7</f>
        <v>%</v>
      </c>
      <c r="M52" s="1050" t="str">
        <f>'Pque N Mundo I'!$O$7</f>
        <v>JUN_20</v>
      </c>
      <c r="N52" s="1048" t="str">
        <f>'Pque N Mundo I'!$P$7</f>
        <v>%</v>
      </c>
      <c r="O52" s="1050" t="str">
        <f>'Pque N Mundo I'!$S$7</f>
        <v>JUL_20</v>
      </c>
      <c r="P52" s="1048" t="str">
        <f>'Pque N Mundo I'!$T$7</f>
        <v>%</v>
      </c>
      <c r="Q52" s="1050" t="str">
        <f>'Pque N Mundo I'!$U$7</f>
        <v>AGO_20</v>
      </c>
      <c r="R52" s="1048" t="str">
        <f>'Pque N Mundo I'!$V$7</f>
        <v>%</v>
      </c>
      <c r="S52" s="1050" t="str">
        <f>'Pque N Mundo I'!$W$7</f>
        <v>SET_20</v>
      </c>
      <c r="T52" s="1048" t="str">
        <f>'Pque N Mundo I'!$X$7</f>
        <v>%</v>
      </c>
      <c r="U52" s="1050" t="str">
        <f>'Pque N Mundo I'!$AA$7</f>
        <v>OUT_20</v>
      </c>
      <c r="V52" s="1048" t="str">
        <f>'Pque N Mundo I'!$AB$7</f>
        <v>%</v>
      </c>
      <c r="W52" s="1050" t="str">
        <f>'Pque N Mundo I'!$AC$7</f>
        <v>NOV_20</v>
      </c>
      <c r="X52" s="1048" t="str">
        <f>'Pque N Mundo I'!$AD$7</f>
        <v>%</v>
      </c>
      <c r="Y52" s="1050" t="str">
        <f>'Pque N Mundo I'!$AE$7</f>
        <v>DEZ_20</v>
      </c>
      <c r="Z52" s="1051" t="str">
        <f>'Pque N Mundo I'!$AF$7</f>
        <v>%</v>
      </c>
      <c r="AA52" s="1052" t="s">
        <v>6</v>
      </c>
    </row>
    <row r="53" spans="1:27" ht="15.75" outlineLevel="1" thickTop="1" x14ac:dyDescent="0.25">
      <c r="A53" s="856" t="s">
        <v>8</v>
      </c>
      <c r="B53" s="612">
        <f>'AMA_UBS V Guilherme'!B8</f>
        <v>576</v>
      </c>
      <c r="C53" s="980">
        <f>'AMA_UBS V Guilherme'!C8</f>
        <v>652</v>
      </c>
      <c r="D53" s="120">
        <f t="shared" ref="D53:D54" si="102">C53/$B53</f>
        <v>1.1319444444444444</v>
      </c>
      <c r="E53" s="980">
        <f>'AMA_UBS V Guilherme'!E8</f>
        <v>457</v>
      </c>
      <c r="F53" s="120">
        <f t="shared" ref="F53:F54" si="103">E53/$B53</f>
        <v>0.79340277777777779</v>
      </c>
      <c r="G53" s="980">
        <f>'AMA_UBS V Guilherme'!G8</f>
        <v>423</v>
      </c>
      <c r="H53" s="120">
        <f t="shared" ref="H53:H54" si="104">G53/$B53</f>
        <v>0.734375</v>
      </c>
      <c r="I53" s="980">
        <f>'AMA_UBS V Guilherme'!K8</f>
        <v>104</v>
      </c>
      <c r="J53" s="120">
        <f t="shared" ref="J53:J54" si="105">I53/$B53</f>
        <v>0.18055555555555555</v>
      </c>
      <c r="K53" s="980">
        <f>'AMA_UBS V Guilherme'!M8</f>
        <v>77</v>
      </c>
      <c r="L53" s="120">
        <f t="shared" ref="L53:L54" si="106">K53/$B53</f>
        <v>0.13368055555555555</v>
      </c>
      <c r="M53" s="980">
        <f>'AMA_UBS V Guilherme'!O8</f>
        <v>146</v>
      </c>
      <c r="N53" s="120">
        <f t="shared" ref="N53:N54" si="107">M53/$B53</f>
        <v>0.25347222222222221</v>
      </c>
      <c r="O53" s="107">
        <f>'AMA_UBS V Guilherme'!S8</f>
        <v>271</v>
      </c>
      <c r="P53" s="120">
        <f t="shared" ref="P53:P55" si="108">O53/$B53</f>
        <v>0.4704861111111111</v>
      </c>
      <c r="Q53" s="945">
        <f>'AMA_UBS V Guilherme'!U8</f>
        <v>216</v>
      </c>
      <c r="R53" s="120">
        <f t="shared" ref="R53:R61" si="109">Q53/$B53</f>
        <v>0.375</v>
      </c>
      <c r="S53" s="945">
        <f>'AMA_UBS V Guilherme'!W8</f>
        <v>405</v>
      </c>
      <c r="T53" s="120">
        <f t="shared" ref="T53:T61" si="110">S53/$B53</f>
        <v>0.703125</v>
      </c>
      <c r="U53" s="945">
        <f>'AMA_UBS V Guilherme'!AA8</f>
        <v>380</v>
      </c>
      <c r="V53" s="120">
        <f t="shared" ref="V53:V56" si="111">U53/$B53</f>
        <v>0.65972222222222221</v>
      </c>
      <c r="W53" s="945">
        <f>'AMA_UBS V Guilherme'!AC8</f>
        <v>451</v>
      </c>
      <c r="X53" s="120">
        <f t="shared" ref="X53:X61" si="112">W53/$B53</f>
        <v>0.78298611111111116</v>
      </c>
      <c r="Y53" s="945">
        <f>'AMA_UBS V Guilherme'!AE8</f>
        <v>391</v>
      </c>
      <c r="Z53" s="120">
        <f t="shared" ref="Z53:Z61" si="113">Y53/$B53</f>
        <v>0.67881944444444442</v>
      </c>
      <c r="AA53" s="107">
        <f t="shared" ref="AA53:AA61" si="114">SUM(C53,E53,G53,I53,K53,M53,O53,Q53,S53,U53,W53,Y53)</f>
        <v>3973</v>
      </c>
    </row>
    <row r="54" spans="1:27" outlineLevel="1" x14ac:dyDescent="0.25">
      <c r="A54" s="856" t="s">
        <v>9</v>
      </c>
      <c r="B54" s="612">
        <f>'AMA_UBS V Guilherme'!B9</f>
        <v>2016</v>
      </c>
      <c r="C54" s="980">
        <f>'AMA_UBS V Guilherme'!C9</f>
        <v>1872</v>
      </c>
      <c r="D54" s="120">
        <f t="shared" si="102"/>
        <v>0.9285714285714286</v>
      </c>
      <c r="E54" s="980">
        <f>'AMA_UBS V Guilherme'!E9</f>
        <v>1410</v>
      </c>
      <c r="F54" s="120">
        <f t="shared" si="103"/>
        <v>0.69940476190476186</v>
      </c>
      <c r="G54" s="980">
        <f>'AMA_UBS V Guilherme'!G9</f>
        <v>1358</v>
      </c>
      <c r="H54" s="120">
        <f t="shared" si="104"/>
        <v>0.67361111111111116</v>
      </c>
      <c r="I54" s="980">
        <f>'AMA_UBS V Guilherme'!K9</f>
        <v>135</v>
      </c>
      <c r="J54" s="120">
        <f t="shared" si="105"/>
        <v>6.6964285714285712E-2</v>
      </c>
      <c r="K54" s="980">
        <f>'AMA_UBS V Guilherme'!M9</f>
        <v>75</v>
      </c>
      <c r="L54" s="120">
        <f t="shared" si="106"/>
        <v>3.7202380952380952E-2</v>
      </c>
      <c r="M54" s="980">
        <f>'AMA_UBS V Guilherme'!O9</f>
        <v>166</v>
      </c>
      <c r="N54" s="120">
        <f t="shared" si="107"/>
        <v>8.234126984126984E-2</v>
      </c>
      <c r="O54" s="107">
        <f>'AMA_UBS V Guilherme'!S9</f>
        <v>280</v>
      </c>
      <c r="P54" s="120">
        <f t="shared" si="108"/>
        <v>0.1388888888888889</v>
      </c>
      <c r="Q54" s="945">
        <f>'AMA_UBS V Guilherme'!U9</f>
        <v>291</v>
      </c>
      <c r="R54" s="120">
        <f t="shared" si="109"/>
        <v>0.14434523809523808</v>
      </c>
      <c r="S54" s="945">
        <f>'AMA_UBS V Guilherme'!W9</f>
        <v>754</v>
      </c>
      <c r="T54" s="120">
        <f t="shared" si="110"/>
        <v>0.37400793650793651</v>
      </c>
      <c r="U54" s="945">
        <f>'AMA_UBS V Guilherme'!AA9</f>
        <v>771</v>
      </c>
      <c r="V54" s="120">
        <f t="shared" si="111"/>
        <v>0.38244047619047616</v>
      </c>
      <c r="W54" s="945">
        <f>'AMA_UBS V Guilherme'!AC9</f>
        <v>890</v>
      </c>
      <c r="X54" s="120">
        <f t="shared" si="112"/>
        <v>0.44146825396825395</v>
      </c>
      <c r="Y54" s="945">
        <f>'AMA_UBS V Guilherme'!AE9</f>
        <v>773</v>
      </c>
      <c r="Z54" s="120">
        <f t="shared" si="113"/>
        <v>0.38343253968253971</v>
      </c>
      <c r="AA54" s="107">
        <f t="shared" si="114"/>
        <v>8775</v>
      </c>
    </row>
    <row r="55" spans="1:27" outlineLevel="1" x14ac:dyDescent="0.25">
      <c r="A55" s="232" t="s">
        <v>10</v>
      </c>
      <c r="B55" s="612">
        <f>'AMA_UBS V Guilherme'!B10</f>
        <v>526</v>
      </c>
      <c r="C55" s="980">
        <f>'AMA_UBS V Guilherme'!C10</f>
        <v>545</v>
      </c>
      <c r="D55" s="120">
        <f t="shared" ref="D55:D61" si="115">C55/$B55</f>
        <v>1.0361216730038023</v>
      </c>
      <c r="E55" s="980">
        <f>'AMA_UBS V Guilherme'!E10</f>
        <v>390</v>
      </c>
      <c r="F55" s="120">
        <f t="shared" ref="F55:F61" si="116">E55/$B55</f>
        <v>0.7414448669201521</v>
      </c>
      <c r="G55" s="980">
        <f>'AMA_UBS V Guilherme'!G10</f>
        <v>330</v>
      </c>
      <c r="H55" s="120">
        <f t="shared" ref="H55:J61" si="117">G55/$B55</f>
        <v>0.62737642585551334</v>
      </c>
      <c r="I55" s="980">
        <f>'AMA_UBS V Guilherme'!K10</f>
        <v>161</v>
      </c>
      <c r="J55" s="120">
        <f t="shared" si="117"/>
        <v>0.30608365019011408</v>
      </c>
      <c r="K55" s="980">
        <f>'AMA_UBS V Guilherme'!M10</f>
        <v>338</v>
      </c>
      <c r="L55" s="120">
        <f t="shared" ref="L55:L61" si="118">K55/$B55</f>
        <v>0.64258555133079853</v>
      </c>
      <c r="M55" s="980">
        <f>'AMA_UBS V Guilherme'!O10</f>
        <v>252</v>
      </c>
      <c r="N55" s="120">
        <f t="shared" ref="N55:N61" si="119">M55/$B55</f>
        <v>0.47908745247148288</v>
      </c>
      <c r="O55" s="107">
        <f>'AMA_UBS V Guilherme'!S10</f>
        <v>506</v>
      </c>
      <c r="P55" s="120">
        <f t="shared" si="108"/>
        <v>0.96197718631178708</v>
      </c>
      <c r="Q55" s="945">
        <f>'AMA_UBS V Guilherme'!U10</f>
        <v>388</v>
      </c>
      <c r="R55" s="120">
        <f t="shared" si="109"/>
        <v>0.73764258555133078</v>
      </c>
      <c r="S55" s="945">
        <f>'AMA_UBS V Guilherme'!W10</f>
        <v>495</v>
      </c>
      <c r="T55" s="120">
        <f t="shared" si="110"/>
        <v>0.94106463878326996</v>
      </c>
      <c r="U55" s="945">
        <f>'AMA_UBS V Guilherme'!AA10</f>
        <v>346</v>
      </c>
      <c r="V55" s="120">
        <f t="shared" si="111"/>
        <v>0.65779467680608361</v>
      </c>
      <c r="W55" s="945">
        <f>'AMA_UBS V Guilherme'!AC10</f>
        <v>477</v>
      </c>
      <c r="X55" s="120">
        <f t="shared" si="112"/>
        <v>0.90684410646387836</v>
      </c>
      <c r="Y55" s="945">
        <f>'AMA_UBS V Guilherme'!AE10</f>
        <v>111</v>
      </c>
      <c r="Z55" s="120">
        <f t="shared" si="113"/>
        <v>0.21102661596958175</v>
      </c>
      <c r="AA55" s="107">
        <f t="shared" si="114"/>
        <v>4339</v>
      </c>
    </row>
    <row r="56" spans="1:27" outlineLevel="1" x14ac:dyDescent="0.25">
      <c r="A56" s="865" t="s">
        <v>460</v>
      </c>
      <c r="B56" s="612">
        <v>0</v>
      </c>
      <c r="C56" s="980">
        <f>'AMA_UBS V Guilherme'!C11</f>
        <v>1057</v>
      </c>
      <c r="D56" s="120" t="e">
        <f t="shared" ref="D56" si="120">C56/$B56</f>
        <v>#DIV/0!</v>
      </c>
      <c r="E56" s="980">
        <f>'AMA_UBS V Guilherme'!E11</f>
        <v>932</v>
      </c>
      <c r="F56" s="120" t="e">
        <f t="shared" ref="F56" si="121">E56/$B56</f>
        <v>#DIV/0!</v>
      </c>
      <c r="G56" s="980">
        <f>'AMA_UBS V Guilherme'!G11</f>
        <v>1184</v>
      </c>
      <c r="H56" s="120" t="e">
        <f t="shared" ref="H56" si="122">G56/$B56</f>
        <v>#DIV/0!</v>
      </c>
      <c r="I56" s="980">
        <f>'AMA_UBS V Guilherme'!K11</f>
        <v>688</v>
      </c>
      <c r="J56" s="120" t="e">
        <f t="shared" ref="J56" si="123">I56/$B56</f>
        <v>#DIV/0!</v>
      </c>
      <c r="K56" s="980">
        <f>'AMA_UBS V Guilherme'!M11</f>
        <v>900</v>
      </c>
      <c r="L56" s="120" t="e">
        <f t="shared" ref="L56" si="124">K56/$B56</f>
        <v>#DIV/0!</v>
      </c>
      <c r="M56" s="980">
        <f>'AMA_UBS V Guilherme'!O11</f>
        <v>1293</v>
      </c>
      <c r="N56" s="120" t="e">
        <f t="shared" ref="N56" si="125">M56/$B56</f>
        <v>#DIV/0!</v>
      </c>
      <c r="O56" s="107">
        <f>'AMA_UBS V Guilherme'!S11</f>
        <v>1654</v>
      </c>
      <c r="P56" s="120" t="e">
        <f t="shared" ref="P56" si="126">O56/$B56</f>
        <v>#DIV/0!</v>
      </c>
      <c r="Q56" s="945">
        <f>'AMA_UBS V Guilherme'!U11</f>
        <v>1626</v>
      </c>
      <c r="R56" s="120" t="e">
        <f t="shared" ref="R56" si="127">Q56/$B56</f>
        <v>#DIV/0!</v>
      </c>
      <c r="S56" s="945">
        <f>'AMA_UBS V Guilherme'!W11</f>
        <v>1581</v>
      </c>
      <c r="T56" s="120" t="e">
        <f t="shared" ref="T56" si="128">S56/$B56</f>
        <v>#DIV/0!</v>
      </c>
      <c r="U56" s="945">
        <f>'AMA_UBS V Guilherme'!AA11</f>
        <v>1846</v>
      </c>
      <c r="V56" s="120" t="e">
        <f t="shared" si="111"/>
        <v>#DIV/0!</v>
      </c>
      <c r="W56" s="945">
        <f>'AMA_UBS V Guilherme'!AC11</f>
        <v>1929</v>
      </c>
      <c r="X56" s="120" t="e">
        <f t="shared" si="112"/>
        <v>#DIV/0!</v>
      </c>
      <c r="Y56" s="945">
        <f>'AMA_UBS V Guilherme'!AE11</f>
        <v>2195</v>
      </c>
      <c r="Z56" s="120" t="e">
        <f t="shared" si="113"/>
        <v>#DIV/0!</v>
      </c>
      <c r="AA56" s="107">
        <f t="shared" si="114"/>
        <v>16885</v>
      </c>
    </row>
    <row r="57" spans="1:27" outlineLevel="1" x14ac:dyDescent="0.25">
      <c r="A57" s="232" t="s">
        <v>42</v>
      </c>
      <c r="B57" s="612">
        <f>'AMA_UBS V Guilherme'!B12</f>
        <v>526</v>
      </c>
      <c r="C57" s="980">
        <f>'AMA_UBS V Guilherme'!C12</f>
        <v>407</v>
      </c>
      <c r="D57" s="120">
        <f>C57/$B57</f>
        <v>0.77376425855513309</v>
      </c>
      <c r="E57" s="980">
        <f>'AMA_UBS V Guilherme'!E12</f>
        <v>310</v>
      </c>
      <c r="F57" s="120">
        <f>E57/$B57</f>
        <v>0.58935361216730042</v>
      </c>
      <c r="G57" s="980">
        <f>'AMA_UBS V Guilherme'!G12</f>
        <v>399</v>
      </c>
      <c r="H57" s="120">
        <f>G57/$B57</f>
        <v>0.7585551330798479</v>
      </c>
      <c r="I57" s="980">
        <f>'AMA_UBS V Guilherme'!K12</f>
        <v>59</v>
      </c>
      <c r="J57" s="120">
        <f>I57/$B57</f>
        <v>0.11216730038022814</v>
      </c>
      <c r="K57" s="980">
        <f>'AMA_UBS V Guilherme'!M12</f>
        <v>64</v>
      </c>
      <c r="L57" s="120">
        <f t="shared" si="118"/>
        <v>0.12167300380228137</v>
      </c>
      <c r="M57" s="980">
        <f>'AMA_UBS V Guilherme'!O12</f>
        <v>99</v>
      </c>
      <c r="N57" s="120">
        <f t="shared" si="119"/>
        <v>0.18821292775665399</v>
      </c>
      <c r="O57" s="107">
        <f>'AMA_UBS V Guilherme'!S12</f>
        <v>149</v>
      </c>
      <c r="P57" s="120">
        <f>O57/$B57</f>
        <v>0.28326996197718629</v>
      </c>
      <c r="Q57" s="945">
        <f>'AMA_UBS V Guilherme'!U12</f>
        <v>131</v>
      </c>
      <c r="R57" s="120">
        <f t="shared" si="109"/>
        <v>0.24904942965779467</v>
      </c>
      <c r="S57" s="945">
        <f>'AMA_UBS V Guilherme'!W12</f>
        <v>190</v>
      </c>
      <c r="T57" s="120">
        <f t="shared" si="110"/>
        <v>0.36121673003802279</v>
      </c>
      <c r="U57" s="945">
        <f>'AMA_UBS V Guilherme'!AA12</f>
        <v>298</v>
      </c>
      <c r="V57" s="120">
        <f>U57/$B57</f>
        <v>0.56653992395437258</v>
      </c>
      <c r="W57" s="945">
        <f>'AMA_UBS V Guilherme'!AC12</f>
        <v>272</v>
      </c>
      <c r="X57" s="120">
        <f t="shared" si="112"/>
        <v>0.5171102661596958</v>
      </c>
      <c r="Y57" s="945">
        <f>'AMA_UBS V Guilherme'!AE12</f>
        <v>167</v>
      </c>
      <c r="Z57" s="120">
        <f t="shared" si="113"/>
        <v>0.31749049429657794</v>
      </c>
      <c r="AA57" s="107">
        <f t="shared" si="114"/>
        <v>2545</v>
      </c>
    </row>
    <row r="58" spans="1:27" outlineLevel="1" x14ac:dyDescent="0.25">
      <c r="A58" s="865" t="s">
        <v>461</v>
      </c>
      <c r="B58" s="612">
        <v>0</v>
      </c>
      <c r="C58" s="980">
        <f>'AMA_UBS V Guilherme'!C13</f>
        <v>316</v>
      </c>
      <c r="D58" s="120" t="e">
        <f>C58/$B58</f>
        <v>#DIV/0!</v>
      </c>
      <c r="E58" s="980">
        <f>'AMA_UBS V Guilherme'!E13</f>
        <v>258</v>
      </c>
      <c r="F58" s="120" t="e">
        <f>E58/$B58</f>
        <v>#DIV/0!</v>
      </c>
      <c r="G58" s="980">
        <f>'AMA_UBS V Guilherme'!G13</f>
        <v>150</v>
      </c>
      <c r="H58" s="120" t="e">
        <f>G58/$B58</f>
        <v>#DIV/0!</v>
      </c>
      <c r="I58" s="980">
        <f>'AMA_UBS V Guilherme'!K13</f>
        <v>101</v>
      </c>
      <c r="J58" s="120" t="e">
        <f>I58/$B58</f>
        <v>#DIV/0!</v>
      </c>
      <c r="K58" s="980">
        <f>'AMA_UBS V Guilherme'!M13</f>
        <v>111</v>
      </c>
      <c r="L58" s="120" t="e">
        <f t="shared" ref="L58" si="129">K58/$B58</f>
        <v>#DIV/0!</v>
      </c>
      <c r="M58" s="980">
        <f>'AMA_UBS V Guilherme'!O13</f>
        <v>129</v>
      </c>
      <c r="N58" s="120" t="e">
        <f t="shared" ref="N58" si="130">M58/$B58</f>
        <v>#DIV/0!</v>
      </c>
      <c r="O58" s="107">
        <f>'AMA_UBS V Guilherme'!S13</f>
        <v>191</v>
      </c>
      <c r="P58" s="120" t="e">
        <f>O58/$B58</f>
        <v>#DIV/0!</v>
      </c>
      <c r="Q58" s="945">
        <f>'AMA_UBS V Guilherme'!U13</f>
        <v>170</v>
      </c>
      <c r="R58" s="120" t="e">
        <f t="shared" ref="R58" si="131">Q58/$B58</f>
        <v>#DIV/0!</v>
      </c>
      <c r="S58" s="945">
        <f>'AMA_UBS V Guilherme'!W13</f>
        <v>185</v>
      </c>
      <c r="T58" s="120" t="e">
        <f t="shared" ref="T58" si="132">S58/$B58</f>
        <v>#DIV/0!</v>
      </c>
      <c r="U58" s="945">
        <f>'AMA_UBS V Guilherme'!AA13</f>
        <v>340</v>
      </c>
      <c r="V58" s="120" t="e">
        <f>U58/$B58</f>
        <v>#DIV/0!</v>
      </c>
      <c r="W58" s="945">
        <f>'AMA_UBS V Guilherme'!AC13</f>
        <v>383</v>
      </c>
      <c r="X58" s="120" t="e">
        <f t="shared" si="112"/>
        <v>#DIV/0!</v>
      </c>
      <c r="Y58" s="945">
        <f>'AMA_UBS V Guilherme'!AE13</f>
        <v>263</v>
      </c>
      <c r="Z58" s="120" t="e">
        <f t="shared" si="113"/>
        <v>#DIV/0!</v>
      </c>
      <c r="AA58" s="107">
        <f t="shared" si="114"/>
        <v>2597</v>
      </c>
    </row>
    <row r="59" spans="1:27" outlineLevel="1" x14ac:dyDescent="0.25">
      <c r="A59" s="232" t="s">
        <v>12</v>
      </c>
      <c r="B59" s="612">
        <f>'AMA_UBS V Guilherme'!B14</f>
        <v>125</v>
      </c>
      <c r="C59" s="980">
        <f>'AMA_UBS V Guilherme'!C14</f>
        <v>126</v>
      </c>
      <c r="D59" s="120">
        <f t="shared" si="115"/>
        <v>1.008</v>
      </c>
      <c r="E59" s="980">
        <f>'AMA_UBS V Guilherme'!E14</f>
        <v>219</v>
      </c>
      <c r="F59" s="120">
        <f t="shared" si="116"/>
        <v>1.752</v>
      </c>
      <c r="G59" s="980">
        <f>'AMA_UBS V Guilherme'!G14</f>
        <v>95</v>
      </c>
      <c r="H59" s="120">
        <f t="shared" si="117"/>
        <v>0.76</v>
      </c>
      <c r="I59" s="980">
        <f>'AMA_UBS V Guilherme'!K14</f>
        <v>265</v>
      </c>
      <c r="J59" s="120">
        <f t="shared" si="117"/>
        <v>2.12</v>
      </c>
      <c r="K59" s="980">
        <f>'AMA_UBS V Guilherme'!M14</f>
        <v>112</v>
      </c>
      <c r="L59" s="120">
        <f t="shared" si="118"/>
        <v>0.89600000000000002</v>
      </c>
      <c r="M59" s="980">
        <f>'AMA_UBS V Guilherme'!O14</f>
        <v>135</v>
      </c>
      <c r="N59" s="120">
        <f t="shared" si="119"/>
        <v>1.08</v>
      </c>
      <c r="O59" s="107">
        <f>'AMA_UBS V Guilherme'!S14</f>
        <v>129</v>
      </c>
      <c r="P59" s="120">
        <f t="shared" ref="P59:P61" si="133">O59/$B59</f>
        <v>1.032</v>
      </c>
      <c r="Q59" s="945">
        <f>'AMA_UBS V Guilherme'!U14</f>
        <v>94</v>
      </c>
      <c r="R59" s="120">
        <f t="shared" si="109"/>
        <v>0.752</v>
      </c>
      <c r="S59" s="945">
        <f>'AMA_UBS V Guilherme'!W14</f>
        <v>105</v>
      </c>
      <c r="T59" s="120">
        <f t="shared" si="110"/>
        <v>0.84</v>
      </c>
      <c r="U59" s="945">
        <f>'AMA_UBS V Guilherme'!AA14</f>
        <v>133</v>
      </c>
      <c r="V59" s="120">
        <f t="shared" ref="V59:V61" si="134">U59/$B59</f>
        <v>1.0640000000000001</v>
      </c>
      <c r="W59" s="945">
        <f>'AMA_UBS V Guilherme'!AC14</f>
        <v>132</v>
      </c>
      <c r="X59" s="120">
        <f t="shared" si="112"/>
        <v>1.056</v>
      </c>
      <c r="Y59" s="945">
        <f>'AMA_UBS V Guilherme'!AE14</f>
        <v>162</v>
      </c>
      <c r="Z59" s="120">
        <f t="shared" si="113"/>
        <v>1.296</v>
      </c>
      <c r="AA59" s="107">
        <f t="shared" si="114"/>
        <v>1707</v>
      </c>
    </row>
    <row r="60" spans="1:27" ht="15.75" outlineLevel="1" thickBot="1" x14ac:dyDescent="0.3">
      <c r="A60" s="855" t="s">
        <v>13</v>
      </c>
      <c r="B60" s="1056">
        <f>'AMA_UBS V Guilherme'!B15</f>
        <v>421</v>
      </c>
      <c r="C60" s="981">
        <f>'AMA_UBS V Guilherme'!C15</f>
        <v>474</v>
      </c>
      <c r="D60" s="807">
        <f t="shared" si="115"/>
        <v>1.1258907363420427</v>
      </c>
      <c r="E60" s="981">
        <f>'AMA_UBS V Guilherme'!E15</f>
        <v>320</v>
      </c>
      <c r="F60" s="807">
        <f t="shared" si="116"/>
        <v>0.76009501187648454</v>
      </c>
      <c r="G60" s="981">
        <f>'AMA_UBS V Guilherme'!G15</f>
        <v>186</v>
      </c>
      <c r="H60" s="807">
        <f t="shared" si="117"/>
        <v>0.44180522565320662</v>
      </c>
      <c r="I60" s="981">
        <f>'AMA_UBS V Guilherme'!K15</f>
        <v>150</v>
      </c>
      <c r="J60" s="807">
        <f t="shared" si="117"/>
        <v>0.35629453681710216</v>
      </c>
      <c r="K60" s="981">
        <f>'AMA_UBS V Guilherme'!M15</f>
        <v>197</v>
      </c>
      <c r="L60" s="807">
        <f t="shared" si="118"/>
        <v>0.46793349168646081</v>
      </c>
      <c r="M60" s="981">
        <f>'AMA_UBS V Guilherme'!O15</f>
        <v>198</v>
      </c>
      <c r="N60" s="807">
        <f t="shared" si="119"/>
        <v>0.47030878859857483</v>
      </c>
      <c r="O60" s="810">
        <f>'AMA_UBS V Guilherme'!S15</f>
        <v>207</v>
      </c>
      <c r="P60" s="807">
        <f t="shared" si="133"/>
        <v>0.49168646080760092</v>
      </c>
      <c r="Q60" s="946">
        <f>'AMA_UBS V Guilherme'!U15</f>
        <v>188</v>
      </c>
      <c r="R60" s="807">
        <f t="shared" si="109"/>
        <v>0.44655581947743467</v>
      </c>
      <c r="S60" s="946">
        <f>'AMA_UBS V Guilherme'!W15</f>
        <v>209</v>
      </c>
      <c r="T60" s="807">
        <f t="shared" si="110"/>
        <v>0.49643705463182897</v>
      </c>
      <c r="U60" s="946">
        <f>'AMA_UBS V Guilherme'!AA15</f>
        <v>158</v>
      </c>
      <c r="V60" s="807">
        <f t="shared" si="134"/>
        <v>0.37529691211401423</v>
      </c>
      <c r="W60" s="946">
        <f>'AMA_UBS V Guilherme'!AC15</f>
        <v>155</v>
      </c>
      <c r="X60" s="807">
        <f t="shared" si="112"/>
        <v>0.36817102137767221</v>
      </c>
      <c r="Y60" s="946">
        <f>'AMA_UBS V Guilherme'!AE15</f>
        <v>313</v>
      </c>
      <c r="Z60" s="807">
        <f t="shared" si="113"/>
        <v>0.74346793349168649</v>
      </c>
      <c r="AA60" s="810">
        <f t="shared" si="114"/>
        <v>2755</v>
      </c>
    </row>
    <row r="61" spans="1:27" ht="15.75" outlineLevel="1" thickBot="1" x14ac:dyDescent="0.3">
      <c r="A61" s="876" t="s">
        <v>7</v>
      </c>
      <c r="B61" s="607">
        <f>SUM(B53:B60)</f>
        <v>4190</v>
      </c>
      <c r="C61" s="982">
        <f>SUM(C55:C60)</f>
        <v>2925</v>
      </c>
      <c r="D61" s="241">
        <f t="shared" si="115"/>
        <v>0.69809069212410502</v>
      </c>
      <c r="E61" s="982">
        <f>SUM(E55:E60)</f>
        <v>2429</v>
      </c>
      <c r="F61" s="241">
        <f t="shared" si="116"/>
        <v>0.5797136038186157</v>
      </c>
      <c r="G61" s="982">
        <f>SUM(G55:G60)</f>
        <v>2344</v>
      </c>
      <c r="H61" s="241">
        <f t="shared" si="117"/>
        <v>0.55942720763723153</v>
      </c>
      <c r="I61" s="982">
        <f>SUM(I55:I60)</f>
        <v>1424</v>
      </c>
      <c r="J61" s="241">
        <f t="shared" si="117"/>
        <v>0.33985680190930789</v>
      </c>
      <c r="K61" s="982">
        <f t="shared" ref="K61" si="135">SUM(K55:K60)</f>
        <v>1722</v>
      </c>
      <c r="L61" s="241">
        <f t="shared" si="118"/>
        <v>0.4109785202863962</v>
      </c>
      <c r="M61" s="982">
        <f t="shared" ref="M61" si="136">SUM(M55:M60)</f>
        <v>2106</v>
      </c>
      <c r="N61" s="241">
        <f t="shared" si="119"/>
        <v>0.50262529832935565</v>
      </c>
      <c r="O61" s="381">
        <f>SUM(O55:O60)</f>
        <v>2836</v>
      </c>
      <c r="P61" s="241">
        <f t="shared" si="133"/>
        <v>0.67684964200477327</v>
      </c>
      <c r="Q61" s="660">
        <f t="shared" ref="Q61" si="137">SUM(Q55:Q60)</f>
        <v>2597</v>
      </c>
      <c r="R61" s="241">
        <f t="shared" si="109"/>
        <v>0.61980906921241052</v>
      </c>
      <c r="S61" s="660">
        <f t="shared" ref="S61" si="138">SUM(S55:S60)</f>
        <v>2765</v>
      </c>
      <c r="T61" s="241">
        <f t="shared" si="110"/>
        <v>0.65990453460620524</v>
      </c>
      <c r="U61" s="660">
        <f>SUM(U55:U60)</f>
        <v>3121</v>
      </c>
      <c r="V61" s="241">
        <f t="shared" si="134"/>
        <v>0.74486873508353224</v>
      </c>
      <c r="W61" s="660">
        <f t="shared" ref="W61" si="139">SUM(W55:W60)</f>
        <v>3348</v>
      </c>
      <c r="X61" s="241">
        <f t="shared" si="112"/>
        <v>0.79904534606205246</v>
      </c>
      <c r="Y61" s="660">
        <f t="shared" ref="Y61" si="140">SUM(Y55:Y60)</f>
        <v>3211</v>
      </c>
      <c r="Z61" s="241">
        <f t="shared" si="113"/>
        <v>0.76634844868735086</v>
      </c>
      <c r="AA61" s="809">
        <f t="shared" si="114"/>
        <v>30828</v>
      </c>
    </row>
    <row r="63" spans="1:27" ht="16.5" thickBot="1" x14ac:dyDescent="0.3">
      <c r="A63" s="1314" t="s">
        <v>614</v>
      </c>
      <c r="B63" s="1315"/>
      <c r="C63" s="1315"/>
      <c r="D63" s="1315"/>
      <c r="E63" s="1315"/>
      <c r="F63" s="1315"/>
      <c r="G63" s="1315"/>
      <c r="H63" s="1315"/>
      <c r="I63" s="1315"/>
      <c r="J63" s="1315"/>
      <c r="K63" s="1315"/>
      <c r="L63" s="1315"/>
      <c r="M63" s="1315"/>
      <c r="N63" s="1315"/>
      <c r="O63" s="1315"/>
      <c r="P63" s="1315"/>
      <c r="Q63" s="1315"/>
      <c r="R63" s="1315"/>
      <c r="S63" s="1315"/>
      <c r="T63" s="1315"/>
      <c r="U63" s="1315"/>
      <c r="V63" s="1315"/>
      <c r="W63" s="1315"/>
      <c r="X63" s="1315"/>
      <c r="Y63" s="1315"/>
      <c r="Z63" s="1315"/>
      <c r="AA63" s="1315"/>
    </row>
    <row r="64" spans="1:27" ht="26.25" outlineLevel="1" thickBot="1" x14ac:dyDescent="0.3">
      <c r="A64" s="1046" t="s">
        <v>14</v>
      </c>
      <c r="B64" s="1055" t="s">
        <v>15</v>
      </c>
      <c r="C64" s="1047" t="str">
        <f>'Pque N Mundo I'!$C$7</f>
        <v>JAN_20</v>
      </c>
      <c r="D64" s="1048" t="str">
        <f>'Pque N Mundo I'!$D$7</f>
        <v>%</v>
      </c>
      <c r="E64" s="1049" t="str">
        <f>'Pque N Mundo I'!E$7</f>
        <v>FEV_20</v>
      </c>
      <c r="F64" s="1048" t="str">
        <f>'Pque N Mundo I'!$F$7</f>
        <v>%</v>
      </c>
      <c r="G64" s="1049" t="str">
        <f>'Pque N Mundo I'!G$7</f>
        <v>MAR_20</v>
      </c>
      <c r="H64" s="1048" t="str">
        <f>'Pque N Mundo I'!$H$7</f>
        <v>%</v>
      </c>
      <c r="I64" s="1050" t="str">
        <f>'Pque N Mundo I'!K$7</f>
        <v>ABR_20</v>
      </c>
      <c r="J64" s="1048" t="str">
        <f>'Pque N Mundo I'!$L$7</f>
        <v>%</v>
      </c>
      <c r="K64" s="1050" t="str">
        <f>'Pque N Mundo I'!$M$7</f>
        <v>MAIO_20</v>
      </c>
      <c r="L64" s="1048" t="str">
        <f>'Pque N Mundo I'!$N$7</f>
        <v>%</v>
      </c>
      <c r="M64" s="1050" t="str">
        <f>'Pque N Mundo I'!$O$7</f>
        <v>JUN_20</v>
      </c>
      <c r="N64" s="1048" t="str">
        <f>'Pque N Mundo I'!$P$7</f>
        <v>%</v>
      </c>
      <c r="O64" s="1050" t="str">
        <f>'Pque N Mundo I'!$S$7</f>
        <v>JUL_20</v>
      </c>
      <c r="P64" s="1048" t="str">
        <f>'Pque N Mundo I'!$T$7</f>
        <v>%</v>
      </c>
      <c r="Q64" s="1050" t="str">
        <f>'Pque N Mundo I'!$U$7</f>
        <v>AGO_20</v>
      </c>
      <c r="R64" s="1048" t="str">
        <f>'Pque N Mundo I'!$V$7</f>
        <v>%</v>
      </c>
      <c r="S64" s="1050" t="str">
        <f>'Pque N Mundo I'!$W$7</f>
        <v>SET_20</v>
      </c>
      <c r="T64" s="1048" t="str">
        <f>'Pque N Mundo I'!$X$7</f>
        <v>%</v>
      </c>
      <c r="U64" s="1050" t="str">
        <f>'Pque N Mundo I'!$AA$7</f>
        <v>OUT_20</v>
      </c>
      <c r="V64" s="1048" t="str">
        <f>'Pque N Mundo I'!$AB$7</f>
        <v>%</v>
      </c>
      <c r="W64" s="1050" t="str">
        <f>'Pque N Mundo I'!$AC$7</f>
        <v>NOV_20</v>
      </c>
      <c r="X64" s="1048" t="str">
        <f>'Pque N Mundo I'!$AD$7</f>
        <v>%</v>
      </c>
      <c r="Y64" s="1050" t="str">
        <f>'Pque N Mundo I'!$AE$7</f>
        <v>DEZ_20</v>
      </c>
      <c r="Z64" s="1051" t="str">
        <f>'Pque N Mundo I'!$AF$7</f>
        <v>%</v>
      </c>
      <c r="AA64" s="1052" t="s">
        <v>6</v>
      </c>
    </row>
    <row r="65" spans="1:27" ht="15.75" outlineLevel="1" thickTop="1" x14ac:dyDescent="0.25">
      <c r="A65" s="233" t="s">
        <v>52</v>
      </c>
      <c r="B65" s="611">
        <f>'CEO II V EDE'!B8</f>
        <v>120</v>
      </c>
      <c r="C65" s="979">
        <f>'CEO II V EDE'!C8</f>
        <v>460</v>
      </c>
      <c r="D65" s="19">
        <f t="shared" ref="D65:D74" si="141">C65/$B65</f>
        <v>3.8333333333333335</v>
      </c>
      <c r="E65" s="979">
        <f>'CEO II V EDE'!E8</f>
        <v>287</v>
      </c>
      <c r="F65" s="19">
        <f>E65/$B65</f>
        <v>2.3916666666666666</v>
      </c>
      <c r="G65" s="979">
        <f>'CEO II V EDE'!G8</f>
        <v>253</v>
      </c>
      <c r="H65" s="19">
        <f>G65/$B65</f>
        <v>2.1083333333333334</v>
      </c>
      <c r="I65" s="979">
        <f>'CEO II V EDE'!K8</f>
        <v>3</v>
      </c>
      <c r="J65" s="19">
        <f>I65/$B65</f>
        <v>2.5000000000000001E-2</v>
      </c>
      <c r="K65" s="979">
        <f>'CEO II V EDE'!M8</f>
        <v>13</v>
      </c>
      <c r="L65" s="19">
        <f t="shared" ref="L65" si="142">K65/$B65</f>
        <v>0.10833333333333334</v>
      </c>
      <c r="M65" s="979">
        <f>'CEO II V EDE'!O8</f>
        <v>0</v>
      </c>
      <c r="N65" s="19">
        <f t="shared" ref="N65" si="143">M65/$B65</f>
        <v>0</v>
      </c>
      <c r="O65" s="106">
        <f>'CEO II V EDE'!S8</f>
        <v>0</v>
      </c>
      <c r="P65" s="19">
        <f>O65/$B65</f>
        <v>0</v>
      </c>
      <c r="Q65" s="944">
        <f>'CEO II V EDE'!U8</f>
        <v>9</v>
      </c>
      <c r="R65" s="19">
        <f t="shared" ref="R65" si="144">Q65/$B65</f>
        <v>7.4999999999999997E-2</v>
      </c>
      <c r="S65" s="944">
        <f>'CEO II V EDE'!W8</f>
        <v>131</v>
      </c>
      <c r="T65" s="19">
        <f t="shared" ref="T65" si="145">S65/$B65</f>
        <v>1.0916666666666666</v>
      </c>
      <c r="U65" s="944">
        <f>'CEO II V EDE'!AA8</f>
        <v>144</v>
      </c>
      <c r="V65" s="19">
        <f>U65/$B65</f>
        <v>1.2</v>
      </c>
      <c r="W65" s="944">
        <f>'CEO II V EDE'!AC8</f>
        <v>104</v>
      </c>
      <c r="X65" s="19">
        <f t="shared" ref="X65" si="146">W65/$B65</f>
        <v>0.8666666666666667</v>
      </c>
      <c r="Y65" s="944">
        <f>'CEO II V EDE'!AE8</f>
        <v>81</v>
      </c>
      <c r="Z65" s="19">
        <f t="shared" ref="Z65" si="147">Y65/$B65</f>
        <v>0.67500000000000004</v>
      </c>
      <c r="AA65" s="106">
        <f t="shared" ref="AA65:AA74" si="148">SUM(C65,E65,G65,I65,K65,M65,O65,Q65,S65,U65,W65,Y65)</f>
        <v>1485</v>
      </c>
    </row>
    <row r="66" spans="1:27" outlineLevel="1" x14ac:dyDescent="0.25">
      <c r="A66" s="234" t="s">
        <v>53</v>
      </c>
      <c r="B66" s="612" t="str">
        <f>'CEO II V EDE'!B9</f>
        <v>S/ meta</v>
      </c>
      <c r="C66" s="980">
        <f>'CEO II V EDE'!C9</f>
        <v>35</v>
      </c>
      <c r="D66" s="19" t="s">
        <v>190</v>
      </c>
      <c r="E66" s="980">
        <f>'CEO II V EDE'!E9</f>
        <v>78</v>
      </c>
      <c r="F66" s="19" t="s">
        <v>190</v>
      </c>
      <c r="G66" s="980">
        <f>'CEO II V EDE'!G9</f>
        <v>50</v>
      </c>
      <c r="H66" s="19" t="s">
        <v>190</v>
      </c>
      <c r="I66" s="980">
        <f>'CEO II V EDE'!K9</f>
        <v>2</v>
      </c>
      <c r="J66" s="19" t="s">
        <v>190</v>
      </c>
      <c r="K66" s="980">
        <f>'CEO II V EDE'!M9</f>
        <v>1</v>
      </c>
      <c r="L66" s="19" t="s">
        <v>190</v>
      </c>
      <c r="M66" s="980">
        <f>'CEO II V EDE'!O9</f>
        <v>11</v>
      </c>
      <c r="N66" s="19" t="s">
        <v>190</v>
      </c>
      <c r="O66" s="107">
        <f>'CEO II V EDE'!S9</f>
        <v>14</v>
      </c>
      <c r="P66" s="19" t="s">
        <v>190</v>
      </c>
      <c r="Q66" s="945">
        <f>'CEO II V EDE'!U9</f>
        <v>28</v>
      </c>
      <c r="R66" s="19" t="s">
        <v>190</v>
      </c>
      <c r="S66" s="945">
        <f>'CEO II V EDE'!W9</f>
        <v>44</v>
      </c>
      <c r="T66" s="19" t="s">
        <v>190</v>
      </c>
      <c r="U66" s="945">
        <f>'CEO II V EDE'!AA9</f>
        <v>34</v>
      </c>
      <c r="V66" s="19" t="s">
        <v>190</v>
      </c>
      <c r="W66" s="945">
        <f>'CEO II V EDE'!AC9</f>
        <v>59</v>
      </c>
      <c r="X66" s="19" t="s">
        <v>190</v>
      </c>
      <c r="Y66" s="945">
        <f>'CEO II V EDE'!AE9</f>
        <v>51</v>
      </c>
      <c r="Z66" s="19" t="s">
        <v>190</v>
      </c>
      <c r="AA66" s="107">
        <f t="shared" si="148"/>
        <v>407</v>
      </c>
    </row>
    <row r="67" spans="1:27" outlineLevel="1" x14ac:dyDescent="0.25">
      <c r="A67" s="234" t="s">
        <v>54</v>
      </c>
      <c r="B67" s="612">
        <f>'CEO II V EDE'!B10</f>
        <v>80</v>
      </c>
      <c r="C67" s="980">
        <f>'CEO II V EDE'!C10</f>
        <v>180</v>
      </c>
      <c r="D67" s="19">
        <f t="shared" si="141"/>
        <v>2.25</v>
      </c>
      <c r="E67" s="980">
        <f>'CEO II V EDE'!E10</f>
        <v>91</v>
      </c>
      <c r="F67" s="19">
        <f t="shared" ref="F67:F74" si="149">E67/$B67</f>
        <v>1.1375</v>
      </c>
      <c r="G67" s="980">
        <f>'CEO II V EDE'!G10</f>
        <v>101</v>
      </c>
      <c r="H67" s="19">
        <f t="shared" ref="H67:J74" si="150">G67/$B67</f>
        <v>1.2625</v>
      </c>
      <c r="I67" s="980">
        <f>'CEO II V EDE'!K10</f>
        <v>1</v>
      </c>
      <c r="J67" s="19">
        <f t="shared" si="150"/>
        <v>1.2500000000000001E-2</v>
      </c>
      <c r="K67" s="980">
        <f>'CEO II V EDE'!M10</f>
        <v>1</v>
      </c>
      <c r="L67" s="19">
        <f t="shared" ref="L67:L74" si="151">K67/$B67</f>
        <v>1.2500000000000001E-2</v>
      </c>
      <c r="M67" s="980">
        <f>'CEO II V EDE'!O10</f>
        <v>6</v>
      </c>
      <c r="N67" s="19">
        <f t="shared" ref="N67:N74" si="152">M67/$B67</f>
        <v>7.4999999999999997E-2</v>
      </c>
      <c r="O67" s="107">
        <f>'CEO II V EDE'!S10</f>
        <v>6</v>
      </c>
      <c r="P67" s="19">
        <f t="shared" ref="P67:P74" si="153">O67/$B67</f>
        <v>7.4999999999999997E-2</v>
      </c>
      <c r="Q67" s="945">
        <f>'CEO II V EDE'!U10</f>
        <v>21</v>
      </c>
      <c r="R67" s="19">
        <f t="shared" ref="R67:R74" si="154">Q67/$B67</f>
        <v>0.26250000000000001</v>
      </c>
      <c r="S67" s="945">
        <f>'CEO II V EDE'!W10</f>
        <v>30</v>
      </c>
      <c r="T67" s="19">
        <f t="shared" ref="T67:T74" si="155">S67/$B67</f>
        <v>0.375</v>
      </c>
      <c r="U67" s="945">
        <f>'CEO II V EDE'!AA10</f>
        <v>58</v>
      </c>
      <c r="V67" s="19">
        <f t="shared" ref="V67:V74" si="156">U67/$B67</f>
        <v>0.72499999999999998</v>
      </c>
      <c r="W67" s="945">
        <f>'CEO II V EDE'!AC10</f>
        <v>76</v>
      </c>
      <c r="X67" s="19">
        <f t="shared" ref="X67:X74" si="157">W67/$B67</f>
        <v>0.95</v>
      </c>
      <c r="Y67" s="945">
        <f>'CEO II V EDE'!AE10</f>
        <v>41</v>
      </c>
      <c r="Z67" s="19">
        <f t="shared" ref="Z67:Z74" si="158">Y67/$B67</f>
        <v>0.51249999999999996</v>
      </c>
      <c r="AA67" s="107">
        <f t="shared" si="148"/>
        <v>612</v>
      </c>
    </row>
    <row r="68" spans="1:27" outlineLevel="1" x14ac:dyDescent="0.25">
      <c r="A68" s="234" t="s">
        <v>55</v>
      </c>
      <c r="B68" s="612">
        <f>'CEO II V EDE'!B11</f>
        <v>120</v>
      </c>
      <c r="C68" s="980">
        <f>'CEO II V EDE'!C11</f>
        <v>63</v>
      </c>
      <c r="D68" s="19">
        <f t="shared" si="141"/>
        <v>0.52500000000000002</v>
      </c>
      <c r="E68" s="980">
        <f>'CEO II V EDE'!E11</f>
        <v>42</v>
      </c>
      <c r="F68" s="19">
        <f t="shared" si="149"/>
        <v>0.35</v>
      </c>
      <c r="G68" s="980">
        <f>'CEO II V EDE'!G11</f>
        <v>41</v>
      </c>
      <c r="H68" s="19">
        <f t="shared" si="150"/>
        <v>0.34166666666666667</v>
      </c>
      <c r="I68" s="980">
        <f>'CEO II V EDE'!K11</f>
        <v>2</v>
      </c>
      <c r="J68" s="19">
        <f t="shared" si="150"/>
        <v>1.6666666666666666E-2</v>
      </c>
      <c r="K68" s="980">
        <f>'CEO II V EDE'!M11</f>
        <v>0</v>
      </c>
      <c r="L68" s="19">
        <f t="shared" si="151"/>
        <v>0</v>
      </c>
      <c r="M68" s="980">
        <f>'CEO II V EDE'!O11</f>
        <v>0</v>
      </c>
      <c r="N68" s="19">
        <f t="shared" si="152"/>
        <v>0</v>
      </c>
      <c r="O68" s="107">
        <f>'CEO II V EDE'!S11</f>
        <v>0</v>
      </c>
      <c r="P68" s="19">
        <f t="shared" si="153"/>
        <v>0</v>
      </c>
      <c r="Q68" s="945">
        <f>'CEO II V EDE'!U11</f>
        <v>0</v>
      </c>
      <c r="R68" s="19">
        <f t="shared" si="154"/>
        <v>0</v>
      </c>
      <c r="S68" s="945">
        <f>'CEO II V EDE'!W11</f>
        <v>9</v>
      </c>
      <c r="T68" s="19">
        <f t="shared" si="155"/>
        <v>7.4999999999999997E-2</v>
      </c>
      <c r="U68" s="945">
        <f>'CEO II V EDE'!AA11</f>
        <v>10</v>
      </c>
      <c r="V68" s="19">
        <f t="shared" si="156"/>
        <v>8.3333333333333329E-2</v>
      </c>
      <c r="W68" s="945">
        <f>'CEO II V EDE'!AC11</f>
        <v>24</v>
      </c>
      <c r="X68" s="19">
        <f t="shared" si="157"/>
        <v>0.2</v>
      </c>
      <c r="Y68" s="945">
        <f>'CEO II V EDE'!AE11</f>
        <v>16</v>
      </c>
      <c r="Z68" s="19">
        <f t="shared" si="158"/>
        <v>0.13333333333333333</v>
      </c>
      <c r="AA68" s="107">
        <f t="shared" si="148"/>
        <v>207</v>
      </c>
    </row>
    <row r="69" spans="1:27" outlineLevel="1" x14ac:dyDescent="0.25">
      <c r="A69" s="234" t="s">
        <v>56</v>
      </c>
      <c r="B69" s="612">
        <f>'CEO II V EDE'!B12</f>
        <v>80</v>
      </c>
      <c r="C69" s="980">
        <f>'CEO II V EDE'!C12</f>
        <v>263</v>
      </c>
      <c r="D69" s="19">
        <f t="shared" si="141"/>
        <v>3.2875000000000001</v>
      </c>
      <c r="E69" s="980">
        <f>'CEO II V EDE'!E12</f>
        <v>136</v>
      </c>
      <c r="F69" s="19">
        <f t="shared" si="149"/>
        <v>1.7</v>
      </c>
      <c r="G69" s="980">
        <f>'CEO II V EDE'!G12</f>
        <v>104</v>
      </c>
      <c r="H69" s="19">
        <f t="shared" si="150"/>
        <v>1.3</v>
      </c>
      <c r="I69" s="980">
        <f>'CEO II V EDE'!K12</f>
        <v>2</v>
      </c>
      <c r="J69" s="19">
        <f t="shared" si="150"/>
        <v>2.5000000000000001E-2</v>
      </c>
      <c r="K69" s="980">
        <f>'CEO II V EDE'!M12</f>
        <v>1</v>
      </c>
      <c r="L69" s="19">
        <f t="shared" si="151"/>
        <v>1.2500000000000001E-2</v>
      </c>
      <c r="M69" s="980">
        <f>'CEO II V EDE'!O12</f>
        <v>0</v>
      </c>
      <c r="N69" s="19">
        <f t="shared" si="152"/>
        <v>0</v>
      </c>
      <c r="O69" s="107">
        <f>'CEO II V EDE'!S12</f>
        <v>43</v>
      </c>
      <c r="P69" s="19">
        <f t="shared" si="153"/>
        <v>0.53749999999999998</v>
      </c>
      <c r="Q69" s="945">
        <f>'CEO II V EDE'!U12</f>
        <v>20</v>
      </c>
      <c r="R69" s="19">
        <f t="shared" si="154"/>
        <v>0.25</v>
      </c>
      <c r="S69" s="945">
        <f>'CEO II V EDE'!W12</f>
        <v>56</v>
      </c>
      <c r="T69" s="19">
        <f t="shared" si="155"/>
        <v>0.7</v>
      </c>
      <c r="U69" s="945">
        <f>'CEO II V EDE'!AA12</f>
        <v>76</v>
      </c>
      <c r="V69" s="19">
        <f t="shared" si="156"/>
        <v>0.95</v>
      </c>
      <c r="W69" s="945">
        <f>'CEO II V EDE'!AC12</f>
        <v>125</v>
      </c>
      <c r="X69" s="19">
        <f t="shared" si="157"/>
        <v>1.5625</v>
      </c>
      <c r="Y69" s="945">
        <f>'CEO II V EDE'!AE12</f>
        <v>118</v>
      </c>
      <c r="Z69" s="19">
        <f t="shared" si="158"/>
        <v>1.4750000000000001</v>
      </c>
      <c r="AA69" s="107">
        <f t="shared" si="148"/>
        <v>944</v>
      </c>
    </row>
    <row r="70" spans="1:27" outlineLevel="1" x14ac:dyDescent="0.25">
      <c r="A70" s="235" t="s">
        <v>57</v>
      </c>
      <c r="B70" s="612">
        <f>'CEO II V EDE'!B13</f>
        <v>360</v>
      </c>
      <c r="C70" s="980">
        <f>'CEO II V EDE'!C13</f>
        <v>243</v>
      </c>
      <c r="D70" s="19">
        <f t="shared" si="141"/>
        <v>0.67500000000000004</v>
      </c>
      <c r="E70" s="980">
        <f>'CEO II V EDE'!E13</f>
        <v>311</v>
      </c>
      <c r="F70" s="19">
        <f t="shared" si="149"/>
        <v>0.86388888888888893</v>
      </c>
      <c r="G70" s="980">
        <f>'CEO II V EDE'!G13</f>
        <v>188</v>
      </c>
      <c r="H70" s="19">
        <f t="shared" si="150"/>
        <v>0.52222222222222225</v>
      </c>
      <c r="I70" s="980">
        <f>'CEO II V EDE'!K13</f>
        <v>0</v>
      </c>
      <c r="J70" s="19">
        <f t="shared" si="150"/>
        <v>0</v>
      </c>
      <c r="K70" s="980">
        <f>'CEO II V EDE'!M13</f>
        <v>0</v>
      </c>
      <c r="L70" s="19">
        <f t="shared" si="151"/>
        <v>0</v>
      </c>
      <c r="M70" s="980">
        <f>'CEO II V EDE'!O13</f>
        <v>0</v>
      </c>
      <c r="N70" s="19">
        <f t="shared" si="152"/>
        <v>0</v>
      </c>
      <c r="O70" s="107">
        <f>'CEO II V EDE'!S13</f>
        <v>0</v>
      </c>
      <c r="P70" s="19">
        <f t="shared" si="153"/>
        <v>0</v>
      </c>
      <c r="Q70" s="945">
        <f>'CEO II V EDE'!U13</f>
        <v>13</v>
      </c>
      <c r="R70" s="19">
        <f t="shared" si="154"/>
        <v>3.6111111111111108E-2</v>
      </c>
      <c r="S70" s="945">
        <f>'CEO II V EDE'!W13</f>
        <v>196</v>
      </c>
      <c r="T70" s="19">
        <f t="shared" si="155"/>
        <v>0.5444444444444444</v>
      </c>
      <c r="U70" s="945">
        <f>'CEO II V EDE'!AA13</f>
        <v>186</v>
      </c>
      <c r="V70" s="19">
        <f t="shared" si="156"/>
        <v>0.51666666666666672</v>
      </c>
      <c r="W70" s="945">
        <f>'CEO II V EDE'!AC13</f>
        <v>192</v>
      </c>
      <c r="X70" s="19">
        <f t="shared" si="157"/>
        <v>0.53333333333333333</v>
      </c>
      <c r="Y70" s="945">
        <f>'CEO II V EDE'!AE13</f>
        <v>149</v>
      </c>
      <c r="Z70" s="19">
        <f t="shared" si="158"/>
        <v>0.41388888888888886</v>
      </c>
      <c r="AA70" s="810">
        <f t="shared" si="148"/>
        <v>1478</v>
      </c>
    </row>
    <row r="71" spans="1:27" outlineLevel="1" x14ac:dyDescent="0.25">
      <c r="A71" s="235" t="s">
        <v>58</v>
      </c>
      <c r="B71" s="612">
        <f>'CEO II V EDE'!B14</f>
        <v>160</v>
      </c>
      <c r="C71" s="980">
        <f>'CEO II V EDE'!C14</f>
        <v>203</v>
      </c>
      <c r="D71" s="19">
        <f t="shared" si="141"/>
        <v>1.26875</v>
      </c>
      <c r="E71" s="980">
        <f>'CEO II V EDE'!E14</f>
        <v>269</v>
      </c>
      <c r="F71" s="19">
        <f t="shared" si="149"/>
        <v>1.6812499999999999</v>
      </c>
      <c r="G71" s="980">
        <f>'CEO II V EDE'!G14</f>
        <v>140</v>
      </c>
      <c r="H71" s="19">
        <f t="shared" si="150"/>
        <v>0.875</v>
      </c>
      <c r="I71" s="980">
        <f>'CEO II V EDE'!K14</f>
        <v>0</v>
      </c>
      <c r="J71" s="19">
        <f t="shared" si="150"/>
        <v>0</v>
      </c>
      <c r="K71" s="980">
        <f>'CEO II V EDE'!M14</f>
        <v>0</v>
      </c>
      <c r="L71" s="19">
        <f t="shared" si="151"/>
        <v>0</v>
      </c>
      <c r="M71" s="980">
        <f>'CEO II V EDE'!O14</f>
        <v>0</v>
      </c>
      <c r="N71" s="19">
        <f t="shared" si="152"/>
        <v>0</v>
      </c>
      <c r="O71" s="107">
        <f>'CEO II V EDE'!S14</f>
        <v>0</v>
      </c>
      <c r="P71" s="19">
        <f t="shared" si="153"/>
        <v>0</v>
      </c>
      <c r="Q71" s="945">
        <f>'CEO II V EDE'!U14</f>
        <v>53</v>
      </c>
      <c r="R71" s="19">
        <f t="shared" si="154"/>
        <v>0.33124999999999999</v>
      </c>
      <c r="S71" s="945">
        <f>'CEO II V EDE'!W14</f>
        <v>151</v>
      </c>
      <c r="T71" s="19">
        <f t="shared" si="155"/>
        <v>0.94374999999999998</v>
      </c>
      <c r="U71" s="945">
        <f>'CEO II V EDE'!AA14</f>
        <v>156</v>
      </c>
      <c r="V71" s="19">
        <f t="shared" si="156"/>
        <v>0.97499999999999998</v>
      </c>
      <c r="W71" s="945">
        <f>'CEO II V EDE'!AC14</f>
        <v>178</v>
      </c>
      <c r="X71" s="19">
        <f t="shared" si="157"/>
        <v>1.1125</v>
      </c>
      <c r="Y71" s="945">
        <f>'CEO II V EDE'!AE14</f>
        <v>198</v>
      </c>
      <c r="Z71" s="19">
        <f t="shared" si="158"/>
        <v>1.2375</v>
      </c>
      <c r="AA71" s="833">
        <f t="shared" si="148"/>
        <v>1348</v>
      </c>
    </row>
    <row r="72" spans="1:27" outlineLevel="1" x14ac:dyDescent="0.25">
      <c r="A72" s="857" t="s">
        <v>427</v>
      </c>
      <c r="B72" s="1058">
        <f>'CEO II V EDE'!B15</f>
        <v>40</v>
      </c>
      <c r="C72" s="985">
        <f>'CEO II V EDE'!C15</f>
        <v>83</v>
      </c>
      <c r="D72" s="719">
        <f t="shared" si="141"/>
        <v>2.0750000000000002</v>
      </c>
      <c r="E72" s="985">
        <f>'CEO II V EDE'!E15</f>
        <v>72</v>
      </c>
      <c r="F72" s="719">
        <f t="shared" si="149"/>
        <v>1.8</v>
      </c>
      <c r="G72" s="985">
        <f>'CEO II V EDE'!G15</f>
        <v>52</v>
      </c>
      <c r="H72" s="719">
        <f t="shared" si="150"/>
        <v>1.3</v>
      </c>
      <c r="I72" s="985">
        <f>'CEO II V EDE'!K15</f>
        <v>0</v>
      </c>
      <c r="J72" s="719">
        <f t="shared" si="150"/>
        <v>0</v>
      </c>
      <c r="K72" s="985">
        <f>'CEO II V EDE'!M15</f>
        <v>0</v>
      </c>
      <c r="L72" s="719">
        <f t="shared" si="151"/>
        <v>0</v>
      </c>
      <c r="M72" s="985">
        <f>'CEO II V EDE'!O15</f>
        <v>0</v>
      </c>
      <c r="N72" s="719">
        <f t="shared" si="152"/>
        <v>0</v>
      </c>
      <c r="O72" s="725">
        <f>'CEO II V EDE'!S15</f>
        <v>0</v>
      </c>
      <c r="P72" s="719">
        <f t="shared" si="153"/>
        <v>0</v>
      </c>
      <c r="Q72" s="948">
        <f>'CEO II V EDE'!U15</f>
        <v>7</v>
      </c>
      <c r="R72" s="719">
        <f t="shared" si="154"/>
        <v>0.17499999999999999</v>
      </c>
      <c r="S72" s="948">
        <f>'CEO II V EDE'!W15</f>
        <v>63</v>
      </c>
      <c r="T72" s="719">
        <f t="shared" si="155"/>
        <v>1.575</v>
      </c>
      <c r="U72" s="948">
        <f>'CEO II V EDE'!AA15</f>
        <v>48</v>
      </c>
      <c r="V72" s="719">
        <f t="shared" si="156"/>
        <v>1.2</v>
      </c>
      <c r="W72" s="948">
        <f>'CEO II V EDE'!AC15</f>
        <v>52</v>
      </c>
      <c r="X72" s="719">
        <f t="shared" si="157"/>
        <v>1.3</v>
      </c>
      <c r="Y72" s="948">
        <f>'CEO II V EDE'!AE15</f>
        <v>39</v>
      </c>
      <c r="Z72" s="719">
        <f t="shared" si="158"/>
        <v>0.97499999999999998</v>
      </c>
      <c r="AA72" s="833">
        <f t="shared" si="148"/>
        <v>416</v>
      </c>
    </row>
    <row r="73" spans="1:27" ht="15.75" outlineLevel="1" thickBot="1" x14ac:dyDescent="0.3">
      <c r="A73" s="858" t="s">
        <v>429</v>
      </c>
      <c r="B73" s="1056">
        <f>'CEO II V EDE'!B16</f>
        <v>10</v>
      </c>
      <c r="C73" s="981">
        <f>'CEO II V EDE'!C16</f>
        <v>13</v>
      </c>
      <c r="D73" s="807">
        <f t="shared" si="141"/>
        <v>1.3</v>
      </c>
      <c r="E73" s="981">
        <f>'CEO II V EDE'!E16</f>
        <v>23</v>
      </c>
      <c r="F73" s="807">
        <f t="shared" si="149"/>
        <v>2.2999999999999998</v>
      </c>
      <c r="G73" s="981">
        <f>'CEO II V EDE'!G16</f>
        <v>18</v>
      </c>
      <c r="H73" s="807">
        <f t="shared" si="150"/>
        <v>1.8</v>
      </c>
      <c r="I73" s="981">
        <f>'CEO II V EDE'!K16</f>
        <v>0</v>
      </c>
      <c r="J73" s="807">
        <f t="shared" si="150"/>
        <v>0</v>
      </c>
      <c r="K73" s="981">
        <f>'CEO II V EDE'!M16</f>
        <v>0</v>
      </c>
      <c r="L73" s="807">
        <f t="shared" si="151"/>
        <v>0</v>
      </c>
      <c r="M73" s="981">
        <f>'CEO II V EDE'!O16</f>
        <v>0</v>
      </c>
      <c r="N73" s="807">
        <f t="shared" si="152"/>
        <v>0</v>
      </c>
      <c r="O73" s="810">
        <f>'CEO II V EDE'!S16</f>
        <v>0</v>
      </c>
      <c r="P73" s="807">
        <f t="shared" si="153"/>
        <v>0</v>
      </c>
      <c r="Q73" s="946">
        <f>'CEO II V EDE'!U16</f>
        <v>0</v>
      </c>
      <c r="R73" s="807">
        <f t="shared" si="154"/>
        <v>0</v>
      </c>
      <c r="S73" s="946">
        <f>'CEO II V EDE'!W16</f>
        <v>24</v>
      </c>
      <c r="T73" s="807">
        <f t="shared" si="155"/>
        <v>2.4</v>
      </c>
      <c r="U73" s="946">
        <f>'CEO II V EDE'!AA16</f>
        <v>21</v>
      </c>
      <c r="V73" s="807">
        <f t="shared" si="156"/>
        <v>2.1</v>
      </c>
      <c r="W73" s="946">
        <f>'CEO II V EDE'!AC16</f>
        <v>30</v>
      </c>
      <c r="X73" s="807">
        <f t="shared" si="157"/>
        <v>3</v>
      </c>
      <c r="Y73" s="946">
        <f>'CEO II V EDE'!AE16</f>
        <v>17</v>
      </c>
      <c r="Z73" s="807">
        <f t="shared" si="158"/>
        <v>1.7</v>
      </c>
      <c r="AA73" s="834">
        <f t="shared" si="148"/>
        <v>146</v>
      </c>
    </row>
    <row r="74" spans="1:27" ht="15.75" outlineLevel="1" thickBot="1" x14ac:dyDescent="0.3">
      <c r="A74" s="876" t="s">
        <v>7</v>
      </c>
      <c r="B74" s="607">
        <f>SUM(B65:B73)</f>
        <v>970</v>
      </c>
      <c r="C74" s="982">
        <f>SUM(C65:C72)</f>
        <v>1530</v>
      </c>
      <c r="D74" s="241">
        <f t="shared" si="141"/>
        <v>1.5773195876288659</v>
      </c>
      <c r="E74" s="982">
        <f>SUM(E65:E72)</f>
        <v>1286</v>
      </c>
      <c r="F74" s="241">
        <f t="shared" si="149"/>
        <v>1.3257731958762886</v>
      </c>
      <c r="G74" s="982">
        <f>SUM(G65:G72)</f>
        <v>929</v>
      </c>
      <c r="H74" s="241">
        <f t="shared" si="150"/>
        <v>0.95773195876288664</v>
      </c>
      <c r="I74" s="982">
        <f>SUM(I65:I72)</f>
        <v>10</v>
      </c>
      <c r="J74" s="241">
        <f t="shared" si="150"/>
        <v>1.0309278350515464E-2</v>
      </c>
      <c r="K74" s="982">
        <f t="shared" ref="K74" si="159">SUM(K65:K72)</f>
        <v>16</v>
      </c>
      <c r="L74" s="241">
        <f t="shared" si="151"/>
        <v>1.6494845360824743E-2</v>
      </c>
      <c r="M74" s="982">
        <f t="shared" ref="M74" si="160">SUM(M65:M72)</f>
        <v>17</v>
      </c>
      <c r="N74" s="241">
        <f t="shared" si="152"/>
        <v>1.7525773195876289E-2</v>
      </c>
      <c r="O74" s="381">
        <f>SUM(O65:O72)</f>
        <v>63</v>
      </c>
      <c r="P74" s="241">
        <f t="shared" si="153"/>
        <v>6.4948453608247428E-2</v>
      </c>
      <c r="Q74" s="660">
        <f t="shared" ref="Q74" si="161">SUM(Q65:Q72)</f>
        <v>151</v>
      </c>
      <c r="R74" s="241">
        <f t="shared" si="154"/>
        <v>0.15567010309278351</v>
      </c>
      <c r="S74" s="660">
        <f t="shared" ref="S74" si="162">SUM(S65:S72)</f>
        <v>680</v>
      </c>
      <c r="T74" s="241">
        <f t="shared" si="155"/>
        <v>0.7010309278350515</v>
      </c>
      <c r="U74" s="660">
        <f>SUM(U65:U72)</f>
        <v>712</v>
      </c>
      <c r="V74" s="241">
        <f t="shared" si="156"/>
        <v>0.73402061855670098</v>
      </c>
      <c r="W74" s="660">
        <f t="shared" ref="W74" si="163">SUM(W65:W72)</f>
        <v>810</v>
      </c>
      <c r="X74" s="241">
        <f t="shared" si="157"/>
        <v>0.83505154639175261</v>
      </c>
      <c r="Y74" s="660">
        <f t="shared" ref="Y74" si="164">SUM(Y65:Y72)</f>
        <v>693</v>
      </c>
      <c r="Z74" s="241">
        <f t="shared" si="158"/>
        <v>0.71443298969072166</v>
      </c>
      <c r="AA74" s="809">
        <f t="shared" si="148"/>
        <v>6897</v>
      </c>
    </row>
    <row r="76" spans="1:27" ht="16.5" thickBot="1" x14ac:dyDescent="0.3">
      <c r="A76" s="1314" t="s">
        <v>615</v>
      </c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</row>
    <row r="77" spans="1:27" ht="26.25" outlineLevel="1" thickBot="1" x14ac:dyDescent="0.3">
      <c r="A77" s="862" t="s">
        <v>14</v>
      </c>
      <c r="B77" s="1059" t="s">
        <v>15</v>
      </c>
      <c r="C77" s="1043" t="str">
        <f>'Pque N Mundo I'!C7</f>
        <v>JAN_20</v>
      </c>
      <c r="D77" s="1044" t="str">
        <f>'Pque N Mundo I'!D7</f>
        <v>%</v>
      </c>
      <c r="E77" s="1045" t="str">
        <f>'Pque N Mundo I'!E7</f>
        <v>FEV_20</v>
      </c>
      <c r="F77" s="1044" t="str">
        <f>'Pque N Mundo I'!F7</f>
        <v>%</v>
      </c>
      <c r="G77" s="1045" t="str">
        <f>'Pque N Mundo I'!G7</f>
        <v>MAR_20</v>
      </c>
      <c r="H77" s="1044" t="str">
        <f>'Pque N Mundo I'!H7</f>
        <v>%</v>
      </c>
      <c r="I77" s="1042" t="str">
        <f>'Pque N Mundo I'!K7</f>
        <v>ABR_20</v>
      </c>
      <c r="J77" s="1044" t="str">
        <f>'Pque N Mundo I'!L7</f>
        <v>%</v>
      </c>
      <c r="K77" s="1042" t="str">
        <f>'Pque N Mundo I'!M7</f>
        <v>MAIO_20</v>
      </c>
      <c r="L77" s="1044" t="str">
        <f>'Pque N Mundo I'!N7</f>
        <v>%</v>
      </c>
      <c r="M77" s="1042" t="str">
        <f>'Pque N Mundo I'!O7</f>
        <v>JUN_20</v>
      </c>
      <c r="N77" s="1044" t="str">
        <f>'Pque N Mundo I'!P7</f>
        <v>%</v>
      </c>
      <c r="O77" s="1042" t="str">
        <f>'Pque N Mundo I'!S7</f>
        <v>JUL_20</v>
      </c>
      <c r="P77" s="1044" t="str">
        <f>'Pque N Mundo I'!T7</f>
        <v>%</v>
      </c>
      <c r="Q77" s="1042" t="str">
        <f>'Pque N Mundo I'!U7</f>
        <v>AGO_20</v>
      </c>
      <c r="R77" s="1044" t="str">
        <f>'Pque N Mundo I'!V7</f>
        <v>%</v>
      </c>
      <c r="S77" s="1042" t="str">
        <f>'Pque N Mundo I'!W7</f>
        <v>SET_20</v>
      </c>
      <c r="T77" s="1044" t="str">
        <f>'Pque N Mundo I'!X7</f>
        <v>%</v>
      </c>
      <c r="U77" s="1042" t="str">
        <f>'Pque N Mundo I'!AA7</f>
        <v>OUT_20</v>
      </c>
      <c r="V77" s="1044" t="str">
        <f>'Pque N Mundo I'!AB7</f>
        <v>%</v>
      </c>
      <c r="W77" s="1042" t="str">
        <f>'Pque N Mundo I'!AC7</f>
        <v>NOV_20</v>
      </c>
      <c r="X77" s="1044" t="str">
        <f>'Pque N Mundo I'!AD7</f>
        <v>%</v>
      </c>
      <c r="Y77" s="1042" t="str">
        <f>'Pque N Mundo I'!AE7</f>
        <v>DEZ_20</v>
      </c>
      <c r="Z77" s="15" t="str">
        <f>'Pque N Mundo I'!AF7</f>
        <v>%</v>
      </c>
      <c r="AA77" s="14" t="s">
        <v>6</v>
      </c>
    </row>
    <row r="78" spans="1:27" ht="15.75" outlineLevel="1" thickTop="1" x14ac:dyDescent="0.25">
      <c r="A78" s="232" t="s">
        <v>397</v>
      </c>
      <c r="B78" s="611">
        <f>'AMA_UBS V Medeiros'!B8</f>
        <v>576</v>
      </c>
      <c r="C78" s="979">
        <f>'AMA_UBS V Medeiros'!C8</f>
        <v>764</v>
      </c>
      <c r="D78" s="19">
        <f t="shared" ref="D78:D86" si="165">C78/$B78</f>
        <v>1.3263888888888888</v>
      </c>
      <c r="E78" s="979">
        <f>'AMA_UBS V Medeiros'!E8</f>
        <v>625</v>
      </c>
      <c r="F78" s="19">
        <f t="shared" ref="F78:F86" si="166">E78/$B78</f>
        <v>1.0850694444444444</v>
      </c>
      <c r="G78" s="979">
        <f>'AMA_UBS V Medeiros'!G8</f>
        <v>457</v>
      </c>
      <c r="H78" s="19">
        <f t="shared" ref="H78:J86" si="167">G78/$B78</f>
        <v>0.79340277777777779</v>
      </c>
      <c r="I78" s="979">
        <f>'AMA_UBS V Medeiros'!K8</f>
        <v>150</v>
      </c>
      <c r="J78" s="19">
        <f t="shared" si="167"/>
        <v>0.26041666666666669</v>
      </c>
      <c r="K78" s="979">
        <f>'AMA_UBS V Medeiros'!M8</f>
        <v>106</v>
      </c>
      <c r="L78" s="19">
        <f t="shared" ref="L78:L86" si="168">K78/$B78</f>
        <v>0.18402777777777779</v>
      </c>
      <c r="M78" s="979">
        <f>'AMA_UBS V Medeiros'!O8</f>
        <v>171</v>
      </c>
      <c r="N78" s="19">
        <f t="shared" ref="N78:N86" si="169">M78/$B78</f>
        <v>0.296875</v>
      </c>
      <c r="O78" s="106">
        <f>'AMA_UBS V Medeiros'!S8</f>
        <v>270</v>
      </c>
      <c r="P78" s="19">
        <f t="shared" ref="P78:P86" si="170">O78/$B78</f>
        <v>0.46875</v>
      </c>
      <c r="Q78" s="944">
        <f>'AMA_UBS V Medeiros'!U8</f>
        <v>241</v>
      </c>
      <c r="R78" s="19">
        <f t="shared" ref="R78:R86" si="171">Q78/$B78</f>
        <v>0.41840277777777779</v>
      </c>
      <c r="S78" s="944">
        <f>'AMA_UBS V Medeiros'!W8</f>
        <v>458</v>
      </c>
      <c r="T78" s="19">
        <f t="shared" ref="T78:T86" si="172">S78/$B78</f>
        <v>0.79513888888888884</v>
      </c>
      <c r="U78" s="944">
        <f>'AMA_UBS V Medeiros'!AA8</f>
        <v>442</v>
      </c>
      <c r="V78" s="19">
        <f t="shared" ref="V78:V86" si="173">U78/$B78</f>
        <v>0.76736111111111116</v>
      </c>
      <c r="W78" s="944">
        <f>'AMA_UBS V Medeiros'!AC8</f>
        <v>489</v>
      </c>
      <c r="X78" s="19">
        <f t="shared" ref="X78:X86" si="174">W78/$B78</f>
        <v>0.84895833333333337</v>
      </c>
      <c r="Y78" s="944">
        <f>'AMA_UBS V Medeiros'!AE8</f>
        <v>412</v>
      </c>
      <c r="Z78" s="19">
        <f t="shared" ref="Z78:Z86" si="175">Y78/$B78</f>
        <v>0.71527777777777779</v>
      </c>
      <c r="AA78" s="106">
        <f t="shared" ref="AA78:AA86" si="176">SUM(C78,E78,G78,I78,K78,M78,O78,Q78,S78,U78,W78,Y78)</f>
        <v>4585</v>
      </c>
    </row>
    <row r="79" spans="1:27" outlineLevel="1" x14ac:dyDescent="0.25">
      <c r="A79" s="232" t="s">
        <v>9</v>
      </c>
      <c r="B79" s="612">
        <f>'AMA_UBS V Medeiros'!B9</f>
        <v>2016</v>
      </c>
      <c r="C79" s="980">
        <f>'AMA_UBS V Medeiros'!C9</f>
        <v>2325</v>
      </c>
      <c r="D79" s="120">
        <f t="shared" si="165"/>
        <v>1.1532738095238095</v>
      </c>
      <c r="E79" s="980">
        <f>'AMA_UBS V Medeiros'!E9</f>
        <v>1913</v>
      </c>
      <c r="F79" s="120">
        <f t="shared" si="166"/>
        <v>0.94890873015873012</v>
      </c>
      <c r="G79" s="980">
        <f>'AMA_UBS V Medeiros'!G9</f>
        <v>1147</v>
      </c>
      <c r="H79" s="120">
        <f t="shared" si="167"/>
        <v>0.56894841269841268</v>
      </c>
      <c r="I79" s="980">
        <f>'AMA_UBS V Medeiros'!K9</f>
        <v>173</v>
      </c>
      <c r="J79" s="120">
        <f t="shared" si="167"/>
        <v>8.5813492063492064E-2</v>
      </c>
      <c r="K79" s="980">
        <f>'AMA_UBS V Medeiros'!M9</f>
        <v>72</v>
      </c>
      <c r="L79" s="120">
        <f t="shared" si="168"/>
        <v>3.5714285714285712E-2</v>
      </c>
      <c r="M79" s="980">
        <f>'AMA_UBS V Medeiros'!O9</f>
        <v>157</v>
      </c>
      <c r="N79" s="120">
        <f t="shared" si="169"/>
        <v>7.7876984126984128E-2</v>
      </c>
      <c r="O79" s="107">
        <f>'AMA_UBS V Medeiros'!S9</f>
        <v>175</v>
      </c>
      <c r="P79" s="120">
        <f t="shared" si="170"/>
        <v>8.6805555555555552E-2</v>
      </c>
      <c r="Q79" s="945">
        <f>'AMA_UBS V Medeiros'!U9</f>
        <v>232</v>
      </c>
      <c r="R79" s="120">
        <f t="shared" si="171"/>
        <v>0.11507936507936507</v>
      </c>
      <c r="S79" s="945">
        <f>'AMA_UBS V Medeiros'!W9</f>
        <v>993</v>
      </c>
      <c r="T79" s="120">
        <f t="shared" si="172"/>
        <v>0.49255952380952384</v>
      </c>
      <c r="U79" s="945">
        <f>'AMA_UBS V Medeiros'!AA9</f>
        <v>1090</v>
      </c>
      <c r="V79" s="120">
        <f t="shared" si="173"/>
        <v>0.54067460317460314</v>
      </c>
      <c r="W79" s="945">
        <f>'AMA_UBS V Medeiros'!AC9</f>
        <v>1115</v>
      </c>
      <c r="X79" s="120">
        <f t="shared" si="174"/>
        <v>0.55307539682539686</v>
      </c>
      <c r="Y79" s="945">
        <f>'AMA_UBS V Medeiros'!AE9</f>
        <v>914</v>
      </c>
      <c r="Z79" s="120">
        <f t="shared" si="175"/>
        <v>0.45337301587301587</v>
      </c>
      <c r="AA79" s="107">
        <f t="shared" si="176"/>
        <v>10306</v>
      </c>
    </row>
    <row r="80" spans="1:27" outlineLevel="1" x14ac:dyDescent="0.25">
      <c r="A80" s="232" t="s">
        <v>10</v>
      </c>
      <c r="B80" s="612">
        <f>'AMA_UBS V Medeiros'!B10</f>
        <v>1315</v>
      </c>
      <c r="C80" s="980">
        <f>'AMA_UBS V Medeiros'!C10</f>
        <v>993</v>
      </c>
      <c r="D80" s="120">
        <f t="shared" si="165"/>
        <v>0.75513307984790878</v>
      </c>
      <c r="E80" s="980">
        <f>'AMA_UBS V Medeiros'!E10</f>
        <v>1024</v>
      </c>
      <c r="F80" s="120">
        <f t="shared" si="166"/>
        <v>0.77870722433460071</v>
      </c>
      <c r="G80" s="980">
        <f>'AMA_UBS V Medeiros'!G10</f>
        <v>1075</v>
      </c>
      <c r="H80" s="120">
        <f t="shared" si="167"/>
        <v>0.81749049429657794</v>
      </c>
      <c r="I80" s="980">
        <f>'AMA_UBS V Medeiros'!K10</f>
        <v>934</v>
      </c>
      <c r="J80" s="120">
        <f t="shared" si="167"/>
        <v>0.71026615969581752</v>
      </c>
      <c r="K80" s="980">
        <f>'AMA_UBS V Medeiros'!M10</f>
        <v>1161</v>
      </c>
      <c r="L80" s="120">
        <f t="shared" si="168"/>
        <v>0.88288973384030422</v>
      </c>
      <c r="M80" s="980">
        <f>'AMA_UBS V Medeiros'!O10</f>
        <v>1269</v>
      </c>
      <c r="N80" s="120">
        <f t="shared" si="169"/>
        <v>0.9650190114068441</v>
      </c>
      <c r="O80" s="107">
        <f>'AMA_UBS V Medeiros'!S10</f>
        <v>1293</v>
      </c>
      <c r="P80" s="120">
        <f t="shared" si="170"/>
        <v>0.9832699619771863</v>
      </c>
      <c r="Q80" s="945">
        <f>'AMA_UBS V Medeiros'!U10</f>
        <v>1479</v>
      </c>
      <c r="R80" s="120">
        <f t="shared" si="171"/>
        <v>1.1247148288973383</v>
      </c>
      <c r="S80" s="945">
        <f>'AMA_UBS V Medeiros'!W10</f>
        <v>1169</v>
      </c>
      <c r="T80" s="120">
        <f t="shared" si="172"/>
        <v>0.88897338403041826</v>
      </c>
      <c r="U80" s="945">
        <f>'AMA_UBS V Medeiros'!AA10</f>
        <v>1279</v>
      </c>
      <c r="V80" s="120">
        <f t="shared" si="173"/>
        <v>0.97262357414448675</v>
      </c>
      <c r="W80" s="945">
        <f>'AMA_UBS V Medeiros'!AC10</f>
        <v>1134</v>
      </c>
      <c r="X80" s="120">
        <f t="shared" si="174"/>
        <v>0.8623574144486692</v>
      </c>
      <c r="Y80" s="945">
        <f>'AMA_UBS V Medeiros'!AE10</f>
        <v>1155</v>
      </c>
      <c r="Z80" s="120">
        <f t="shared" si="175"/>
        <v>0.87832699619771859</v>
      </c>
      <c r="AA80" s="107">
        <f t="shared" si="176"/>
        <v>13965</v>
      </c>
    </row>
    <row r="81" spans="1:27" outlineLevel="1" x14ac:dyDescent="0.25">
      <c r="A81" s="865" t="s">
        <v>460</v>
      </c>
      <c r="B81" s="612">
        <v>0</v>
      </c>
      <c r="C81" s="980">
        <f>'AMA_UBS V Medeiros'!C11</f>
        <v>1016</v>
      </c>
      <c r="D81" s="120" t="e">
        <f t="shared" ref="D81" si="177">C81/$B81</f>
        <v>#DIV/0!</v>
      </c>
      <c r="E81" s="980">
        <f>'AMA_UBS V Medeiros'!E11</f>
        <v>996</v>
      </c>
      <c r="F81" s="120" t="e">
        <f t="shared" ref="F81" si="178">E81/$B81</f>
        <v>#DIV/0!</v>
      </c>
      <c r="G81" s="980">
        <f>'AMA_UBS V Medeiros'!G11</f>
        <v>928</v>
      </c>
      <c r="H81" s="120" t="e">
        <f t="shared" ref="H81" si="179">G81/$B81</f>
        <v>#DIV/0!</v>
      </c>
      <c r="I81" s="980">
        <f>'AMA_UBS V Medeiros'!K11</f>
        <v>731</v>
      </c>
      <c r="J81" s="120" t="e">
        <f t="shared" ref="J81" si="180">I81/$B81</f>
        <v>#DIV/0!</v>
      </c>
      <c r="K81" s="980">
        <f>'AMA_UBS V Medeiros'!M11</f>
        <v>578</v>
      </c>
      <c r="L81" s="120" t="e">
        <f t="shared" ref="L81" si="181">K81/$B81</f>
        <v>#DIV/0!</v>
      </c>
      <c r="M81" s="980">
        <f>'AMA_UBS V Medeiros'!O11</f>
        <v>784</v>
      </c>
      <c r="N81" s="120" t="e">
        <f t="shared" ref="N81" si="182">M81/$B81</f>
        <v>#DIV/0!</v>
      </c>
      <c r="O81" s="107">
        <f>'AMA_UBS V Medeiros'!S11</f>
        <v>929</v>
      </c>
      <c r="P81" s="120" t="e">
        <f t="shared" ref="P81" si="183">O81/$B81</f>
        <v>#DIV/0!</v>
      </c>
      <c r="Q81" s="945">
        <f>'AMA_UBS V Medeiros'!U11</f>
        <v>820</v>
      </c>
      <c r="R81" s="120" t="e">
        <f t="shared" ref="R81" si="184">Q81/$B81</f>
        <v>#DIV/0!</v>
      </c>
      <c r="S81" s="945">
        <f>'AMA_UBS V Medeiros'!W11</f>
        <v>671</v>
      </c>
      <c r="T81" s="120" t="e">
        <f t="shared" ref="T81" si="185">S81/$B81</f>
        <v>#DIV/0!</v>
      </c>
      <c r="U81" s="945">
        <f>'AMA_UBS V Medeiros'!AA11</f>
        <v>779</v>
      </c>
      <c r="V81" s="120" t="e">
        <f t="shared" si="173"/>
        <v>#DIV/0!</v>
      </c>
      <c r="W81" s="945">
        <f>'AMA_UBS V Medeiros'!AC11</f>
        <v>684</v>
      </c>
      <c r="X81" s="120" t="e">
        <f t="shared" si="174"/>
        <v>#DIV/0!</v>
      </c>
      <c r="Y81" s="945">
        <f>'AMA_UBS V Medeiros'!AE11</f>
        <v>1304</v>
      </c>
      <c r="Z81" s="120" t="e">
        <f t="shared" si="175"/>
        <v>#DIV/0!</v>
      </c>
      <c r="AA81" s="107">
        <f t="shared" si="176"/>
        <v>10220</v>
      </c>
    </row>
    <row r="82" spans="1:27" outlineLevel="1" x14ac:dyDescent="0.25">
      <c r="A82" s="232" t="s">
        <v>11</v>
      </c>
      <c r="B82" s="612">
        <f>'AMA_UBS V Medeiros'!B12</f>
        <v>526</v>
      </c>
      <c r="C82" s="980">
        <f>'AMA_UBS V Medeiros'!C12</f>
        <v>258</v>
      </c>
      <c r="D82" s="120">
        <f t="shared" si="165"/>
        <v>0.49049429657794674</v>
      </c>
      <c r="E82" s="980">
        <f>'AMA_UBS V Medeiros'!E12</f>
        <v>348</v>
      </c>
      <c r="F82" s="120">
        <f t="shared" si="166"/>
        <v>0.66159695817490494</v>
      </c>
      <c r="G82" s="980">
        <f>'AMA_UBS V Medeiros'!G12</f>
        <v>218</v>
      </c>
      <c r="H82" s="120">
        <f t="shared" si="167"/>
        <v>0.4144486692015209</v>
      </c>
      <c r="I82" s="980">
        <f>'AMA_UBS V Medeiros'!K12</f>
        <v>203</v>
      </c>
      <c r="J82" s="120">
        <f t="shared" si="167"/>
        <v>0.38593155893536124</v>
      </c>
      <c r="K82" s="980">
        <f>'AMA_UBS V Medeiros'!M12</f>
        <v>219</v>
      </c>
      <c r="L82" s="120">
        <f t="shared" si="168"/>
        <v>0.41634980988593157</v>
      </c>
      <c r="M82" s="980">
        <f>'AMA_UBS V Medeiros'!O12</f>
        <v>244</v>
      </c>
      <c r="N82" s="120">
        <f t="shared" si="169"/>
        <v>0.46387832699619774</v>
      </c>
      <c r="O82" s="107">
        <f>'AMA_UBS V Medeiros'!S12</f>
        <v>265</v>
      </c>
      <c r="P82" s="120">
        <f t="shared" si="170"/>
        <v>0.50380228136882133</v>
      </c>
      <c r="Q82" s="945">
        <f>'AMA_UBS V Medeiros'!U12</f>
        <v>56</v>
      </c>
      <c r="R82" s="120">
        <f t="shared" si="171"/>
        <v>0.10646387832699619</v>
      </c>
      <c r="S82" s="945">
        <f>'AMA_UBS V Medeiros'!W12</f>
        <v>63</v>
      </c>
      <c r="T82" s="120">
        <f t="shared" si="172"/>
        <v>0.11977186311787072</v>
      </c>
      <c r="U82" s="945">
        <f>'AMA_UBS V Medeiros'!AA12</f>
        <v>153</v>
      </c>
      <c r="V82" s="120">
        <f t="shared" si="173"/>
        <v>0.29087452471482889</v>
      </c>
      <c r="W82" s="945">
        <f>'AMA_UBS V Medeiros'!AC12</f>
        <v>341</v>
      </c>
      <c r="X82" s="120">
        <f t="shared" si="174"/>
        <v>0.64828897338403046</v>
      </c>
      <c r="Y82" s="945">
        <f>'AMA_UBS V Medeiros'!AE12</f>
        <v>195</v>
      </c>
      <c r="Z82" s="120">
        <f t="shared" si="175"/>
        <v>0.37072243346007605</v>
      </c>
      <c r="AA82" s="107">
        <f t="shared" si="176"/>
        <v>2563</v>
      </c>
    </row>
    <row r="83" spans="1:27" outlineLevel="1" x14ac:dyDescent="0.25">
      <c r="A83" s="865" t="s">
        <v>461</v>
      </c>
      <c r="B83" s="612">
        <v>0</v>
      </c>
      <c r="C83" s="980">
        <f>'AMA_UBS V Medeiros'!C13</f>
        <v>375</v>
      </c>
      <c r="D83" s="120" t="e">
        <f t="shared" ref="D83" si="186">C83/$B83</f>
        <v>#DIV/0!</v>
      </c>
      <c r="E83" s="980">
        <f>'AMA_UBS V Medeiros'!E13</f>
        <v>441</v>
      </c>
      <c r="F83" s="120" t="e">
        <f t="shared" ref="F83" si="187">E83/$B83</f>
        <v>#DIV/0!</v>
      </c>
      <c r="G83" s="980">
        <f>'AMA_UBS V Medeiros'!G13</f>
        <v>558</v>
      </c>
      <c r="H83" s="120" t="e">
        <f t="shared" ref="H83" si="188">G83/$B83</f>
        <v>#DIV/0!</v>
      </c>
      <c r="I83" s="980">
        <f>'AMA_UBS V Medeiros'!K13</f>
        <v>110</v>
      </c>
      <c r="J83" s="120" t="e">
        <f t="shared" ref="J83" si="189">I83/$B83</f>
        <v>#DIV/0!</v>
      </c>
      <c r="K83" s="980">
        <f>'AMA_UBS V Medeiros'!M13</f>
        <v>140</v>
      </c>
      <c r="L83" s="120" t="e">
        <f t="shared" ref="L83" si="190">K83/$B83</f>
        <v>#DIV/0!</v>
      </c>
      <c r="M83" s="980">
        <f>'AMA_UBS V Medeiros'!O13</f>
        <v>115</v>
      </c>
      <c r="N83" s="120" t="e">
        <f t="shared" ref="N83" si="191">M83/$B83</f>
        <v>#DIV/0!</v>
      </c>
      <c r="O83" s="107">
        <f>'AMA_UBS V Medeiros'!S13</f>
        <v>202</v>
      </c>
      <c r="P83" s="120" t="e">
        <f t="shared" ref="P83" si="192">O83/$B83</f>
        <v>#DIV/0!</v>
      </c>
      <c r="Q83" s="945">
        <f>'AMA_UBS V Medeiros'!U13</f>
        <v>296</v>
      </c>
      <c r="R83" s="120" t="e">
        <f t="shared" ref="R83" si="193">Q83/$B83</f>
        <v>#DIV/0!</v>
      </c>
      <c r="S83" s="945">
        <f>'AMA_UBS V Medeiros'!W13</f>
        <v>349</v>
      </c>
      <c r="T83" s="120" t="e">
        <f t="shared" ref="T83" si="194">S83/$B83</f>
        <v>#DIV/0!</v>
      </c>
      <c r="U83" s="945">
        <f>'AMA_UBS V Medeiros'!AA13</f>
        <v>483</v>
      </c>
      <c r="V83" s="120" t="e">
        <f t="shared" si="173"/>
        <v>#DIV/0!</v>
      </c>
      <c r="W83" s="945">
        <f>'AMA_UBS V Medeiros'!AC13</f>
        <v>499</v>
      </c>
      <c r="X83" s="120" t="e">
        <f t="shared" si="174"/>
        <v>#DIV/0!</v>
      </c>
      <c r="Y83" s="945">
        <f>'AMA_UBS V Medeiros'!AE13</f>
        <v>354</v>
      </c>
      <c r="Z83" s="120" t="e">
        <f t="shared" si="175"/>
        <v>#DIV/0!</v>
      </c>
      <c r="AA83" s="107">
        <f t="shared" si="176"/>
        <v>3922</v>
      </c>
    </row>
    <row r="84" spans="1:27" outlineLevel="1" x14ac:dyDescent="0.25">
      <c r="A84" s="232" t="s">
        <v>12</v>
      </c>
      <c r="B84" s="612">
        <f>'AMA_UBS V Medeiros'!B14</f>
        <v>125</v>
      </c>
      <c r="C84" s="980">
        <f>'AMA_UBS V Medeiros'!C14</f>
        <v>292</v>
      </c>
      <c r="D84" s="120">
        <f t="shared" si="165"/>
        <v>2.3359999999999999</v>
      </c>
      <c r="E84" s="980">
        <f>'AMA_UBS V Medeiros'!E14</f>
        <v>230</v>
      </c>
      <c r="F84" s="120">
        <f t="shared" si="166"/>
        <v>1.84</v>
      </c>
      <c r="G84" s="980">
        <f>'AMA_UBS V Medeiros'!G14</f>
        <v>314</v>
      </c>
      <c r="H84" s="120">
        <f t="shared" si="167"/>
        <v>2.512</v>
      </c>
      <c r="I84" s="980">
        <f>'AMA_UBS V Medeiros'!K14</f>
        <v>251</v>
      </c>
      <c r="J84" s="120">
        <f t="shared" si="167"/>
        <v>2.008</v>
      </c>
      <c r="K84" s="980">
        <f>'AMA_UBS V Medeiros'!M14</f>
        <v>267</v>
      </c>
      <c r="L84" s="120">
        <f t="shared" si="168"/>
        <v>2.1360000000000001</v>
      </c>
      <c r="M84" s="980">
        <f>'AMA_UBS V Medeiros'!O14</f>
        <v>121</v>
      </c>
      <c r="N84" s="120">
        <f t="shared" si="169"/>
        <v>0.96799999999999997</v>
      </c>
      <c r="O84" s="107">
        <f>'AMA_UBS V Medeiros'!S14</f>
        <v>254</v>
      </c>
      <c r="P84" s="120">
        <f t="shared" si="170"/>
        <v>2.032</v>
      </c>
      <c r="Q84" s="945">
        <f>'AMA_UBS V Medeiros'!U14</f>
        <v>287</v>
      </c>
      <c r="R84" s="120">
        <f t="shared" si="171"/>
        <v>2.2959999999999998</v>
      </c>
      <c r="S84" s="945">
        <f>'AMA_UBS V Medeiros'!W14</f>
        <v>180</v>
      </c>
      <c r="T84" s="120">
        <f t="shared" si="172"/>
        <v>1.44</v>
      </c>
      <c r="U84" s="945">
        <f>'AMA_UBS V Medeiros'!AA14</f>
        <v>239</v>
      </c>
      <c r="V84" s="120">
        <f t="shared" si="173"/>
        <v>1.9119999999999999</v>
      </c>
      <c r="W84" s="945">
        <f>'AMA_UBS V Medeiros'!AC14</f>
        <v>0</v>
      </c>
      <c r="X84" s="120">
        <f t="shared" si="174"/>
        <v>0</v>
      </c>
      <c r="Y84" s="945">
        <f>'AMA_UBS V Medeiros'!AE14</f>
        <v>229</v>
      </c>
      <c r="Z84" s="120">
        <f t="shared" si="175"/>
        <v>1.8320000000000001</v>
      </c>
      <c r="AA84" s="107">
        <f t="shared" si="176"/>
        <v>2664</v>
      </c>
    </row>
    <row r="85" spans="1:27" ht="15.75" outlineLevel="1" thickBot="1" x14ac:dyDescent="0.3">
      <c r="A85" s="855" t="s">
        <v>13</v>
      </c>
      <c r="B85" s="1056">
        <f>'AMA_UBS V Medeiros'!B15</f>
        <v>659</v>
      </c>
      <c r="C85" s="981">
        <f>'AMA_UBS V Medeiros'!C15</f>
        <v>415</v>
      </c>
      <c r="D85" s="807">
        <f t="shared" si="165"/>
        <v>0.62974203338391499</v>
      </c>
      <c r="E85" s="981">
        <f>'AMA_UBS V Medeiros'!E15</f>
        <v>430</v>
      </c>
      <c r="F85" s="807">
        <f t="shared" si="166"/>
        <v>0.65250379362670718</v>
      </c>
      <c r="G85" s="981">
        <f>'AMA_UBS V Medeiros'!G15</f>
        <v>306</v>
      </c>
      <c r="H85" s="807">
        <f t="shared" si="167"/>
        <v>0.46433990895295901</v>
      </c>
      <c r="I85" s="981">
        <f>'AMA_UBS V Medeiros'!K15</f>
        <v>153</v>
      </c>
      <c r="J85" s="807">
        <f t="shared" si="167"/>
        <v>0.23216995447647951</v>
      </c>
      <c r="K85" s="981">
        <f>'AMA_UBS V Medeiros'!M15</f>
        <v>109</v>
      </c>
      <c r="L85" s="807">
        <f t="shared" si="168"/>
        <v>0.165402124430956</v>
      </c>
      <c r="M85" s="981">
        <f>'AMA_UBS V Medeiros'!O15</f>
        <v>133</v>
      </c>
      <c r="N85" s="807">
        <f t="shared" si="169"/>
        <v>0.20182094081942337</v>
      </c>
      <c r="O85" s="810">
        <f>'AMA_UBS V Medeiros'!S15</f>
        <v>154</v>
      </c>
      <c r="P85" s="807">
        <f t="shared" si="170"/>
        <v>0.23368740515933231</v>
      </c>
      <c r="Q85" s="946">
        <f>'AMA_UBS V Medeiros'!U15</f>
        <v>215</v>
      </c>
      <c r="R85" s="807">
        <f t="shared" si="171"/>
        <v>0.32625189681335359</v>
      </c>
      <c r="S85" s="946">
        <f>'AMA_UBS V Medeiros'!W15</f>
        <v>274</v>
      </c>
      <c r="T85" s="807">
        <f t="shared" si="172"/>
        <v>0.41578148710166918</v>
      </c>
      <c r="U85" s="946">
        <f>'AMA_UBS V Medeiros'!AA15</f>
        <v>307</v>
      </c>
      <c r="V85" s="807">
        <f t="shared" si="173"/>
        <v>0.46585735963581182</v>
      </c>
      <c r="W85" s="946">
        <f>'AMA_UBS V Medeiros'!AC15</f>
        <v>330</v>
      </c>
      <c r="X85" s="807">
        <f t="shared" si="174"/>
        <v>0.5007587253414264</v>
      </c>
      <c r="Y85" s="946">
        <f>'AMA_UBS V Medeiros'!AE15</f>
        <v>490</v>
      </c>
      <c r="Z85" s="807">
        <f t="shared" si="175"/>
        <v>0.74355083459787552</v>
      </c>
      <c r="AA85" s="810">
        <f t="shared" si="176"/>
        <v>3316</v>
      </c>
    </row>
    <row r="86" spans="1:27" ht="15.75" outlineLevel="1" thickBot="1" x14ac:dyDescent="0.3">
      <c r="A86" s="876" t="s">
        <v>7</v>
      </c>
      <c r="B86" s="607">
        <f>SUM(B78:B85)</f>
        <v>5217</v>
      </c>
      <c r="C86" s="982">
        <f>SUM(C78:C85)</f>
        <v>6438</v>
      </c>
      <c r="D86" s="241">
        <f t="shared" si="165"/>
        <v>1.2340425531914894</v>
      </c>
      <c r="E86" s="982">
        <f>SUM(E78:E85)</f>
        <v>6007</v>
      </c>
      <c r="F86" s="241">
        <f t="shared" si="166"/>
        <v>1.1514280237684493</v>
      </c>
      <c r="G86" s="982">
        <f>SUM(G78:G85)</f>
        <v>5003</v>
      </c>
      <c r="H86" s="241">
        <f t="shared" si="167"/>
        <v>0.95898025685259725</v>
      </c>
      <c r="I86" s="982">
        <f>SUM(I78:I85)</f>
        <v>2705</v>
      </c>
      <c r="J86" s="241">
        <f t="shared" si="167"/>
        <v>0.51849722062488024</v>
      </c>
      <c r="K86" s="982">
        <f t="shared" ref="K86" si="195">SUM(K78:K85)</f>
        <v>2652</v>
      </c>
      <c r="L86" s="241">
        <f t="shared" si="168"/>
        <v>0.50833812535940193</v>
      </c>
      <c r="M86" s="982">
        <f t="shared" ref="M86" si="196">SUM(M78:M85)</f>
        <v>2994</v>
      </c>
      <c r="N86" s="241">
        <f t="shared" si="169"/>
        <v>0.57389304197814839</v>
      </c>
      <c r="O86" s="381">
        <f>SUM(O78:O85)</f>
        <v>3542</v>
      </c>
      <c r="P86" s="241">
        <f t="shared" si="170"/>
        <v>0.67893425340233848</v>
      </c>
      <c r="Q86" s="660">
        <f t="shared" ref="Q86" si="197">SUM(Q78:Q85)</f>
        <v>3626</v>
      </c>
      <c r="R86" s="241">
        <f t="shared" si="171"/>
        <v>0.69503546099290781</v>
      </c>
      <c r="S86" s="660">
        <f t="shared" ref="S86" si="198">SUM(S78:S85)</f>
        <v>4157</v>
      </c>
      <c r="T86" s="241">
        <f t="shared" si="172"/>
        <v>0.79681809469043507</v>
      </c>
      <c r="U86" s="660">
        <f>SUM(U78:U85)</f>
        <v>4772</v>
      </c>
      <c r="V86" s="241">
        <f t="shared" si="173"/>
        <v>0.91470193597853178</v>
      </c>
      <c r="W86" s="660">
        <f t="shared" ref="W86" si="199">SUM(W78:W85)</f>
        <v>4592</v>
      </c>
      <c r="X86" s="241">
        <f t="shared" si="174"/>
        <v>0.88019934828445467</v>
      </c>
      <c r="Y86" s="660">
        <f t="shared" ref="Y86" si="200">SUM(Y78:Y85)</f>
        <v>5053</v>
      </c>
      <c r="Z86" s="241">
        <f t="shared" si="175"/>
        <v>0.96856430898984092</v>
      </c>
      <c r="AA86" s="809">
        <f t="shared" si="176"/>
        <v>51541</v>
      </c>
    </row>
    <row r="87" spans="1:27" x14ac:dyDescent="0.25">
      <c r="O87" s="880"/>
      <c r="Q87" s="668"/>
      <c r="S87" s="668"/>
      <c r="U87" s="974"/>
      <c r="W87" s="668"/>
      <c r="Y87" s="668"/>
    </row>
    <row r="88" spans="1:27" ht="16.5" thickBot="1" x14ac:dyDescent="0.3">
      <c r="A88" s="1324" t="s">
        <v>616</v>
      </c>
      <c r="B88" s="1324"/>
      <c r="C88" s="1324"/>
      <c r="D88" s="1324"/>
      <c r="E88" s="1324"/>
      <c r="F88" s="1324"/>
      <c r="G88" s="1324"/>
      <c r="H88" s="1324"/>
      <c r="I88" s="1324"/>
      <c r="J88" s="1324"/>
      <c r="K88" s="1324"/>
      <c r="L88" s="1324"/>
      <c r="M88" s="1324"/>
      <c r="N88" s="1324"/>
      <c r="O88" s="1325"/>
      <c r="P88" s="1325"/>
      <c r="Q88" s="1325"/>
      <c r="R88" s="1325"/>
      <c r="S88" s="1325"/>
      <c r="T88" s="1325"/>
      <c r="U88" s="1326"/>
      <c r="V88" s="1326"/>
      <c r="W88" s="1326"/>
      <c r="X88" s="1326"/>
      <c r="Y88" s="1326"/>
      <c r="Z88" s="1326"/>
      <c r="AA88" s="1324"/>
    </row>
    <row r="89" spans="1:27" ht="26.25" outlineLevel="1" thickBot="1" x14ac:dyDescent="0.3">
      <c r="A89" s="1046" t="s">
        <v>14</v>
      </c>
      <c r="B89" s="1055" t="s">
        <v>15</v>
      </c>
      <c r="C89" s="1047" t="str">
        <f>'Pque N Mundo I'!$C$7</f>
        <v>JAN_20</v>
      </c>
      <c r="D89" s="1048" t="str">
        <f>'Pque N Mundo I'!$D$7</f>
        <v>%</v>
      </c>
      <c r="E89" s="1049" t="str">
        <f>'Pque N Mundo I'!E$7</f>
        <v>FEV_20</v>
      </c>
      <c r="F89" s="1048" t="str">
        <f>'Pque N Mundo I'!$F$7</f>
        <v>%</v>
      </c>
      <c r="G89" s="1049" t="str">
        <f>'Pque N Mundo I'!G$7</f>
        <v>MAR_20</v>
      </c>
      <c r="H89" s="1048" t="str">
        <f>'Pque N Mundo I'!$H$7</f>
        <v>%</v>
      </c>
      <c r="I89" s="1050" t="str">
        <f>'Pque N Mundo I'!K$7</f>
        <v>ABR_20</v>
      </c>
      <c r="J89" s="1048" t="str">
        <f>'Pque N Mundo I'!$L$7</f>
        <v>%</v>
      </c>
      <c r="K89" s="1050" t="str">
        <f>'Pque N Mundo I'!$M$7</f>
        <v>MAIO_20</v>
      </c>
      <c r="L89" s="1048" t="str">
        <f>'Pque N Mundo I'!$N$7</f>
        <v>%</v>
      </c>
      <c r="M89" s="1050" t="str">
        <f>'Pque N Mundo I'!$O$7</f>
        <v>JUN_20</v>
      </c>
      <c r="N89" s="1048" t="str">
        <f>'Pque N Mundo I'!$P$7</f>
        <v>%</v>
      </c>
      <c r="O89" s="1050" t="str">
        <f>'Pque N Mundo I'!$S$7</f>
        <v>JUL_20</v>
      </c>
      <c r="P89" s="1048" t="str">
        <f>'Pque N Mundo I'!$T$7</f>
        <v>%</v>
      </c>
      <c r="Q89" s="1050" t="str">
        <f>'Pque N Mundo I'!$U$7</f>
        <v>AGO_20</v>
      </c>
      <c r="R89" s="1048" t="str">
        <f>'Pque N Mundo I'!$V$7</f>
        <v>%</v>
      </c>
      <c r="S89" s="1050" t="str">
        <f>'Pque N Mundo I'!$W$7</f>
        <v>SET_20</v>
      </c>
      <c r="T89" s="1048" t="str">
        <f>'Pque N Mundo I'!$X$7</f>
        <v>%</v>
      </c>
      <c r="U89" s="1050" t="str">
        <f>'Pque N Mundo I'!$AA$7</f>
        <v>OUT_20</v>
      </c>
      <c r="V89" s="1048" t="str">
        <f>'Pque N Mundo I'!$AB$7</f>
        <v>%</v>
      </c>
      <c r="W89" s="1050" t="str">
        <f>'Pque N Mundo I'!$AC$7</f>
        <v>NOV_20</v>
      </c>
      <c r="X89" s="1048" t="str">
        <f>'Pque N Mundo I'!$AD$7</f>
        <v>%</v>
      </c>
      <c r="Y89" s="1050" t="str">
        <f>'Pque N Mundo I'!$AE$7</f>
        <v>DEZ_20</v>
      </c>
      <c r="Z89" s="1051" t="str">
        <f>'Pque N Mundo I'!$AF$7</f>
        <v>%</v>
      </c>
      <c r="AA89" s="1052" t="s">
        <v>6</v>
      </c>
    </row>
    <row r="90" spans="1:27" ht="15.75" outlineLevel="1" thickTop="1" x14ac:dyDescent="0.25">
      <c r="A90" s="232" t="s">
        <v>397</v>
      </c>
      <c r="B90" s="611">
        <f>'UBS Izolina Mazzei'!B8</f>
        <v>864</v>
      </c>
      <c r="C90" s="979">
        <f>'UBS Izolina Mazzei'!C8</f>
        <v>998</v>
      </c>
      <c r="D90" s="19">
        <f t="shared" ref="D90:D95" si="201">C90/$B90</f>
        <v>1.1550925925925926</v>
      </c>
      <c r="E90" s="979">
        <f>'UBS Izolina Mazzei'!E8</f>
        <v>806</v>
      </c>
      <c r="F90" s="19">
        <f t="shared" ref="F90:F95" si="202">E90/$B90</f>
        <v>0.93287037037037035</v>
      </c>
      <c r="G90" s="979">
        <f>'UBS Izolina Mazzei'!G8</f>
        <v>553</v>
      </c>
      <c r="H90" s="19">
        <f t="shared" ref="H90:H95" si="203">G90/$B90</f>
        <v>0.64004629629629628</v>
      </c>
      <c r="I90" s="979">
        <f>'UBS Izolina Mazzei'!K8</f>
        <v>103</v>
      </c>
      <c r="J90" s="19">
        <f t="shared" ref="J90:J95" si="204">I90/$B90</f>
        <v>0.11921296296296297</v>
      </c>
      <c r="K90" s="979">
        <f>'UBS Izolina Mazzei'!M8</f>
        <v>96</v>
      </c>
      <c r="L90" s="19">
        <f t="shared" ref="L90:L95" si="205">K90/$B90</f>
        <v>0.1111111111111111</v>
      </c>
      <c r="M90" s="979">
        <f>'UBS Izolina Mazzei'!O8</f>
        <v>144</v>
      </c>
      <c r="N90" s="19">
        <f t="shared" ref="N90:N95" si="206">M90/$B90</f>
        <v>0.16666666666666666</v>
      </c>
      <c r="O90" s="106">
        <f>'UBS Izolina Mazzei'!S8</f>
        <v>229</v>
      </c>
      <c r="P90" s="19">
        <f t="shared" ref="P90:P97" si="207">O90/$B90</f>
        <v>0.26504629629629628</v>
      </c>
      <c r="Q90" s="944">
        <f>'UBS Izolina Mazzei'!U8</f>
        <v>240</v>
      </c>
      <c r="R90" s="19">
        <f t="shared" ref="R90:R97" si="208">Q90/$B90</f>
        <v>0.27777777777777779</v>
      </c>
      <c r="S90" s="944">
        <f>'UBS Izolina Mazzei'!W8</f>
        <v>428</v>
      </c>
      <c r="T90" s="19">
        <f t="shared" ref="T90:T97" si="209">S90/$B90</f>
        <v>0.49537037037037035</v>
      </c>
      <c r="U90" s="944">
        <f>'UBS Izolina Mazzei'!AA8</f>
        <v>392</v>
      </c>
      <c r="V90" s="19">
        <f t="shared" ref="V90:V97" si="210">U90/$B90</f>
        <v>0.45370370370370372</v>
      </c>
      <c r="W90" s="944">
        <f>'UBS Izolina Mazzei'!AC8</f>
        <v>414</v>
      </c>
      <c r="X90" s="19">
        <f t="shared" ref="X90:X97" si="211">W90/$B90</f>
        <v>0.47916666666666669</v>
      </c>
      <c r="Y90" s="944">
        <f>'UBS Izolina Mazzei'!AE8</f>
        <v>350</v>
      </c>
      <c r="Z90" s="19">
        <f t="shared" ref="Z90:Z97" si="212">Y90/$B90</f>
        <v>0.40509259259259262</v>
      </c>
      <c r="AA90" s="106">
        <f t="shared" ref="AA90:AA99" si="213">SUM(C90,E90,G90,I90,K90,M90,O90,Q90,S90,U90,W90,Y90)</f>
        <v>4753</v>
      </c>
    </row>
    <row r="91" spans="1:27" outlineLevel="1" x14ac:dyDescent="0.25">
      <c r="A91" s="232" t="s">
        <v>9</v>
      </c>
      <c r="B91" s="612">
        <f>'UBS Izolina Mazzei'!B9</f>
        <v>3024</v>
      </c>
      <c r="C91" s="980">
        <f>'UBS Izolina Mazzei'!C9</f>
        <v>2866</v>
      </c>
      <c r="D91" s="120">
        <f t="shared" si="201"/>
        <v>0.94775132275132279</v>
      </c>
      <c r="E91" s="980">
        <f>'UBS Izolina Mazzei'!E9</f>
        <v>2250</v>
      </c>
      <c r="F91" s="120">
        <f t="shared" si="202"/>
        <v>0.74404761904761907</v>
      </c>
      <c r="G91" s="980">
        <f>'UBS Izolina Mazzei'!G9</f>
        <v>1484</v>
      </c>
      <c r="H91" s="120">
        <f t="shared" si="203"/>
        <v>0.49074074074074076</v>
      </c>
      <c r="I91" s="980">
        <f>'UBS Izolina Mazzei'!K9</f>
        <v>185</v>
      </c>
      <c r="J91" s="120">
        <f t="shared" si="204"/>
        <v>6.1177248677248677E-2</v>
      </c>
      <c r="K91" s="980">
        <f>'UBS Izolina Mazzei'!M9</f>
        <v>164</v>
      </c>
      <c r="L91" s="120">
        <f t="shared" si="205"/>
        <v>5.423280423280423E-2</v>
      </c>
      <c r="M91" s="980">
        <f>'UBS Izolina Mazzei'!O9</f>
        <v>262</v>
      </c>
      <c r="N91" s="120">
        <f t="shared" si="206"/>
        <v>8.6640211640211642E-2</v>
      </c>
      <c r="O91" s="107">
        <f>'UBS Izolina Mazzei'!S9</f>
        <v>237</v>
      </c>
      <c r="P91" s="120">
        <f t="shared" si="207"/>
        <v>7.8373015873015872E-2</v>
      </c>
      <c r="Q91" s="945">
        <f>'UBS Izolina Mazzei'!U9</f>
        <v>330</v>
      </c>
      <c r="R91" s="120">
        <f t="shared" si="208"/>
        <v>0.10912698412698413</v>
      </c>
      <c r="S91" s="945">
        <f>'UBS Izolina Mazzei'!W9</f>
        <v>914</v>
      </c>
      <c r="T91" s="120">
        <f t="shared" si="209"/>
        <v>0.30224867724867727</v>
      </c>
      <c r="U91" s="945">
        <f>'UBS Izolina Mazzei'!AA9</f>
        <v>982</v>
      </c>
      <c r="V91" s="120">
        <f t="shared" si="210"/>
        <v>0.32473544973544971</v>
      </c>
      <c r="W91" s="945">
        <f>'UBS Izolina Mazzei'!AC9</f>
        <v>908</v>
      </c>
      <c r="X91" s="120">
        <f t="shared" si="211"/>
        <v>0.30026455026455029</v>
      </c>
      <c r="Y91" s="945">
        <f>'UBS Izolina Mazzei'!AE9</f>
        <v>771</v>
      </c>
      <c r="Z91" s="120">
        <f t="shared" si="212"/>
        <v>0.25496031746031744</v>
      </c>
      <c r="AA91" s="107">
        <f t="shared" si="213"/>
        <v>11353</v>
      </c>
    </row>
    <row r="92" spans="1:27" outlineLevel="1" x14ac:dyDescent="0.25">
      <c r="A92" s="232" t="s">
        <v>10</v>
      </c>
      <c r="B92" s="612">
        <f>'UBS Izolina Mazzei'!B10</f>
        <v>789</v>
      </c>
      <c r="C92" s="980">
        <f>'UBS Izolina Mazzei'!C10</f>
        <v>674</v>
      </c>
      <c r="D92" s="120">
        <f t="shared" si="201"/>
        <v>0.85424588086185049</v>
      </c>
      <c r="E92" s="980">
        <f>'UBS Izolina Mazzei'!E10</f>
        <v>703</v>
      </c>
      <c r="F92" s="120">
        <f t="shared" si="202"/>
        <v>0.89100126742712293</v>
      </c>
      <c r="G92" s="980">
        <f>'UBS Izolina Mazzei'!G10</f>
        <v>713</v>
      </c>
      <c r="H92" s="120">
        <f t="shared" si="203"/>
        <v>0.90367553865652728</v>
      </c>
      <c r="I92" s="980">
        <f>'UBS Izolina Mazzei'!K10</f>
        <v>373</v>
      </c>
      <c r="J92" s="120">
        <f t="shared" si="204"/>
        <v>0.47275031685678076</v>
      </c>
      <c r="K92" s="980">
        <f>'UBS Izolina Mazzei'!M10</f>
        <v>360</v>
      </c>
      <c r="L92" s="120">
        <f t="shared" si="205"/>
        <v>0.45627376425855515</v>
      </c>
      <c r="M92" s="980">
        <f>'UBS Izolina Mazzei'!O10</f>
        <v>444</v>
      </c>
      <c r="N92" s="120">
        <f t="shared" si="206"/>
        <v>0.56273764258555137</v>
      </c>
      <c r="O92" s="107">
        <f>'UBS Izolina Mazzei'!S10</f>
        <v>465</v>
      </c>
      <c r="P92" s="120">
        <f t="shared" si="207"/>
        <v>0.58935361216730042</v>
      </c>
      <c r="Q92" s="945">
        <f>'UBS Izolina Mazzei'!U10</f>
        <v>528</v>
      </c>
      <c r="R92" s="120">
        <f t="shared" si="208"/>
        <v>0.66920152091254748</v>
      </c>
      <c r="S92" s="945">
        <f>'UBS Izolina Mazzei'!W10</f>
        <v>729</v>
      </c>
      <c r="T92" s="120">
        <f t="shared" si="209"/>
        <v>0.92395437262357416</v>
      </c>
      <c r="U92" s="945">
        <f>'UBS Izolina Mazzei'!AA10</f>
        <v>671</v>
      </c>
      <c r="V92" s="120">
        <f t="shared" si="210"/>
        <v>0.85044359949302917</v>
      </c>
      <c r="W92" s="945">
        <f>'UBS Izolina Mazzei'!AC10</f>
        <v>825</v>
      </c>
      <c r="X92" s="120">
        <f t="shared" si="211"/>
        <v>1.0456273764258555</v>
      </c>
      <c r="Y92" s="945">
        <f>'UBS Izolina Mazzei'!AE10</f>
        <v>695</v>
      </c>
      <c r="Z92" s="120">
        <f t="shared" si="212"/>
        <v>0.88086185044359955</v>
      </c>
      <c r="AA92" s="107">
        <f t="shared" si="213"/>
        <v>7180</v>
      </c>
    </row>
    <row r="93" spans="1:27" outlineLevel="1" x14ac:dyDescent="0.25">
      <c r="A93" s="232" t="s">
        <v>42</v>
      </c>
      <c r="B93" s="612">
        <f>'UBS Izolina Mazzei'!B11</f>
        <v>526</v>
      </c>
      <c r="C93" s="980">
        <f>'UBS Izolina Mazzei'!C11</f>
        <v>418</v>
      </c>
      <c r="D93" s="120">
        <f t="shared" si="201"/>
        <v>0.79467680608365021</v>
      </c>
      <c r="E93" s="980">
        <f>'UBS Izolina Mazzei'!E11</f>
        <v>354</v>
      </c>
      <c r="F93" s="120">
        <f t="shared" si="202"/>
        <v>0.6730038022813688</v>
      </c>
      <c r="G93" s="980">
        <f>'UBS Izolina Mazzei'!G11</f>
        <v>353</v>
      </c>
      <c r="H93" s="120">
        <f t="shared" si="203"/>
        <v>0.67110266159695819</v>
      </c>
      <c r="I93" s="980">
        <f>'UBS Izolina Mazzei'!K11</f>
        <v>56</v>
      </c>
      <c r="J93" s="120">
        <f t="shared" si="204"/>
        <v>0.10646387832699619</v>
      </c>
      <c r="K93" s="980">
        <f>'UBS Izolina Mazzei'!M11</f>
        <v>45</v>
      </c>
      <c r="L93" s="120">
        <f t="shared" si="205"/>
        <v>8.5551330798479083E-2</v>
      </c>
      <c r="M93" s="980">
        <f>'UBS Izolina Mazzei'!O11</f>
        <v>117</v>
      </c>
      <c r="N93" s="120">
        <f t="shared" si="206"/>
        <v>0.22243346007604561</v>
      </c>
      <c r="O93" s="107">
        <f>'UBS Izolina Mazzei'!S11</f>
        <v>247</v>
      </c>
      <c r="P93" s="120">
        <f t="shared" si="207"/>
        <v>0.46958174904942968</v>
      </c>
      <c r="Q93" s="945">
        <f>'UBS Izolina Mazzei'!U11</f>
        <v>213</v>
      </c>
      <c r="R93" s="120">
        <f t="shared" si="208"/>
        <v>0.4049429657794677</v>
      </c>
      <c r="S93" s="945">
        <f>'UBS Izolina Mazzei'!W11</f>
        <v>119</v>
      </c>
      <c r="T93" s="120">
        <f t="shared" si="209"/>
        <v>0.22623574144486691</v>
      </c>
      <c r="U93" s="945">
        <f>'UBS Izolina Mazzei'!AA11</f>
        <v>221</v>
      </c>
      <c r="V93" s="120">
        <f t="shared" si="210"/>
        <v>0.42015209125475284</v>
      </c>
      <c r="W93" s="945">
        <f>'UBS Izolina Mazzei'!AC11</f>
        <v>287</v>
      </c>
      <c r="X93" s="120">
        <f t="shared" si="211"/>
        <v>0.54562737642585546</v>
      </c>
      <c r="Y93" s="945">
        <f>'UBS Izolina Mazzei'!AE11</f>
        <v>164</v>
      </c>
      <c r="Z93" s="120">
        <f t="shared" si="212"/>
        <v>0.31178707224334601</v>
      </c>
      <c r="AA93" s="107">
        <f t="shared" si="213"/>
        <v>2594</v>
      </c>
    </row>
    <row r="94" spans="1:27" outlineLevel="1" x14ac:dyDescent="0.25">
      <c r="A94" s="859" t="s">
        <v>185</v>
      </c>
      <c r="B94" s="615">
        <f>'UBS Izolina Mazzei'!B12</f>
        <v>125</v>
      </c>
      <c r="C94" s="986">
        <f>'UBS Izolina Mazzei'!C12</f>
        <v>94</v>
      </c>
      <c r="D94" s="66">
        <f t="shared" si="201"/>
        <v>0.752</v>
      </c>
      <c r="E94" s="986">
        <f>'UBS Izolina Mazzei'!E12</f>
        <v>98</v>
      </c>
      <c r="F94" s="66">
        <f t="shared" si="202"/>
        <v>0.78400000000000003</v>
      </c>
      <c r="G94" s="986">
        <f>'UBS Izolina Mazzei'!G12</f>
        <v>69</v>
      </c>
      <c r="H94" s="66">
        <f t="shared" si="203"/>
        <v>0.55200000000000005</v>
      </c>
      <c r="I94" s="986">
        <f>'UBS Izolina Mazzei'!K12</f>
        <v>13</v>
      </c>
      <c r="J94" s="66">
        <f t="shared" si="204"/>
        <v>0.104</v>
      </c>
      <c r="K94" s="986">
        <f>'UBS Izolina Mazzei'!M12</f>
        <v>11</v>
      </c>
      <c r="L94" s="66">
        <f t="shared" si="205"/>
        <v>8.7999999999999995E-2</v>
      </c>
      <c r="M94" s="986">
        <f>'UBS Izolina Mazzei'!O12</f>
        <v>82</v>
      </c>
      <c r="N94" s="66">
        <f t="shared" si="206"/>
        <v>0.65600000000000003</v>
      </c>
      <c r="O94" s="118">
        <f>'UBS Izolina Mazzei'!S12</f>
        <v>62</v>
      </c>
      <c r="P94" s="66">
        <f t="shared" si="207"/>
        <v>0.496</v>
      </c>
      <c r="Q94" s="949">
        <f>'UBS Izolina Mazzei'!U12</f>
        <v>75</v>
      </c>
      <c r="R94" s="66">
        <f t="shared" si="208"/>
        <v>0.6</v>
      </c>
      <c r="S94" s="949">
        <f>'UBS Izolina Mazzei'!W12</f>
        <v>9</v>
      </c>
      <c r="T94" s="66">
        <f t="shared" si="209"/>
        <v>7.1999999999999995E-2</v>
      </c>
      <c r="U94" s="949">
        <f>'UBS Izolina Mazzei'!AA12</f>
        <v>85</v>
      </c>
      <c r="V94" s="66">
        <f t="shared" si="210"/>
        <v>0.68</v>
      </c>
      <c r="W94" s="949">
        <f>'UBS Izolina Mazzei'!AC12</f>
        <v>72</v>
      </c>
      <c r="X94" s="66">
        <f t="shared" si="211"/>
        <v>0.57599999999999996</v>
      </c>
      <c r="Y94" s="949">
        <f>'UBS Izolina Mazzei'!AE12</f>
        <v>56</v>
      </c>
      <c r="Z94" s="66">
        <f t="shared" si="212"/>
        <v>0.44800000000000001</v>
      </c>
      <c r="AA94" s="118">
        <f t="shared" si="213"/>
        <v>726</v>
      </c>
    </row>
    <row r="95" spans="1:27" outlineLevel="1" x14ac:dyDescent="0.25">
      <c r="A95" s="860" t="s">
        <v>13</v>
      </c>
      <c r="B95" s="1058">
        <f>'UBS Izolina Mazzei'!B13</f>
        <v>526</v>
      </c>
      <c r="C95" s="987">
        <f>'UBS Izolina Mazzei'!C13</f>
        <v>514</v>
      </c>
      <c r="D95" s="763">
        <f t="shared" si="201"/>
        <v>0.97718631178707227</v>
      </c>
      <c r="E95" s="987">
        <f>'UBS Izolina Mazzei'!E13</f>
        <v>396</v>
      </c>
      <c r="F95" s="763">
        <f t="shared" si="202"/>
        <v>0.75285171102661597</v>
      </c>
      <c r="G95" s="987">
        <f>'UBS Izolina Mazzei'!G13</f>
        <v>359</v>
      </c>
      <c r="H95" s="763">
        <f t="shared" si="203"/>
        <v>0.68250950570342206</v>
      </c>
      <c r="I95" s="987">
        <f>'UBS Izolina Mazzei'!K13</f>
        <v>190</v>
      </c>
      <c r="J95" s="763">
        <f t="shared" si="204"/>
        <v>0.36121673003802279</v>
      </c>
      <c r="K95" s="987">
        <f>'UBS Izolina Mazzei'!M13</f>
        <v>225</v>
      </c>
      <c r="L95" s="763">
        <f t="shared" si="205"/>
        <v>0.42775665399239543</v>
      </c>
      <c r="M95" s="987">
        <f>'UBS Izolina Mazzei'!O13</f>
        <v>262</v>
      </c>
      <c r="N95" s="763">
        <f t="shared" si="206"/>
        <v>0.49809885931558934</v>
      </c>
      <c r="O95" s="764">
        <f>'UBS Izolina Mazzei'!S13</f>
        <v>378</v>
      </c>
      <c r="P95" s="763">
        <f t="shared" si="207"/>
        <v>0.71863117870722437</v>
      </c>
      <c r="Q95" s="950">
        <f>'UBS Izolina Mazzei'!U13</f>
        <v>389</v>
      </c>
      <c r="R95" s="763">
        <f t="shared" si="208"/>
        <v>0.73954372623574149</v>
      </c>
      <c r="S95" s="950">
        <f>'UBS Izolina Mazzei'!W13</f>
        <v>341</v>
      </c>
      <c r="T95" s="763">
        <f t="shared" si="209"/>
        <v>0.64828897338403046</v>
      </c>
      <c r="U95" s="950">
        <f>'UBS Izolina Mazzei'!AA13</f>
        <v>271</v>
      </c>
      <c r="V95" s="763">
        <f t="shared" si="210"/>
        <v>0.51520912547528519</v>
      </c>
      <c r="W95" s="950">
        <f>'UBS Izolina Mazzei'!AC13</f>
        <v>347</v>
      </c>
      <c r="X95" s="763">
        <f t="shared" si="211"/>
        <v>0.65969581749049433</v>
      </c>
      <c r="Y95" s="950">
        <f>'UBS Izolina Mazzei'!AE13</f>
        <v>300</v>
      </c>
      <c r="Z95" s="763">
        <f t="shared" si="212"/>
        <v>0.57034220532319391</v>
      </c>
      <c r="AA95" s="200">
        <f t="shared" si="213"/>
        <v>3972</v>
      </c>
    </row>
    <row r="96" spans="1:27" outlineLevel="1" x14ac:dyDescent="0.25">
      <c r="A96" s="861" t="str">
        <f>'UBS Izolina Mazzei'!A14</f>
        <v>Médico Pneumologista - 18hrs</v>
      </c>
      <c r="B96" s="1060">
        <f>'UBS Izolina Mazzei'!B14</f>
        <v>187</v>
      </c>
      <c r="C96" s="988">
        <f>'UBS Izolina Mazzei'!C14</f>
        <v>254</v>
      </c>
      <c r="D96" s="766">
        <f t="shared" ref="D96:D97" si="214">C96/$B96</f>
        <v>1.358288770053476</v>
      </c>
      <c r="E96" s="988">
        <f>'UBS Izolina Mazzei'!E14</f>
        <v>174</v>
      </c>
      <c r="F96" s="766">
        <f t="shared" ref="F96:F97" si="215">E96/$B96</f>
        <v>0.93048128342245995</v>
      </c>
      <c r="G96" s="988">
        <f>'UBS Izolina Mazzei'!G14</f>
        <v>176</v>
      </c>
      <c r="H96" s="766">
        <f t="shared" ref="H96" si="216">G96/$B96</f>
        <v>0.94117647058823528</v>
      </c>
      <c r="I96" s="988">
        <f>'UBS Izolina Mazzei'!K14</f>
        <v>2</v>
      </c>
      <c r="J96" s="766">
        <f t="shared" ref="J96:J97" si="217">I96/$B96</f>
        <v>1.06951871657754E-2</v>
      </c>
      <c r="K96" s="988">
        <f>'UBS Izolina Mazzei'!M14</f>
        <v>5</v>
      </c>
      <c r="L96" s="766">
        <f t="shared" ref="L96:L97" si="218">K96/$B96</f>
        <v>2.6737967914438502E-2</v>
      </c>
      <c r="M96" s="988">
        <f>'UBS Izolina Mazzei'!O14</f>
        <v>24</v>
      </c>
      <c r="N96" s="766">
        <f t="shared" ref="N96:N97" si="219">M96/$B96</f>
        <v>0.12834224598930483</v>
      </c>
      <c r="O96" s="765">
        <f>'UBS Izolina Mazzei'!S14</f>
        <v>92</v>
      </c>
      <c r="P96" s="766">
        <f t="shared" si="207"/>
        <v>0.49197860962566847</v>
      </c>
      <c r="Q96" s="951">
        <f>'UBS Izolina Mazzei'!U14</f>
        <v>44</v>
      </c>
      <c r="R96" s="766">
        <f t="shared" si="208"/>
        <v>0.23529411764705882</v>
      </c>
      <c r="S96" s="951">
        <f>'UBS Izolina Mazzei'!W14</f>
        <v>57</v>
      </c>
      <c r="T96" s="766">
        <f t="shared" si="209"/>
        <v>0.30481283422459893</v>
      </c>
      <c r="U96" s="951">
        <f>'UBS Izolina Mazzei'!AA14</f>
        <v>95</v>
      </c>
      <c r="V96" s="766">
        <f t="shared" si="210"/>
        <v>0.50802139037433158</v>
      </c>
      <c r="W96" s="951">
        <f>'UBS Izolina Mazzei'!AC14</f>
        <v>48</v>
      </c>
      <c r="X96" s="766">
        <f t="shared" si="211"/>
        <v>0.25668449197860965</v>
      </c>
      <c r="Y96" s="951">
        <f>'UBS Izolina Mazzei'!AE14</f>
        <v>109</v>
      </c>
      <c r="Z96" s="766">
        <f t="shared" si="212"/>
        <v>0.58288770053475936</v>
      </c>
      <c r="AA96" s="200">
        <f t="shared" si="213"/>
        <v>1080</v>
      </c>
    </row>
    <row r="97" spans="1:29" outlineLevel="1" x14ac:dyDescent="0.25">
      <c r="A97" s="912" t="str">
        <f>'UBS Izolina Mazzei'!A15</f>
        <v>Médico Pneumologista - 20hrs</v>
      </c>
      <c r="B97" s="1061">
        <f>'UBS Izolina Mazzei'!B15</f>
        <v>0</v>
      </c>
      <c r="C97" s="989">
        <f>'UBS Izolina Mazzei'!C15</f>
        <v>0</v>
      </c>
      <c r="D97" s="910" t="e">
        <f t="shared" si="214"/>
        <v>#DIV/0!</v>
      </c>
      <c r="E97" s="989">
        <f>'UBS Izolina Mazzei'!E15</f>
        <v>180</v>
      </c>
      <c r="F97" s="910" t="e">
        <f t="shared" si="215"/>
        <v>#DIV/0!</v>
      </c>
      <c r="G97" s="989">
        <f>'UBS Izolina Mazzei'!G15</f>
        <v>150</v>
      </c>
      <c r="H97" s="910" t="e">
        <f>G97/$B97</f>
        <v>#DIV/0!</v>
      </c>
      <c r="I97" s="989">
        <f>'UBS Izolina Mazzei'!K15</f>
        <v>54</v>
      </c>
      <c r="J97" s="910" t="e">
        <f t="shared" si="217"/>
        <v>#DIV/0!</v>
      </c>
      <c r="K97" s="989">
        <f>'UBS Izolina Mazzei'!M15</f>
        <v>68</v>
      </c>
      <c r="L97" s="910" t="e">
        <f t="shared" si="218"/>
        <v>#DIV/0!</v>
      </c>
      <c r="M97" s="989">
        <f>'UBS Izolina Mazzei'!O15</f>
        <v>164</v>
      </c>
      <c r="N97" s="910" t="e">
        <f t="shared" si="219"/>
        <v>#DIV/0!</v>
      </c>
      <c r="O97" s="913">
        <f>'UBS Izolina Mazzei'!S15</f>
        <v>183</v>
      </c>
      <c r="P97" s="910" t="e">
        <f t="shared" si="207"/>
        <v>#DIV/0!</v>
      </c>
      <c r="Q97" s="952">
        <f>'UBS Izolina Mazzei'!U15</f>
        <v>147</v>
      </c>
      <c r="R97" s="910" t="e">
        <f t="shared" si="208"/>
        <v>#DIV/0!</v>
      </c>
      <c r="S97" s="952">
        <f>'UBS Izolina Mazzei'!W15</f>
        <v>169</v>
      </c>
      <c r="T97" s="910" t="e">
        <f t="shared" si="209"/>
        <v>#DIV/0!</v>
      </c>
      <c r="U97" s="952">
        <f>'UBS Izolina Mazzei'!AA15</f>
        <v>152</v>
      </c>
      <c r="V97" s="910" t="e">
        <f t="shared" si="210"/>
        <v>#DIV/0!</v>
      </c>
      <c r="W97" s="952">
        <f>'UBS Izolina Mazzei'!AC15</f>
        <v>145</v>
      </c>
      <c r="X97" s="910" t="e">
        <f t="shared" si="211"/>
        <v>#DIV/0!</v>
      </c>
      <c r="Y97" s="952">
        <f>'UBS Izolina Mazzei'!AE15</f>
        <v>154</v>
      </c>
      <c r="Z97" s="910" t="e">
        <f t="shared" si="212"/>
        <v>#DIV/0!</v>
      </c>
      <c r="AA97" s="913">
        <f t="shared" si="213"/>
        <v>1566</v>
      </c>
    </row>
    <row r="98" spans="1:29" ht="15.75" outlineLevel="1" thickBot="1" x14ac:dyDescent="0.3">
      <c r="A98" s="914" t="str">
        <f>'UBS Izolina Mazzei'!A16</f>
        <v>Médico Psiquiatra (consulta) - 20hrs</v>
      </c>
      <c r="B98" s="1062">
        <f>'UBS Izolina Mazzei'!B16</f>
        <v>125</v>
      </c>
      <c r="C98" s="990">
        <f>'UBS Izolina Mazzei'!C16</f>
        <v>241</v>
      </c>
      <c r="D98" s="916">
        <f>'UBS Izolina Mazzei'!D16</f>
        <v>1.9279999999999999</v>
      </c>
      <c r="E98" s="990">
        <f>'UBS Izolina Mazzei'!E16</f>
        <v>222</v>
      </c>
      <c r="F98" s="916">
        <f>'UBS Izolina Mazzei'!F16</f>
        <v>1.776</v>
      </c>
      <c r="G98" s="990">
        <f>'UBS Izolina Mazzei'!G16</f>
        <v>0</v>
      </c>
      <c r="H98" s="916">
        <f>'UBS Izolina Mazzei'!H16</f>
        <v>0</v>
      </c>
      <c r="I98" s="990">
        <f>'UBS Izolina Mazzei'!K16</f>
        <v>8</v>
      </c>
      <c r="J98" s="916">
        <f>'UBS Izolina Mazzei'!L16</f>
        <v>6.4000000000000001E-2</v>
      </c>
      <c r="K98" s="990">
        <f>'UBS Izolina Mazzei'!M16</f>
        <v>11</v>
      </c>
      <c r="L98" s="916">
        <f>'UBS Izolina Mazzei'!N16</f>
        <v>8.7999999999999995E-2</v>
      </c>
      <c r="M98" s="990">
        <f>'UBS Izolina Mazzei'!O16</f>
        <v>59</v>
      </c>
      <c r="N98" s="916">
        <f>'UBS Izolina Mazzei'!P16</f>
        <v>0.47199999999999998</v>
      </c>
      <c r="O98" s="915">
        <f>'UBS Izolina Mazzei'!S16</f>
        <v>127</v>
      </c>
      <c r="P98" s="916">
        <f>'UBS Izolina Mazzei'!T16</f>
        <v>1.016</v>
      </c>
      <c r="Q98" s="953">
        <f>'UBS Izolina Mazzei'!U16</f>
        <v>142</v>
      </c>
      <c r="R98" s="916">
        <f>'UBS Izolina Mazzei'!V16</f>
        <v>1.1359999999999999</v>
      </c>
      <c r="S98" s="953">
        <f>'UBS Izolina Mazzei'!W16</f>
        <v>171</v>
      </c>
      <c r="T98" s="916">
        <f>'UBS Izolina Mazzei'!X16</f>
        <v>1.3680000000000001</v>
      </c>
      <c r="U98" s="953">
        <f>'UBS Izolina Mazzei'!AA16</f>
        <v>133</v>
      </c>
      <c r="V98" s="916">
        <f>'UBS Izolina Mazzei'!AB16</f>
        <v>1.0640000000000001</v>
      </c>
      <c r="W98" s="953">
        <f>'UBS Izolina Mazzei'!AC16</f>
        <v>167</v>
      </c>
      <c r="X98" s="916">
        <f>'UBS Izolina Mazzei'!AD16</f>
        <v>1.3360000000000001</v>
      </c>
      <c r="Y98" s="953">
        <f>'UBS Izolina Mazzei'!AE16</f>
        <v>184</v>
      </c>
      <c r="Z98" s="916">
        <f>'UBS Izolina Mazzei'!AF16</f>
        <v>1.472</v>
      </c>
      <c r="AA98" s="913">
        <f t="shared" si="213"/>
        <v>1465</v>
      </c>
    </row>
    <row r="99" spans="1:29" ht="15.75" outlineLevel="1" thickBot="1" x14ac:dyDescent="0.3">
      <c r="A99" s="876" t="s">
        <v>7</v>
      </c>
      <c r="B99" s="1063">
        <f>SUM(B90:B97)</f>
        <v>6041</v>
      </c>
      <c r="C99" s="991">
        <f>SUM(C90:C97)</f>
        <v>5818</v>
      </c>
      <c r="D99" s="890">
        <f t="shared" ref="D99" si="220">C99/$B99</f>
        <v>0.96308558185730841</v>
      </c>
      <c r="E99" s="991">
        <f>SUM(E90:E97)</f>
        <v>4961</v>
      </c>
      <c r="F99" s="890">
        <f>E99/$B99</f>
        <v>0.82122165204436348</v>
      </c>
      <c r="G99" s="991">
        <f>SUM(G90:G97)</f>
        <v>3857</v>
      </c>
      <c r="H99" s="890">
        <f t="shared" ref="H99:J99" si="221">G99/$B99</f>
        <v>0.63847045191193508</v>
      </c>
      <c r="I99" s="991">
        <f>SUM(I90:I97)</f>
        <v>976</v>
      </c>
      <c r="J99" s="890">
        <f t="shared" si="221"/>
        <v>0.16156265518953816</v>
      </c>
      <c r="K99" s="991">
        <f>SUM(K90:K97)</f>
        <v>974</v>
      </c>
      <c r="L99" s="890">
        <f t="shared" ref="L99" si="222">K99/$B99</f>
        <v>0.16123158417480549</v>
      </c>
      <c r="M99" s="991">
        <f>SUM(M90:M97)</f>
        <v>1499</v>
      </c>
      <c r="N99" s="890">
        <f t="shared" ref="N99" si="223">M99/$B99</f>
        <v>0.24813772554212879</v>
      </c>
      <c r="O99" s="889">
        <f>SUM(O90:O97)</f>
        <v>1893</v>
      </c>
      <c r="P99" s="890">
        <f t="shared" ref="P99" si="224">O99/$B99</f>
        <v>0.31335871544446281</v>
      </c>
      <c r="Q99" s="919">
        <f>SUM(Q90:Q97)</f>
        <v>1966</v>
      </c>
      <c r="R99" s="890">
        <f t="shared" ref="R99" si="225">Q99/$B99</f>
        <v>0.32544280748220494</v>
      </c>
      <c r="S99" s="919">
        <f>SUM(S90:S97)</f>
        <v>2766</v>
      </c>
      <c r="T99" s="890">
        <f t="shared" ref="T99" si="226">S99/$B99</f>
        <v>0.45787121337526898</v>
      </c>
      <c r="U99" s="919">
        <f>SUM(U90:U97)</f>
        <v>2869</v>
      </c>
      <c r="V99" s="890">
        <f t="shared" ref="V99" si="227">U99/$B99</f>
        <v>0.47492137063400097</v>
      </c>
      <c r="W99" s="919">
        <f>SUM(W90:W97)</f>
        <v>3046</v>
      </c>
      <c r="X99" s="890">
        <f t="shared" ref="X99" si="228">W99/$B99</f>
        <v>0.50422115543784141</v>
      </c>
      <c r="Y99" s="919">
        <f>SUM(Y90:Y97)</f>
        <v>2599</v>
      </c>
      <c r="Z99" s="890">
        <f t="shared" ref="Z99" si="229">Y99/$B99</f>
        <v>0.43022678364509187</v>
      </c>
      <c r="AA99" s="924">
        <f t="shared" si="213"/>
        <v>33224</v>
      </c>
    </row>
    <row r="101" spans="1:29" ht="16.5" thickBot="1" x14ac:dyDescent="0.3">
      <c r="A101" s="1314" t="s">
        <v>617</v>
      </c>
      <c r="B101" s="1315"/>
      <c r="C101" s="1315"/>
      <c r="D101" s="1315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5"/>
      <c r="V101" s="1315"/>
      <c r="W101" s="1315"/>
      <c r="X101" s="1315"/>
      <c r="Y101" s="1315"/>
      <c r="Z101" s="1315"/>
      <c r="AA101" s="1315"/>
      <c r="AC101" s="880"/>
    </row>
    <row r="102" spans="1:29" ht="26.25" thickBot="1" x14ac:dyDescent="0.3">
      <c r="A102" s="862" t="s">
        <v>96</v>
      </c>
      <c r="B102" s="1059" t="s">
        <v>164</v>
      </c>
      <c r="C102" s="1043" t="str">
        <f>PAI!C7</f>
        <v>JAN_20</v>
      </c>
      <c r="D102" s="1044">
        <f>'Pque N Mundo I'!D21</f>
        <v>0</v>
      </c>
      <c r="E102" s="1045" t="str">
        <f>PAI!E7</f>
        <v>FEV_20</v>
      </c>
      <c r="F102" s="1044">
        <f>'Pque N Mundo I'!F21</f>
        <v>0</v>
      </c>
      <c r="G102" s="1045" t="str">
        <f>PAI!G7</f>
        <v>MAR_20</v>
      </c>
      <c r="H102" s="1044">
        <f>'UBS Izolina Mazzei'!H113</f>
        <v>0</v>
      </c>
      <c r="I102" s="1042" t="str">
        <f>PAI!K7</f>
        <v>ABR_20</v>
      </c>
      <c r="J102" s="1044" t="str">
        <f t="shared" ref="J102:N102" si="230">J89</f>
        <v>%</v>
      </c>
      <c r="K102" s="1042" t="str">
        <f>PAI!M7</f>
        <v>MAIO_20</v>
      </c>
      <c r="L102" s="1044" t="str">
        <f t="shared" si="230"/>
        <v>%</v>
      </c>
      <c r="M102" s="1042" t="str">
        <f>PAI!O7</f>
        <v>JUN_20</v>
      </c>
      <c r="N102" s="1044" t="str">
        <f t="shared" si="230"/>
        <v>%</v>
      </c>
      <c r="O102" s="1042" t="str">
        <f>PAI!S7</f>
        <v>JUL_20</v>
      </c>
      <c r="P102" s="1044" t="str">
        <f t="shared" ref="P102" si="231">P89</f>
        <v>%</v>
      </c>
      <c r="Q102" s="1042" t="str">
        <f>PAI!U7</f>
        <v>AGO_20</v>
      </c>
      <c r="R102" s="1044" t="str">
        <f t="shared" ref="R102" si="232">R89</f>
        <v>%</v>
      </c>
      <c r="S102" s="1042" t="str">
        <f>PAI!W7</f>
        <v>SET_20</v>
      </c>
      <c r="T102" s="1044" t="str">
        <f t="shared" ref="T102" si="233">T89</f>
        <v>%</v>
      </c>
      <c r="U102" s="1042" t="str">
        <f>PAI!AA7</f>
        <v>OUT_20</v>
      </c>
      <c r="V102" s="1044" t="str">
        <f t="shared" ref="V102" si="234">V89</f>
        <v>%</v>
      </c>
      <c r="W102" s="1042" t="str">
        <f>PAI!AC7</f>
        <v>NOV_20</v>
      </c>
      <c r="X102" s="1044" t="str">
        <f t="shared" ref="X102" si="235">X89</f>
        <v>%</v>
      </c>
      <c r="Y102" s="1042" t="str">
        <f>PAI!AE7</f>
        <v>DEZ_20</v>
      </c>
      <c r="Z102" s="15" t="str">
        <f t="shared" ref="Z102" si="236">Z89</f>
        <v>%</v>
      </c>
      <c r="AA102" s="14" t="s">
        <v>6</v>
      </c>
    </row>
    <row r="103" spans="1:29" ht="16.5" thickTop="1" thickBot="1" x14ac:dyDescent="0.3">
      <c r="A103" s="789" t="s">
        <v>453</v>
      </c>
      <c r="B103" s="1064">
        <v>120</v>
      </c>
      <c r="C103" s="992">
        <f>PAI!C8</f>
        <v>105</v>
      </c>
      <c r="D103" s="790">
        <f t="shared" ref="D103" si="237">C103/$B103</f>
        <v>0.875</v>
      </c>
      <c r="E103" s="992">
        <f>PAI!E8</f>
        <v>106</v>
      </c>
      <c r="F103" s="790">
        <f t="shared" ref="F103" si="238">E103/$B103</f>
        <v>0.8833333333333333</v>
      </c>
      <c r="G103" s="992">
        <f>PAI!G8</f>
        <v>106</v>
      </c>
      <c r="H103" s="790">
        <f t="shared" ref="H103" si="239">G103/$B103</f>
        <v>0.8833333333333333</v>
      </c>
      <c r="I103" s="992">
        <f>PAI!K8</f>
        <v>106</v>
      </c>
      <c r="J103" s="790">
        <f t="shared" ref="J103" si="240">I103/$B103</f>
        <v>0.8833333333333333</v>
      </c>
      <c r="K103" s="992">
        <f>PAI!M8</f>
        <v>106</v>
      </c>
      <c r="L103" s="790">
        <f t="shared" ref="L103" si="241">K103/$B103</f>
        <v>0.8833333333333333</v>
      </c>
      <c r="M103" s="992">
        <f>PAI!O8</f>
        <v>106</v>
      </c>
      <c r="N103" s="790">
        <f t="shared" ref="N103" si="242">M103/$B103</f>
        <v>0.8833333333333333</v>
      </c>
      <c r="O103" s="881">
        <f>PAI!S8</f>
        <v>105</v>
      </c>
      <c r="P103" s="790">
        <f t="shared" ref="P103" si="243">O103/$B103</f>
        <v>0.875</v>
      </c>
      <c r="Q103" s="954">
        <f>PAI!U8</f>
        <v>107</v>
      </c>
      <c r="R103" s="790">
        <f t="shared" ref="R103" si="244">Q103/$B103</f>
        <v>0.89166666666666672</v>
      </c>
      <c r="S103" s="954">
        <f>PAI!W8</f>
        <v>115</v>
      </c>
      <c r="T103" s="790">
        <f t="shared" ref="T103" si="245">S103/$B103</f>
        <v>0.95833333333333337</v>
      </c>
      <c r="U103" s="954">
        <f>PAI!AA8</f>
        <v>118</v>
      </c>
      <c r="V103" s="790">
        <f t="shared" ref="V103" si="246">U103/$B103</f>
        <v>0.98333333333333328</v>
      </c>
      <c r="W103" s="954">
        <f>PAI!AC8</f>
        <v>118</v>
      </c>
      <c r="X103" s="790">
        <f t="shared" ref="X103" si="247">W103/$B103</f>
        <v>0.98333333333333328</v>
      </c>
      <c r="Y103" s="954">
        <f>PAI!AE8</f>
        <v>118</v>
      </c>
      <c r="Z103" s="790">
        <f t="shared" ref="Z103" si="248">Y103/$B103</f>
        <v>0.98333333333333328</v>
      </c>
      <c r="AA103" s="219">
        <f t="shared" ref="AA103:AA104" si="249">SUM(C103,E103,G103,I103,K103,M103,O103,Q103,S103,U103,W103,Y103)</f>
        <v>1316</v>
      </c>
    </row>
    <row r="104" spans="1:29" ht="15.75" thickBot="1" x14ac:dyDescent="0.3">
      <c r="A104" s="876" t="s">
        <v>7</v>
      </c>
      <c r="B104" s="977">
        <f>SUM(B103)</f>
        <v>120</v>
      </c>
      <c r="C104" s="993">
        <f>SUM(C103)</f>
        <v>105</v>
      </c>
      <c r="D104" s="241">
        <f>C104/$B$8</f>
        <v>0.13461538461538461</v>
      </c>
      <c r="E104" s="993">
        <f>SUM(E103)</f>
        <v>106</v>
      </c>
      <c r="F104" s="241">
        <f>E104/$B$8</f>
        <v>0.13589743589743589</v>
      </c>
      <c r="G104" s="1029">
        <f>SUM(G103)</f>
        <v>106</v>
      </c>
      <c r="H104" s="241">
        <f>G104/$B$8</f>
        <v>0.13589743589743589</v>
      </c>
      <c r="I104" s="993">
        <f>SUM(I103)</f>
        <v>106</v>
      </c>
      <c r="J104" s="241">
        <f>I104/$B$8</f>
        <v>0.13589743589743589</v>
      </c>
      <c r="K104" s="993">
        <f t="shared" ref="K104" si="250">SUM(K103)</f>
        <v>106</v>
      </c>
      <c r="L104" s="241">
        <f>K104/$B$8</f>
        <v>0.13589743589743589</v>
      </c>
      <c r="M104" s="993">
        <f t="shared" ref="M104" si="251">SUM(M103)</f>
        <v>106</v>
      </c>
      <c r="N104" s="241">
        <f>M104/$B$8</f>
        <v>0.13589743589743589</v>
      </c>
      <c r="O104" s="243">
        <f>SUM(O103)</f>
        <v>105</v>
      </c>
      <c r="P104" s="241">
        <f>O104/$B$8</f>
        <v>0.13461538461538461</v>
      </c>
      <c r="Q104" s="684">
        <f t="shared" ref="Q104" si="252">SUM(Q103)</f>
        <v>107</v>
      </c>
      <c r="R104" s="241">
        <f>Q104/$B$8</f>
        <v>0.13717948717948719</v>
      </c>
      <c r="S104" s="684">
        <f t="shared" ref="S104" si="253">SUM(S103)</f>
        <v>115</v>
      </c>
      <c r="T104" s="241">
        <f>S104/$B$8</f>
        <v>0.14743589743589744</v>
      </c>
      <c r="U104" s="684">
        <f>SUM(U103)</f>
        <v>118</v>
      </c>
      <c r="V104" s="241">
        <f>U104/$B$8</f>
        <v>0.15128205128205127</v>
      </c>
      <c r="W104" s="684">
        <f t="shared" ref="W104" si="254">SUM(W103)</f>
        <v>118</v>
      </c>
      <c r="X104" s="241">
        <f>W104/$B$8</f>
        <v>0.15128205128205127</v>
      </c>
      <c r="Y104" s="684">
        <f t="shared" ref="Y104" si="255">SUM(Y103)</f>
        <v>118</v>
      </c>
      <c r="Z104" s="241">
        <f>Y104/$B$8</f>
        <v>0.15128205128205127</v>
      </c>
      <c r="AA104" s="811">
        <f t="shared" si="249"/>
        <v>1316</v>
      </c>
    </row>
    <row r="105" spans="1:29" x14ac:dyDescent="0.25">
      <c r="B105" s="668"/>
      <c r="D105"/>
      <c r="F105"/>
      <c r="H105"/>
      <c r="J105"/>
      <c r="L105"/>
      <c r="N105"/>
      <c r="O105" s="880"/>
      <c r="P105"/>
      <c r="Q105" s="668"/>
      <c r="R105"/>
      <c r="S105" s="668"/>
      <c r="T105"/>
      <c r="U105" s="974"/>
      <c r="V105"/>
      <c r="W105" s="668"/>
      <c r="X105"/>
      <c r="Y105" s="668"/>
      <c r="Z105"/>
    </row>
    <row r="106" spans="1:29" ht="16.5" thickBot="1" x14ac:dyDescent="0.3">
      <c r="A106" s="1314" t="s">
        <v>618</v>
      </c>
      <c r="B106" s="1315"/>
      <c r="C106" s="1315"/>
      <c r="D106" s="1315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5"/>
      <c r="V106" s="1315"/>
      <c r="W106" s="1315"/>
      <c r="X106" s="1315"/>
      <c r="Y106" s="1315"/>
      <c r="Z106" s="1315"/>
      <c r="AA106" s="1315"/>
    </row>
    <row r="107" spans="1:29" ht="26.25" outlineLevel="1" thickBot="1" x14ac:dyDescent="0.3">
      <c r="A107" s="1046" t="s">
        <v>14</v>
      </c>
      <c r="B107" s="1055" t="s">
        <v>15</v>
      </c>
      <c r="C107" s="1047" t="str">
        <f>'Pque N Mundo I'!$C$7</f>
        <v>JAN_20</v>
      </c>
      <c r="D107" s="1048" t="str">
        <f>'Pque N Mundo I'!$D$7</f>
        <v>%</v>
      </c>
      <c r="E107" s="1049" t="str">
        <f>'Pque N Mundo I'!E$7</f>
        <v>FEV_20</v>
      </c>
      <c r="F107" s="1048" t="str">
        <f>'Pque N Mundo I'!$F$7</f>
        <v>%</v>
      </c>
      <c r="G107" s="1049" t="str">
        <f>'Pque N Mundo I'!G$7</f>
        <v>MAR_20</v>
      </c>
      <c r="H107" s="1048" t="str">
        <f>'Pque N Mundo I'!$H$7</f>
        <v>%</v>
      </c>
      <c r="I107" s="1050" t="str">
        <f>'Pque N Mundo I'!K$7</f>
        <v>ABR_20</v>
      </c>
      <c r="J107" s="1048" t="str">
        <f>'Pque N Mundo I'!$L$7</f>
        <v>%</v>
      </c>
      <c r="K107" s="1050" t="str">
        <f>'Pque N Mundo I'!$M$7</f>
        <v>MAIO_20</v>
      </c>
      <c r="L107" s="1048" t="str">
        <f>'Pque N Mundo I'!$N$7</f>
        <v>%</v>
      </c>
      <c r="M107" s="1050" t="str">
        <f>'Pque N Mundo I'!$O$7</f>
        <v>JUN_20</v>
      </c>
      <c r="N107" s="1048" t="str">
        <f>'Pque N Mundo I'!$P$7</f>
        <v>%</v>
      </c>
      <c r="O107" s="1050" t="str">
        <f>'Pque N Mundo I'!$S$7</f>
        <v>JUL_20</v>
      </c>
      <c r="P107" s="1048" t="str">
        <f>'Pque N Mundo I'!$T$7</f>
        <v>%</v>
      </c>
      <c r="Q107" s="1050" t="str">
        <f>'Pque N Mundo I'!$U$7</f>
        <v>AGO_20</v>
      </c>
      <c r="R107" s="1048" t="str">
        <f>'Pque N Mundo I'!$V$7</f>
        <v>%</v>
      </c>
      <c r="S107" s="1050" t="str">
        <f>'Pque N Mundo I'!$W$7</f>
        <v>SET_20</v>
      </c>
      <c r="T107" s="1048" t="str">
        <f>'Pque N Mundo I'!$X$7</f>
        <v>%</v>
      </c>
      <c r="U107" s="1050" t="str">
        <f>'Pque N Mundo I'!$AA$7</f>
        <v>OUT_20</v>
      </c>
      <c r="V107" s="1048" t="str">
        <f>'Pque N Mundo I'!$AB$7</f>
        <v>%</v>
      </c>
      <c r="W107" s="1050" t="str">
        <f>'Pque N Mundo I'!$AC$7</f>
        <v>NOV_20</v>
      </c>
      <c r="X107" s="1048" t="str">
        <f>'Pque N Mundo I'!$AD$7</f>
        <v>%</v>
      </c>
      <c r="Y107" s="1050" t="str">
        <f>'Pque N Mundo I'!$AE$7</f>
        <v>DEZ_20</v>
      </c>
      <c r="Z107" s="1051" t="str">
        <f>'Pque N Mundo I'!$AF$7</f>
        <v>%</v>
      </c>
      <c r="AA107" s="1052" t="s">
        <v>6</v>
      </c>
    </row>
    <row r="108" spans="1:29" ht="15.75" outlineLevel="1" thickTop="1" x14ac:dyDescent="0.25">
      <c r="A108" s="232" t="s">
        <v>397</v>
      </c>
      <c r="B108" s="611">
        <f>'UBS Jardim Japão'!B8</f>
        <v>576</v>
      </c>
      <c r="C108" s="979">
        <f>'UBS Jardim Japão'!C8</f>
        <v>504</v>
      </c>
      <c r="D108" s="19">
        <f t="shared" ref="D108:D114" si="256">C108/$B108</f>
        <v>0.875</v>
      </c>
      <c r="E108" s="979">
        <f>'UBS Jardim Japão'!E8</f>
        <v>426</v>
      </c>
      <c r="F108" s="19">
        <f t="shared" ref="F108:F114" si="257">E108/$B108</f>
        <v>0.73958333333333337</v>
      </c>
      <c r="G108" s="979">
        <f>'UBS Jardim Japão'!G8</f>
        <v>414</v>
      </c>
      <c r="H108" s="19">
        <f t="shared" ref="H108:J114" si="258">G108/$B108</f>
        <v>0.71875</v>
      </c>
      <c r="I108" s="979">
        <f>'UBS Jardim Japão'!K8</f>
        <v>143</v>
      </c>
      <c r="J108" s="19">
        <f t="shared" si="258"/>
        <v>0.2482638888888889</v>
      </c>
      <c r="K108" s="979">
        <f>'UBS Jardim Japão'!M8</f>
        <v>133</v>
      </c>
      <c r="L108" s="19">
        <f t="shared" ref="L108:L114" si="259">K108/$B108</f>
        <v>0.23090277777777779</v>
      </c>
      <c r="M108" s="979">
        <f>'UBS Jardim Japão'!O8</f>
        <v>210</v>
      </c>
      <c r="N108" s="19">
        <f t="shared" ref="N108:N114" si="260">M108/$B108</f>
        <v>0.36458333333333331</v>
      </c>
      <c r="O108" s="106">
        <f>'UBS Jardim Japão'!S8</f>
        <v>388</v>
      </c>
      <c r="P108" s="19">
        <f t="shared" ref="P108:P114" si="261">O108/$B108</f>
        <v>0.67361111111111116</v>
      </c>
      <c r="Q108" s="944">
        <f>'UBS Jardim Japão'!U8</f>
        <v>320</v>
      </c>
      <c r="R108" s="19">
        <f t="shared" ref="R108:R114" si="262">Q108/$B108</f>
        <v>0.55555555555555558</v>
      </c>
      <c r="S108" s="944">
        <f>'UBS Jardim Japão'!W8</f>
        <v>384</v>
      </c>
      <c r="T108" s="19">
        <f t="shared" ref="T108:T114" si="263">S108/$B108</f>
        <v>0.66666666666666663</v>
      </c>
      <c r="U108" s="944">
        <f>'UBS Jardim Japão'!AA8</f>
        <v>367</v>
      </c>
      <c r="V108" s="19">
        <f t="shared" ref="V108:V114" si="264">U108/$B108</f>
        <v>0.63715277777777779</v>
      </c>
      <c r="W108" s="944">
        <f>'UBS Jardim Japão'!AC8</f>
        <v>313</v>
      </c>
      <c r="X108" s="19">
        <f t="shared" ref="X108:X114" si="265">W108/$B108</f>
        <v>0.54340277777777779</v>
      </c>
      <c r="Y108" s="944">
        <f>'UBS Jardim Japão'!AE8</f>
        <v>253</v>
      </c>
      <c r="Z108" s="19">
        <f t="shared" ref="Z108:Z114" si="266">Y108/$B108</f>
        <v>0.4392361111111111</v>
      </c>
      <c r="AA108" s="106">
        <f t="shared" ref="AA108:AA114" si="267">SUM(C108,E108,G108,I108,K108,M108,O108,Q108,S108,U108,W108,Y108)</f>
        <v>3855</v>
      </c>
    </row>
    <row r="109" spans="1:29" outlineLevel="1" x14ac:dyDescent="0.25">
      <c r="A109" s="232" t="s">
        <v>9</v>
      </c>
      <c r="B109" s="612">
        <f>'UBS Jardim Japão'!B9</f>
        <v>2016</v>
      </c>
      <c r="C109" s="980">
        <f>'UBS Jardim Japão'!C9</f>
        <v>1767</v>
      </c>
      <c r="D109" s="120">
        <f t="shared" si="256"/>
        <v>0.87648809523809523</v>
      </c>
      <c r="E109" s="980">
        <f>'UBS Jardim Japão'!E9</f>
        <v>1400</v>
      </c>
      <c r="F109" s="120">
        <f t="shared" si="257"/>
        <v>0.69444444444444442</v>
      </c>
      <c r="G109" s="980">
        <f>'UBS Jardim Japão'!G9</f>
        <v>1029</v>
      </c>
      <c r="H109" s="120">
        <f t="shared" si="258"/>
        <v>0.51041666666666663</v>
      </c>
      <c r="I109" s="980">
        <f>'UBS Jardim Japão'!K9</f>
        <v>213</v>
      </c>
      <c r="J109" s="120">
        <f t="shared" si="258"/>
        <v>0.1056547619047619</v>
      </c>
      <c r="K109" s="980">
        <f>'UBS Jardim Japão'!M9</f>
        <v>169</v>
      </c>
      <c r="L109" s="120">
        <f t="shared" si="259"/>
        <v>8.3829365079365073E-2</v>
      </c>
      <c r="M109" s="980">
        <f>'UBS Jardim Japão'!O9</f>
        <v>271</v>
      </c>
      <c r="N109" s="120">
        <f t="shared" si="260"/>
        <v>0.13442460317460317</v>
      </c>
      <c r="O109" s="107">
        <f>'UBS Jardim Japão'!S9</f>
        <v>275</v>
      </c>
      <c r="P109" s="120">
        <f t="shared" si="261"/>
        <v>0.13640873015873015</v>
      </c>
      <c r="Q109" s="945">
        <f>'UBS Jardim Japão'!U9</f>
        <v>288</v>
      </c>
      <c r="R109" s="120">
        <f t="shared" si="262"/>
        <v>0.14285714285714285</v>
      </c>
      <c r="S109" s="945">
        <f>'UBS Jardim Japão'!W9</f>
        <v>303</v>
      </c>
      <c r="T109" s="120">
        <f t="shared" si="263"/>
        <v>0.15029761904761904</v>
      </c>
      <c r="U109" s="945">
        <f>'UBS Jardim Japão'!AA9</f>
        <v>250</v>
      </c>
      <c r="V109" s="120">
        <f t="shared" si="264"/>
        <v>0.12400793650793651</v>
      </c>
      <c r="W109" s="945">
        <f>'UBS Jardim Japão'!AC9</f>
        <v>258</v>
      </c>
      <c r="X109" s="120">
        <f t="shared" si="265"/>
        <v>0.12797619047619047</v>
      </c>
      <c r="Y109" s="945">
        <f>'UBS Jardim Japão'!AE9</f>
        <v>278</v>
      </c>
      <c r="Z109" s="120">
        <f t="shared" si="266"/>
        <v>0.13789682539682541</v>
      </c>
      <c r="AA109" s="107">
        <f t="shared" si="267"/>
        <v>6501</v>
      </c>
    </row>
    <row r="110" spans="1:29" outlineLevel="1" x14ac:dyDescent="0.25">
      <c r="A110" s="232" t="s">
        <v>10</v>
      </c>
      <c r="B110" s="612">
        <f>'UBS Jardim Japão'!B10</f>
        <v>1052</v>
      </c>
      <c r="C110" s="980">
        <f>'UBS Jardim Japão'!C10</f>
        <v>847</v>
      </c>
      <c r="D110" s="120">
        <f t="shared" si="256"/>
        <v>0.80513307984790872</v>
      </c>
      <c r="E110" s="980">
        <f>'UBS Jardim Japão'!E10</f>
        <v>789</v>
      </c>
      <c r="F110" s="120">
        <f t="shared" si="257"/>
        <v>0.75</v>
      </c>
      <c r="G110" s="980">
        <f>'UBS Jardim Japão'!G10</f>
        <v>1130</v>
      </c>
      <c r="H110" s="120">
        <f t="shared" si="258"/>
        <v>1.0741444866920151</v>
      </c>
      <c r="I110" s="980">
        <f>'UBS Jardim Japão'!K10</f>
        <v>547</v>
      </c>
      <c r="J110" s="120">
        <f t="shared" si="258"/>
        <v>0.51996197718631176</v>
      </c>
      <c r="K110" s="980">
        <f>'UBS Jardim Japão'!M10</f>
        <v>537</v>
      </c>
      <c r="L110" s="120">
        <f t="shared" si="259"/>
        <v>0.51045627376425851</v>
      </c>
      <c r="M110" s="980">
        <f>'UBS Jardim Japão'!O10</f>
        <v>771</v>
      </c>
      <c r="N110" s="120">
        <f t="shared" si="260"/>
        <v>0.7328897338403042</v>
      </c>
      <c r="O110" s="107">
        <f>'UBS Jardim Japão'!S10</f>
        <v>831</v>
      </c>
      <c r="P110" s="120">
        <f t="shared" si="261"/>
        <v>0.78992395437262353</v>
      </c>
      <c r="Q110" s="945">
        <f>'UBS Jardim Japão'!U10</f>
        <v>755</v>
      </c>
      <c r="R110" s="120">
        <f t="shared" si="262"/>
        <v>0.71768060836501901</v>
      </c>
      <c r="S110" s="945">
        <f>'UBS Jardim Japão'!W10</f>
        <v>944</v>
      </c>
      <c r="T110" s="120">
        <f t="shared" si="263"/>
        <v>0.89733840304182511</v>
      </c>
      <c r="U110" s="945">
        <f>'UBS Jardim Japão'!AA10</f>
        <v>903</v>
      </c>
      <c r="V110" s="120">
        <f t="shared" si="264"/>
        <v>0.85836501901140683</v>
      </c>
      <c r="W110" s="945">
        <f>'UBS Jardim Japão'!AC10</f>
        <v>853</v>
      </c>
      <c r="X110" s="120">
        <f t="shared" si="265"/>
        <v>0.81083650190114065</v>
      </c>
      <c r="Y110" s="945">
        <f>'UBS Jardim Japão'!AE10</f>
        <v>678</v>
      </c>
      <c r="Z110" s="120">
        <f t="shared" si="266"/>
        <v>0.64448669201520914</v>
      </c>
      <c r="AA110" s="107">
        <f t="shared" si="267"/>
        <v>9585</v>
      </c>
    </row>
    <row r="111" spans="1:29" outlineLevel="1" x14ac:dyDescent="0.25">
      <c r="A111" s="232" t="s">
        <v>42</v>
      </c>
      <c r="B111" s="612">
        <f>'UBS Jardim Japão'!B11</f>
        <v>526</v>
      </c>
      <c r="C111" s="980">
        <f>'UBS Jardim Japão'!C11</f>
        <v>358</v>
      </c>
      <c r="D111" s="120">
        <f t="shared" si="256"/>
        <v>0.68060836501901145</v>
      </c>
      <c r="E111" s="980">
        <f>'UBS Jardim Japão'!E11</f>
        <v>418</v>
      </c>
      <c r="F111" s="120">
        <f t="shared" si="257"/>
        <v>0.79467680608365021</v>
      </c>
      <c r="G111" s="980">
        <f>'UBS Jardim Japão'!G11</f>
        <v>397</v>
      </c>
      <c r="H111" s="120">
        <f t="shared" si="258"/>
        <v>0.75475285171102657</v>
      </c>
      <c r="I111" s="980">
        <f>'UBS Jardim Japão'!K11</f>
        <v>209</v>
      </c>
      <c r="J111" s="120">
        <f t="shared" si="258"/>
        <v>0.39733840304182511</v>
      </c>
      <c r="K111" s="980">
        <f>'UBS Jardim Japão'!M11</f>
        <v>183</v>
      </c>
      <c r="L111" s="120">
        <f t="shared" si="259"/>
        <v>0.34790874524714827</v>
      </c>
      <c r="M111" s="980">
        <f>'UBS Jardim Japão'!O11</f>
        <v>204</v>
      </c>
      <c r="N111" s="120">
        <f t="shared" si="260"/>
        <v>0.38783269961977185</v>
      </c>
      <c r="O111" s="107">
        <f>'UBS Jardim Japão'!S11</f>
        <v>182</v>
      </c>
      <c r="P111" s="120">
        <f t="shared" si="261"/>
        <v>0.34600760456273766</v>
      </c>
      <c r="Q111" s="945">
        <f>'UBS Jardim Japão'!U11</f>
        <v>347</v>
      </c>
      <c r="R111" s="120">
        <f t="shared" si="262"/>
        <v>0.65969581749049433</v>
      </c>
      <c r="S111" s="945">
        <f>'UBS Jardim Japão'!W11</f>
        <v>348</v>
      </c>
      <c r="T111" s="120">
        <f t="shared" si="263"/>
        <v>0.66159695817490494</v>
      </c>
      <c r="U111" s="945">
        <f>'UBS Jardim Japão'!AA11</f>
        <v>371</v>
      </c>
      <c r="V111" s="120">
        <f t="shared" si="264"/>
        <v>0.70532319391634979</v>
      </c>
      <c r="W111" s="945">
        <f>'UBS Jardim Japão'!AC11</f>
        <v>333</v>
      </c>
      <c r="X111" s="120">
        <f t="shared" si="265"/>
        <v>0.63307984790874527</v>
      </c>
      <c r="Y111" s="945">
        <f>'UBS Jardim Japão'!AE11</f>
        <v>365</v>
      </c>
      <c r="Z111" s="120">
        <f t="shared" si="266"/>
        <v>0.69391634980988592</v>
      </c>
      <c r="AA111" s="107">
        <f t="shared" si="267"/>
        <v>3715</v>
      </c>
    </row>
    <row r="112" spans="1:29" outlineLevel="1" x14ac:dyDescent="0.25">
      <c r="A112" s="865" t="s">
        <v>12</v>
      </c>
      <c r="B112" s="1065">
        <v>125</v>
      </c>
      <c r="C112" s="980">
        <f>'UBS Jardim Japão'!C12</f>
        <v>127</v>
      </c>
      <c r="D112" s="120">
        <f t="shared" ref="D112" si="268">C112/$B112</f>
        <v>1.016</v>
      </c>
      <c r="E112" s="980">
        <f>'UBS Jardim Japão'!E12</f>
        <v>64</v>
      </c>
      <c r="F112" s="120">
        <f t="shared" ref="F112" si="269">E112/$B112</f>
        <v>0.51200000000000001</v>
      </c>
      <c r="G112" s="980">
        <f>'UBS Jardim Japão'!G12</f>
        <v>129</v>
      </c>
      <c r="H112" s="120">
        <f t="shared" ref="H112" si="270">G112/$B112</f>
        <v>1.032</v>
      </c>
      <c r="I112" s="980">
        <f>'UBS Jardim Japão'!K12</f>
        <v>93</v>
      </c>
      <c r="J112" s="120">
        <f t="shared" ref="J112" si="271">I112/$B112</f>
        <v>0.74399999999999999</v>
      </c>
      <c r="K112" s="980">
        <f>'UBS Jardim Japão'!M12</f>
        <v>59</v>
      </c>
      <c r="L112" s="120">
        <f t="shared" ref="L112" si="272">K112/$B112</f>
        <v>0.47199999999999998</v>
      </c>
      <c r="M112" s="980">
        <f>'UBS Jardim Japão'!O12</f>
        <v>86</v>
      </c>
      <c r="N112" s="120">
        <f t="shared" ref="N112" si="273">M112/$B112</f>
        <v>0.68799999999999994</v>
      </c>
      <c r="O112" s="107">
        <f>'UBS Jardim Japão'!S12</f>
        <v>80</v>
      </c>
      <c r="P112" s="120">
        <f t="shared" ref="P112" si="274">O112/$B112</f>
        <v>0.64</v>
      </c>
      <c r="Q112" s="945">
        <f>'UBS Jardim Japão'!U12</f>
        <v>52</v>
      </c>
      <c r="R112" s="120">
        <f t="shared" ref="R112" si="275">Q112/$B112</f>
        <v>0.41599999999999998</v>
      </c>
      <c r="S112" s="945">
        <f>'UBS Jardim Japão'!W12</f>
        <v>50</v>
      </c>
      <c r="T112" s="120">
        <f t="shared" ref="T112" si="276">S112/$B112</f>
        <v>0.4</v>
      </c>
      <c r="U112" s="945">
        <f>'UBS Jardim Japão'!AA12</f>
        <v>41</v>
      </c>
      <c r="V112" s="120">
        <f t="shared" si="264"/>
        <v>0.32800000000000001</v>
      </c>
      <c r="W112" s="945">
        <f>'UBS Jardim Japão'!AC12</f>
        <v>87</v>
      </c>
      <c r="X112" s="120">
        <f t="shared" si="265"/>
        <v>0.69599999999999995</v>
      </c>
      <c r="Y112" s="945">
        <f>'UBS Jardim Japão'!AE12</f>
        <v>71</v>
      </c>
      <c r="Z112" s="120">
        <f t="shared" si="266"/>
        <v>0.56799999999999995</v>
      </c>
      <c r="AA112" s="107">
        <f t="shared" si="267"/>
        <v>939</v>
      </c>
    </row>
    <row r="113" spans="1:27" ht="15.75" outlineLevel="1" thickBot="1" x14ac:dyDescent="0.3">
      <c r="A113" s="855" t="s">
        <v>13</v>
      </c>
      <c r="B113" s="1056">
        <f>'UBS Jardim Japão'!B13</f>
        <v>789</v>
      </c>
      <c r="C113" s="981">
        <f>'UBS Jardim Japão'!C13</f>
        <v>768</v>
      </c>
      <c r="D113" s="807">
        <f t="shared" si="256"/>
        <v>0.97338403041825095</v>
      </c>
      <c r="E113" s="981">
        <f>'UBS Jardim Japão'!E13</f>
        <v>641</v>
      </c>
      <c r="F113" s="807">
        <f t="shared" si="257"/>
        <v>0.81242078580481625</v>
      </c>
      <c r="G113" s="981">
        <f>'UBS Jardim Japão'!G13</f>
        <v>664</v>
      </c>
      <c r="H113" s="807">
        <f t="shared" si="258"/>
        <v>0.84157160963244615</v>
      </c>
      <c r="I113" s="981">
        <f>'UBS Jardim Japão'!K13</f>
        <v>323</v>
      </c>
      <c r="J113" s="807">
        <f t="shared" si="258"/>
        <v>0.40937896070975921</v>
      </c>
      <c r="K113" s="981">
        <f>'UBS Jardim Japão'!M13</f>
        <v>314</v>
      </c>
      <c r="L113" s="807">
        <f t="shared" si="259"/>
        <v>0.39797211660329529</v>
      </c>
      <c r="M113" s="981">
        <f>'UBS Jardim Japão'!O13</f>
        <v>406</v>
      </c>
      <c r="N113" s="807">
        <f t="shared" si="260"/>
        <v>0.51457541191381495</v>
      </c>
      <c r="O113" s="810">
        <f>'UBS Jardim Japão'!S13</f>
        <v>408</v>
      </c>
      <c r="P113" s="807">
        <f t="shared" si="261"/>
        <v>0.5171102661596958</v>
      </c>
      <c r="Q113" s="946">
        <f>'UBS Jardim Japão'!U13</f>
        <v>491</v>
      </c>
      <c r="R113" s="807">
        <f t="shared" si="262"/>
        <v>0.62230671736375154</v>
      </c>
      <c r="S113" s="946">
        <f>'UBS Jardim Japão'!W13</f>
        <v>583</v>
      </c>
      <c r="T113" s="807">
        <f t="shared" si="263"/>
        <v>0.73891001267427125</v>
      </c>
      <c r="U113" s="946">
        <f>'UBS Jardim Japão'!AA13</f>
        <v>632</v>
      </c>
      <c r="V113" s="807">
        <f t="shared" si="264"/>
        <v>0.80101394169835238</v>
      </c>
      <c r="W113" s="946">
        <f>'UBS Jardim Japão'!AC13</f>
        <v>440</v>
      </c>
      <c r="X113" s="807">
        <f t="shared" si="265"/>
        <v>0.55766793409378956</v>
      </c>
      <c r="Y113" s="945">
        <f>'UBS Jardim Japão'!AE13</f>
        <v>623</v>
      </c>
      <c r="Z113" s="807">
        <f t="shared" si="266"/>
        <v>0.78960709759188852</v>
      </c>
      <c r="AA113" s="810">
        <f t="shared" si="267"/>
        <v>6293</v>
      </c>
    </row>
    <row r="114" spans="1:27" ht="15.75" outlineLevel="1" thickBot="1" x14ac:dyDescent="0.3">
      <c r="A114" s="876" t="s">
        <v>7</v>
      </c>
      <c r="B114" s="607">
        <f>SUM(B108:B113)</f>
        <v>5084</v>
      </c>
      <c r="C114" s="982">
        <f>SUM(C108:C113)</f>
        <v>4371</v>
      </c>
      <c r="D114" s="241">
        <f t="shared" si="256"/>
        <v>0.8597560975609756</v>
      </c>
      <c r="E114" s="982">
        <f>SUM(E108:E113)</f>
        <v>3738</v>
      </c>
      <c r="F114" s="241">
        <f t="shared" si="257"/>
        <v>0.73524783634933122</v>
      </c>
      <c r="G114" s="982">
        <f>SUM(G108:G113)</f>
        <v>3763</v>
      </c>
      <c r="H114" s="241">
        <f t="shared" si="258"/>
        <v>0.74016522423288744</v>
      </c>
      <c r="I114" s="982">
        <f>SUM(I108:I113)</f>
        <v>1528</v>
      </c>
      <c r="J114" s="241">
        <f t="shared" si="258"/>
        <v>0.30055074744295829</v>
      </c>
      <c r="K114" s="982">
        <f t="shared" ref="K114" si="277">SUM(K108:K113)</f>
        <v>1395</v>
      </c>
      <c r="L114" s="241">
        <f t="shared" si="259"/>
        <v>0.27439024390243905</v>
      </c>
      <c r="M114" s="982">
        <f t="shared" ref="M114" si="278">SUM(M108:M113)</f>
        <v>1948</v>
      </c>
      <c r="N114" s="241">
        <f t="shared" si="260"/>
        <v>0.3831628638867034</v>
      </c>
      <c r="O114" s="381">
        <f>SUM(O108:O113)</f>
        <v>2164</v>
      </c>
      <c r="P114" s="241">
        <f t="shared" si="261"/>
        <v>0.42564909520062943</v>
      </c>
      <c r="Q114" s="660">
        <f t="shared" ref="Q114" si="279">SUM(Q108:Q113)</f>
        <v>2253</v>
      </c>
      <c r="R114" s="241">
        <f t="shared" si="262"/>
        <v>0.44315499606608971</v>
      </c>
      <c r="S114" s="660">
        <f t="shared" ref="S114" si="280">SUM(S108:S113)</f>
        <v>2612</v>
      </c>
      <c r="T114" s="241">
        <f t="shared" si="263"/>
        <v>0.51376868607395754</v>
      </c>
      <c r="U114" s="660">
        <f>SUM(U108:U113)</f>
        <v>2564</v>
      </c>
      <c r="V114" s="241">
        <f t="shared" si="264"/>
        <v>0.50432730133752945</v>
      </c>
      <c r="W114" s="660">
        <f t="shared" ref="W114" si="281">SUM(W108:W113)</f>
        <v>2284</v>
      </c>
      <c r="X114" s="241">
        <f t="shared" si="265"/>
        <v>0.44925255704169947</v>
      </c>
      <c r="Y114" s="660">
        <f t="shared" ref="Y114" si="282">SUM(Y108:Y113)</f>
        <v>2268</v>
      </c>
      <c r="Z114" s="241">
        <f t="shared" si="266"/>
        <v>0.44610542879622345</v>
      </c>
      <c r="AA114" s="809">
        <f t="shared" si="267"/>
        <v>30888</v>
      </c>
    </row>
    <row r="116" spans="1:27" ht="16.5" thickBot="1" x14ac:dyDescent="0.3">
      <c r="A116" s="1314" t="s">
        <v>619</v>
      </c>
      <c r="B116" s="1315"/>
      <c r="C116" s="1315"/>
      <c r="D116" s="1315"/>
      <c r="E116" s="1315"/>
      <c r="F116" s="1315"/>
      <c r="G116" s="1315"/>
      <c r="H116" s="1315"/>
      <c r="I116" s="1315"/>
      <c r="J116" s="1315"/>
      <c r="K116" s="1315"/>
      <c r="L116" s="1315"/>
      <c r="M116" s="1315"/>
      <c r="N116" s="1315"/>
      <c r="O116" s="1315"/>
      <c r="P116" s="1315"/>
      <c r="Q116" s="1315"/>
      <c r="R116" s="1315"/>
      <c r="S116" s="1315"/>
      <c r="T116" s="1315"/>
      <c r="U116" s="1315"/>
      <c r="V116" s="1315"/>
      <c r="W116" s="1315"/>
      <c r="X116" s="1315"/>
      <c r="Y116" s="1315"/>
      <c r="Z116" s="1315"/>
      <c r="AA116" s="1315"/>
    </row>
    <row r="117" spans="1:27" ht="26.25" outlineLevel="1" thickBot="1" x14ac:dyDescent="0.3">
      <c r="A117" s="1046" t="s">
        <v>14</v>
      </c>
      <c r="B117" s="1055" t="s">
        <v>15</v>
      </c>
      <c r="C117" s="1047" t="str">
        <f>'Pque N Mundo I'!$C$7</f>
        <v>JAN_20</v>
      </c>
      <c r="D117" s="1048" t="str">
        <f>'Pque N Mundo I'!$D$7</f>
        <v>%</v>
      </c>
      <c r="E117" s="1049" t="str">
        <f>'Pque N Mundo I'!E$7</f>
        <v>FEV_20</v>
      </c>
      <c r="F117" s="1048" t="str">
        <f>'Pque N Mundo I'!$F$7</f>
        <v>%</v>
      </c>
      <c r="G117" s="1049" t="str">
        <f>'Pque N Mundo I'!G$7</f>
        <v>MAR_20</v>
      </c>
      <c r="H117" s="1048" t="str">
        <f>'Pque N Mundo I'!$H$7</f>
        <v>%</v>
      </c>
      <c r="I117" s="1050" t="str">
        <f>'Pque N Mundo I'!K$7</f>
        <v>ABR_20</v>
      </c>
      <c r="J117" s="1048" t="str">
        <f>'Pque N Mundo I'!$L$7</f>
        <v>%</v>
      </c>
      <c r="K117" s="1050" t="str">
        <f>'Pque N Mundo I'!$M$7</f>
        <v>MAIO_20</v>
      </c>
      <c r="L117" s="1048" t="str">
        <f>'Pque N Mundo I'!$N$7</f>
        <v>%</v>
      </c>
      <c r="M117" s="1050" t="str">
        <f>'Pque N Mundo I'!$O$7</f>
        <v>JUN_20</v>
      </c>
      <c r="N117" s="1048" t="str">
        <f>'Pque N Mundo I'!$P$7</f>
        <v>%</v>
      </c>
      <c r="O117" s="1050" t="str">
        <f>'Pque N Mundo I'!$S$7</f>
        <v>JUL_20</v>
      </c>
      <c r="P117" s="1048" t="str">
        <f>'Pque N Mundo I'!$T$7</f>
        <v>%</v>
      </c>
      <c r="Q117" s="1050" t="str">
        <f>'Pque N Mundo I'!$U$7</f>
        <v>AGO_20</v>
      </c>
      <c r="R117" s="1048" t="str">
        <f>'Pque N Mundo I'!$V$7</f>
        <v>%</v>
      </c>
      <c r="S117" s="1050" t="str">
        <f>'Pque N Mundo I'!$W$7</f>
        <v>SET_20</v>
      </c>
      <c r="T117" s="1048" t="str">
        <f>'Pque N Mundo I'!$X$7</f>
        <v>%</v>
      </c>
      <c r="U117" s="1050" t="str">
        <f>'Pque N Mundo I'!$AA$7</f>
        <v>OUT_20</v>
      </c>
      <c r="V117" s="1048" t="str">
        <f>'Pque N Mundo I'!$AB$7</f>
        <v>%</v>
      </c>
      <c r="W117" s="1050" t="str">
        <f>'Pque N Mundo I'!$AC$7</f>
        <v>NOV_20</v>
      </c>
      <c r="X117" s="1048" t="str">
        <f>'Pque N Mundo I'!$AD$7</f>
        <v>%</v>
      </c>
      <c r="Y117" s="1050" t="str">
        <f>'Pque N Mundo I'!$AE$7</f>
        <v>DEZ_20</v>
      </c>
      <c r="Z117" s="1051" t="str">
        <f>'Pque N Mundo I'!$AF$7</f>
        <v>%</v>
      </c>
      <c r="AA117" s="1052" t="s">
        <v>6</v>
      </c>
    </row>
    <row r="118" spans="1:27" ht="15.75" outlineLevel="1" thickTop="1" x14ac:dyDescent="0.25">
      <c r="A118" s="233" t="s">
        <v>150</v>
      </c>
      <c r="B118" s="1333">
        <f>'EMAD na UBS JD JAPÃO'!$B$8</f>
        <v>60</v>
      </c>
      <c r="C118" s="1318">
        <f>'EMAD na UBS JD JAPÃO'!$C$8</f>
        <v>63</v>
      </c>
      <c r="D118" s="1336">
        <f t="shared" ref="D118" si="283">C118/$B118</f>
        <v>1.05</v>
      </c>
      <c r="E118" s="1318">
        <f>'EMAD na UBS JD JAPÃO'!$E$8</f>
        <v>63</v>
      </c>
      <c r="F118" s="1316">
        <f t="shared" ref="F118:F121" si="284">E118/$B118</f>
        <v>1.05</v>
      </c>
      <c r="G118" s="1318">
        <f>'EMAD na UBS JD JAPÃO'!$G$8</f>
        <v>65</v>
      </c>
      <c r="H118" s="1316">
        <f t="shared" ref="H118:J121" si="285">G118/$B118</f>
        <v>1.0833333333333333</v>
      </c>
      <c r="I118" s="1318">
        <f>'EMAD na UBS JD JAPÃO'!$K$8</f>
        <v>69</v>
      </c>
      <c r="J118" s="1316">
        <f t="shared" si="285"/>
        <v>1.1499999999999999</v>
      </c>
      <c r="K118" s="1318">
        <f>'EMAD na UBS JD JAPÃO'!$M$8</f>
        <v>70</v>
      </c>
      <c r="L118" s="1316">
        <f t="shared" ref="L118:L121" si="286">K118/$B118</f>
        <v>1.1666666666666667</v>
      </c>
      <c r="M118" s="1318">
        <f>'EMAD na UBS JD JAPÃO'!$O$8</f>
        <v>71</v>
      </c>
      <c r="N118" s="1316">
        <f t="shared" ref="N118:N121" si="287">M118/$B118</f>
        <v>1.1833333333333333</v>
      </c>
      <c r="O118" s="1320">
        <f>'EMAD na UBS JD JAPÃO'!$S$8</f>
        <v>69</v>
      </c>
      <c r="P118" s="1316">
        <f t="shared" ref="P118:P121" si="288">O118/$B118</f>
        <v>1.1499999999999999</v>
      </c>
      <c r="Q118" s="1322">
        <f>'EMAD na UBS JD JAPÃO'!$U$8</f>
        <v>68</v>
      </c>
      <c r="R118" s="1316">
        <f t="shared" ref="R118:R121" si="289">Q118/$B118</f>
        <v>1.1333333333333333</v>
      </c>
      <c r="S118" s="1322">
        <f>'EMAD na UBS JD JAPÃO'!$W$8</f>
        <v>71</v>
      </c>
      <c r="T118" s="1316">
        <f t="shared" ref="T118:T121" si="290">S118/$B118</f>
        <v>1.1833333333333333</v>
      </c>
      <c r="U118" s="1322">
        <f>'EMAD na UBS JD JAPÃO'!$AA$8</f>
        <v>71</v>
      </c>
      <c r="V118" s="1316">
        <f t="shared" ref="V118:V121" si="291">U118/$B118</f>
        <v>1.1833333333333333</v>
      </c>
      <c r="W118" s="1322">
        <f>'EMAD na UBS JD JAPÃO'!$AC$8</f>
        <v>71</v>
      </c>
      <c r="X118" s="1316">
        <f t="shared" ref="X118:X121" si="292">W118/$B118</f>
        <v>1.1833333333333333</v>
      </c>
      <c r="Y118" s="1322">
        <f>'EMAD na UBS JD JAPÃO'!$AE$8</f>
        <v>71</v>
      </c>
      <c r="Z118" s="1316">
        <f t="shared" ref="Z118:Z121" si="293">Y118/$B118</f>
        <v>1.1833333333333333</v>
      </c>
      <c r="AA118" s="1312">
        <f t="shared" ref="AA118:AA122" si="294">SUM(C118,E118,G118,I118,K118,M118,O118,Q118,S118,U118,W118,Y118)</f>
        <v>822</v>
      </c>
    </row>
    <row r="119" spans="1:27" outlineLevel="1" x14ac:dyDescent="0.25">
      <c r="A119" s="233" t="s">
        <v>151</v>
      </c>
      <c r="B119" s="1334"/>
      <c r="C119" s="1319"/>
      <c r="D119" s="1337"/>
      <c r="E119" s="1319"/>
      <c r="F119" s="1317" t="e">
        <f t="shared" si="284"/>
        <v>#DIV/0!</v>
      </c>
      <c r="G119" s="1319"/>
      <c r="H119" s="1317" t="e">
        <f t="shared" si="285"/>
        <v>#DIV/0!</v>
      </c>
      <c r="I119" s="1319"/>
      <c r="J119" s="1317" t="e">
        <f t="shared" si="285"/>
        <v>#DIV/0!</v>
      </c>
      <c r="K119" s="1319"/>
      <c r="L119" s="1317" t="e">
        <f t="shared" si="286"/>
        <v>#DIV/0!</v>
      </c>
      <c r="M119" s="1319"/>
      <c r="N119" s="1317" t="e">
        <f t="shared" si="287"/>
        <v>#DIV/0!</v>
      </c>
      <c r="O119" s="1321"/>
      <c r="P119" s="1317" t="e">
        <f t="shared" si="288"/>
        <v>#DIV/0!</v>
      </c>
      <c r="Q119" s="1323"/>
      <c r="R119" s="1317" t="e">
        <f t="shared" si="289"/>
        <v>#DIV/0!</v>
      </c>
      <c r="S119" s="1323"/>
      <c r="T119" s="1317" t="e">
        <f t="shared" si="290"/>
        <v>#DIV/0!</v>
      </c>
      <c r="U119" s="1323"/>
      <c r="V119" s="1317" t="e">
        <f t="shared" si="291"/>
        <v>#DIV/0!</v>
      </c>
      <c r="W119" s="1323"/>
      <c r="X119" s="1317" t="e">
        <f t="shared" si="292"/>
        <v>#DIV/0!</v>
      </c>
      <c r="Y119" s="1323"/>
      <c r="Z119" s="1317" t="e">
        <f t="shared" si="293"/>
        <v>#DIV/0!</v>
      </c>
      <c r="AA119" s="1313">
        <f t="shared" si="294"/>
        <v>0</v>
      </c>
    </row>
    <row r="120" spans="1:27" outlineLevel="1" x14ac:dyDescent="0.25">
      <c r="A120" s="233" t="s">
        <v>154</v>
      </c>
      <c r="B120" s="1334"/>
      <c r="C120" s="1319"/>
      <c r="D120" s="1337"/>
      <c r="E120" s="1319"/>
      <c r="F120" s="1317" t="e">
        <f t="shared" si="284"/>
        <v>#DIV/0!</v>
      </c>
      <c r="G120" s="1319"/>
      <c r="H120" s="1317" t="e">
        <f t="shared" si="285"/>
        <v>#DIV/0!</v>
      </c>
      <c r="I120" s="1319"/>
      <c r="J120" s="1317" t="e">
        <f t="shared" si="285"/>
        <v>#DIV/0!</v>
      </c>
      <c r="K120" s="1319"/>
      <c r="L120" s="1317" t="e">
        <f t="shared" si="286"/>
        <v>#DIV/0!</v>
      </c>
      <c r="M120" s="1319"/>
      <c r="N120" s="1317" t="e">
        <f t="shared" si="287"/>
        <v>#DIV/0!</v>
      </c>
      <c r="O120" s="1321"/>
      <c r="P120" s="1317" t="e">
        <f t="shared" si="288"/>
        <v>#DIV/0!</v>
      </c>
      <c r="Q120" s="1323"/>
      <c r="R120" s="1317" t="e">
        <f t="shared" si="289"/>
        <v>#DIV/0!</v>
      </c>
      <c r="S120" s="1323"/>
      <c r="T120" s="1317" t="e">
        <f t="shared" si="290"/>
        <v>#DIV/0!</v>
      </c>
      <c r="U120" s="1323"/>
      <c r="V120" s="1317" t="e">
        <f t="shared" si="291"/>
        <v>#DIV/0!</v>
      </c>
      <c r="W120" s="1323"/>
      <c r="X120" s="1317" t="e">
        <f t="shared" si="292"/>
        <v>#DIV/0!</v>
      </c>
      <c r="Y120" s="1323"/>
      <c r="Z120" s="1317" t="e">
        <f t="shared" si="293"/>
        <v>#DIV/0!</v>
      </c>
      <c r="AA120" s="1313">
        <f t="shared" si="294"/>
        <v>0</v>
      </c>
    </row>
    <row r="121" spans="1:27" ht="24.75" outlineLevel="1" thickBot="1" x14ac:dyDescent="0.3">
      <c r="A121" s="858" t="s">
        <v>152</v>
      </c>
      <c r="B121" s="1334"/>
      <c r="C121" s="1335"/>
      <c r="D121" s="1338"/>
      <c r="E121" s="1319"/>
      <c r="F121" s="1317" t="e">
        <f t="shared" si="284"/>
        <v>#DIV/0!</v>
      </c>
      <c r="G121" s="1319"/>
      <c r="H121" s="1317" t="e">
        <f t="shared" si="285"/>
        <v>#DIV/0!</v>
      </c>
      <c r="I121" s="1319"/>
      <c r="J121" s="1317" t="e">
        <f t="shared" si="285"/>
        <v>#DIV/0!</v>
      </c>
      <c r="K121" s="1319"/>
      <c r="L121" s="1317" t="e">
        <f t="shared" si="286"/>
        <v>#DIV/0!</v>
      </c>
      <c r="M121" s="1319"/>
      <c r="N121" s="1317" t="e">
        <f t="shared" si="287"/>
        <v>#DIV/0!</v>
      </c>
      <c r="O121" s="1321"/>
      <c r="P121" s="1317" t="e">
        <f t="shared" si="288"/>
        <v>#DIV/0!</v>
      </c>
      <c r="Q121" s="1323"/>
      <c r="R121" s="1317" t="e">
        <f t="shared" si="289"/>
        <v>#DIV/0!</v>
      </c>
      <c r="S121" s="1323"/>
      <c r="T121" s="1317" t="e">
        <f t="shared" si="290"/>
        <v>#DIV/0!</v>
      </c>
      <c r="U121" s="1323"/>
      <c r="V121" s="1317" t="e">
        <f t="shared" si="291"/>
        <v>#DIV/0!</v>
      </c>
      <c r="W121" s="1323"/>
      <c r="X121" s="1317" t="e">
        <f t="shared" si="292"/>
        <v>#DIV/0!</v>
      </c>
      <c r="Y121" s="1323"/>
      <c r="Z121" s="1317" t="e">
        <f t="shared" si="293"/>
        <v>#DIV/0!</v>
      </c>
      <c r="AA121" s="1313">
        <f t="shared" si="294"/>
        <v>0</v>
      </c>
    </row>
    <row r="122" spans="1:27" ht="15.75" outlineLevel="1" thickBot="1" x14ac:dyDescent="0.3">
      <c r="A122" s="876" t="s">
        <v>7</v>
      </c>
      <c r="B122" s="607">
        <f>SUM(B118:B121)</f>
        <v>60</v>
      </c>
      <c r="C122" s="982">
        <f>SUM(C118:C121)</f>
        <v>63</v>
      </c>
      <c r="D122" s="241">
        <f>C122/$B118</f>
        <v>1.05</v>
      </c>
      <c r="E122" s="982">
        <f>SUM(E118:E121)</f>
        <v>63</v>
      </c>
      <c r="F122" s="241">
        <f>E122/$B118</f>
        <v>1.05</v>
      </c>
      <c r="G122" s="982">
        <f>SUM(G118:G121)</f>
        <v>65</v>
      </c>
      <c r="H122" s="241">
        <f>G122/$B118</f>
        <v>1.0833333333333333</v>
      </c>
      <c r="I122" s="982">
        <f>SUM(I118:I121)</f>
        <v>69</v>
      </c>
      <c r="J122" s="241">
        <f>I122/$B118</f>
        <v>1.1499999999999999</v>
      </c>
      <c r="K122" s="982">
        <f t="shared" ref="K122" si="295">SUM(K118:K121)</f>
        <v>70</v>
      </c>
      <c r="L122" s="241">
        <f>K122/$B118</f>
        <v>1.1666666666666667</v>
      </c>
      <c r="M122" s="982">
        <f t="shared" ref="M122" si="296">SUM(M118:M121)</f>
        <v>71</v>
      </c>
      <c r="N122" s="241">
        <f>M122/$B118</f>
        <v>1.1833333333333333</v>
      </c>
      <c r="O122" s="381">
        <f>SUM(O118:O121)</f>
        <v>69</v>
      </c>
      <c r="P122" s="241">
        <f>O122/$B118</f>
        <v>1.1499999999999999</v>
      </c>
      <c r="Q122" s="660">
        <f t="shared" ref="Q122" si="297">SUM(Q118:Q121)</f>
        <v>68</v>
      </c>
      <c r="R122" s="241">
        <f>Q122/$B118</f>
        <v>1.1333333333333333</v>
      </c>
      <c r="S122" s="660">
        <f t="shared" ref="S122" si="298">SUM(S118:S121)</f>
        <v>71</v>
      </c>
      <c r="T122" s="241">
        <f>S122/$B118</f>
        <v>1.1833333333333333</v>
      </c>
      <c r="U122" s="660">
        <f>SUM(U118:U121)</f>
        <v>71</v>
      </c>
      <c r="V122" s="241">
        <f>U122/$B118</f>
        <v>1.1833333333333333</v>
      </c>
      <c r="W122" s="660">
        <f t="shared" ref="W122" si="299">SUM(W118:W121)</f>
        <v>71</v>
      </c>
      <c r="X122" s="241">
        <f>W122/$B118</f>
        <v>1.1833333333333333</v>
      </c>
      <c r="Y122" s="660">
        <f t="shared" ref="Y122" si="300">SUM(Y118:Y121)</f>
        <v>71</v>
      </c>
      <c r="Z122" s="241">
        <f>Y122/$B118</f>
        <v>1.1833333333333333</v>
      </c>
      <c r="AA122" s="809">
        <f t="shared" si="294"/>
        <v>822</v>
      </c>
    </row>
    <row r="124" spans="1:27" ht="16.5" thickBot="1" x14ac:dyDescent="0.3">
      <c r="A124" s="1314" t="s">
        <v>620</v>
      </c>
      <c r="B124" s="1315"/>
      <c r="C124" s="1315"/>
      <c r="D124" s="1315"/>
      <c r="E124" s="1315"/>
      <c r="F124" s="1315"/>
      <c r="G124" s="1315"/>
      <c r="H124" s="1315"/>
      <c r="I124" s="1315"/>
      <c r="J124" s="1315"/>
      <c r="K124" s="1315"/>
      <c r="L124" s="1315"/>
      <c r="M124" s="1315"/>
      <c r="N124" s="1315"/>
      <c r="O124" s="1315"/>
      <c r="P124" s="1315"/>
      <c r="Q124" s="1315"/>
      <c r="R124" s="1315"/>
      <c r="S124" s="1315"/>
      <c r="T124" s="1315"/>
      <c r="U124" s="1315"/>
      <c r="V124" s="1315"/>
      <c r="W124" s="1315"/>
      <c r="X124" s="1315"/>
      <c r="Y124" s="1315"/>
      <c r="Z124" s="1315"/>
      <c r="AA124" s="1315"/>
    </row>
    <row r="125" spans="1:27" ht="26.25" outlineLevel="1" thickBot="1" x14ac:dyDescent="0.3">
      <c r="A125" s="1046" t="s">
        <v>14</v>
      </c>
      <c r="B125" s="1055" t="s">
        <v>15</v>
      </c>
      <c r="C125" s="1047" t="str">
        <f>'Pque N Mundo I'!$C$7</f>
        <v>JAN_20</v>
      </c>
      <c r="D125" s="1048" t="str">
        <f>'Pque N Mundo I'!$D$7</f>
        <v>%</v>
      </c>
      <c r="E125" s="1049" t="str">
        <f>'Pque N Mundo I'!E$7</f>
        <v>FEV_20</v>
      </c>
      <c r="F125" s="1048" t="str">
        <f>'Pque N Mundo I'!$F$7</f>
        <v>%</v>
      </c>
      <c r="G125" s="1049" t="str">
        <f>'Pque N Mundo I'!G$7</f>
        <v>MAR_20</v>
      </c>
      <c r="H125" s="1048" t="str">
        <f>'Pque N Mundo I'!$H$7</f>
        <v>%</v>
      </c>
      <c r="I125" s="1050" t="str">
        <f>'Pque N Mundo I'!K$7</f>
        <v>ABR_20</v>
      </c>
      <c r="J125" s="1048" t="str">
        <f>'Pque N Mundo I'!$L$7</f>
        <v>%</v>
      </c>
      <c r="K125" s="1050" t="str">
        <f>'Pque N Mundo I'!$M$7</f>
        <v>MAIO_20</v>
      </c>
      <c r="L125" s="1048" t="str">
        <f>'Pque N Mundo I'!$N$7</f>
        <v>%</v>
      </c>
      <c r="M125" s="1050" t="str">
        <f>'Pque N Mundo I'!$O$7</f>
        <v>JUN_20</v>
      </c>
      <c r="N125" s="1048" t="str">
        <f>'Pque N Mundo I'!$P$7</f>
        <v>%</v>
      </c>
      <c r="O125" s="1050" t="str">
        <f>'Pque N Mundo I'!$S$7</f>
        <v>JUL_20</v>
      </c>
      <c r="P125" s="1048" t="str">
        <f>'Pque N Mundo I'!$T$7</f>
        <v>%</v>
      </c>
      <c r="Q125" s="1050" t="str">
        <f>'Pque N Mundo I'!$U$7</f>
        <v>AGO_20</v>
      </c>
      <c r="R125" s="1048" t="str">
        <f>'Pque N Mundo I'!$V$7</f>
        <v>%</v>
      </c>
      <c r="S125" s="1050" t="str">
        <f>'Pque N Mundo I'!$W$7</f>
        <v>SET_20</v>
      </c>
      <c r="T125" s="1048" t="str">
        <f>'Pque N Mundo I'!$X$7</f>
        <v>%</v>
      </c>
      <c r="U125" s="1050" t="str">
        <f>'Pque N Mundo I'!$AA$7</f>
        <v>OUT_20</v>
      </c>
      <c r="V125" s="1048" t="str">
        <f>'Pque N Mundo I'!$AB$7</f>
        <v>%</v>
      </c>
      <c r="W125" s="1050" t="str">
        <f>'Pque N Mundo I'!$AC$7</f>
        <v>NOV_20</v>
      </c>
      <c r="X125" s="1048" t="str">
        <f>'Pque N Mundo I'!$AD$7</f>
        <v>%</v>
      </c>
      <c r="Y125" s="1050" t="str">
        <f>'Pque N Mundo I'!$AE$7</f>
        <v>DEZ_20</v>
      </c>
      <c r="Z125" s="1051" t="str">
        <f>'Pque N Mundo I'!$AF$7</f>
        <v>%</v>
      </c>
      <c r="AA125" s="1052" t="s">
        <v>6</v>
      </c>
    </row>
    <row r="126" spans="1:27" ht="15.75" outlineLevel="1" thickTop="1" x14ac:dyDescent="0.25">
      <c r="A126" s="232" t="s">
        <v>397</v>
      </c>
      <c r="B126" s="611">
        <f>'UBS Vila Ede'!B8</f>
        <v>864</v>
      </c>
      <c r="C126" s="979">
        <f>'UBS Vila Ede'!C8</f>
        <v>1045</v>
      </c>
      <c r="D126" s="19">
        <f t="shared" ref="D126:D132" si="301">C126/$B126</f>
        <v>1.2094907407407407</v>
      </c>
      <c r="E126" s="979">
        <f>'UBS Vila Ede'!E8</f>
        <v>816</v>
      </c>
      <c r="F126" s="19">
        <f t="shared" ref="F126:F132" si="302">E126/$B126</f>
        <v>0.94444444444444442</v>
      </c>
      <c r="G126" s="979">
        <f>'UBS Vila Ede'!G8</f>
        <v>655</v>
      </c>
      <c r="H126" s="19">
        <f t="shared" ref="H126:J132" si="303">G126/$B126</f>
        <v>0.75810185185185186</v>
      </c>
      <c r="I126" s="979">
        <f>'UBS Vila Ede'!K8</f>
        <v>80</v>
      </c>
      <c r="J126" s="19">
        <f t="shared" si="303"/>
        <v>9.2592592592592587E-2</v>
      </c>
      <c r="K126" s="979">
        <f>'UBS Vila Ede'!M8</f>
        <v>58</v>
      </c>
      <c r="L126" s="19">
        <f t="shared" ref="L126:L132" si="304">K126/$B126</f>
        <v>6.7129629629629636E-2</v>
      </c>
      <c r="M126" s="979">
        <f>'UBS Vila Ede'!O8</f>
        <v>77</v>
      </c>
      <c r="N126" s="19">
        <f t="shared" ref="N126:N132" si="305">M126/$B126</f>
        <v>8.9120370370370364E-2</v>
      </c>
      <c r="O126" s="106">
        <f>'UBS Vila Ede'!S8</f>
        <v>130</v>
      </c>
      <c r="P126" s="19">
        <f t="shared" ref="P126:P132" si="306">O126/$B126</f>
        <v>0.15046296296296297</v>
      </c>
      <c r="Q126" s="944">
        <f>'UBS Vila Ede'!U8</f>
        <v>133</v>
      </c>
      <c r="R126" s="19">
        <f t="shared" ref="R126:R132" si="307">Q126/$B126</f>
        <v>0.15393518518518517</v>
      </c>
      <c r="S126" s="944">
        <f>'UBS Vila Ede'!W8</f>
        <v>380</v>
      </c>
      <c r="T126" s="19">
        <f t="shared" ref="T126:T132" si="308">S126/$B126</f>
        <v>0.43981481481481483</v>
      </c>
      <c r="U126" s="944">
        <f>'UBS Vila Ede'!AA8</f>
        <v>458</v>
      </c>
      <c r="V126" s="19">
        <f t="shared" ref="V126:V132" si="309">U126/$B126</f>
        <v>0.53009259259259256</v>
      </c>
      <c r="W126" s="944">
        <f>'UBS Vila Ede'!AC8</f>
        <v>484</v>
      </c>
      <c r="X126" s="19">
        <f t="shared" ref="X126:X132" si="310">W126/$B126</f>
        <v>0.56018518518518523</v>
      </c>
      <c r="Y126" s="944">
        <f>'UBS Vila Ede'!AE8</f>
        <v>466</v>
      </c>
      <c r="Z126" s="19">
        <f t="shared" ref="Z126:Z132" si="311">Y126/$B126</f>
        <v>0.53935185185185186</v>
      </c>
      <c r="AA126" s="106">
        <f t="shared" ref="AA126:AA132" si="312">SUM(C126,E126,G126,I126,K126,M126,O126,Q126,S126,U126,W126,Y126)</f>
        <v>4782</v>
      </c>
    </row>
    <row r="127" spans="1:27" outlineLevel="1" x14ac:dyDescent="0.25">
      <c r="A127" s="232" t="s">
        <v>9</v>
      </c>
      <c r="B127" s="612">
        <f>'UBS Vila Ede'!B9</f>
        <v>3024</v>
      </c>
      <c r="C127" s="980">
        <f>'UBS Vila Ede'!C9</f>
        <v>2915</v>
      </c>
      <c r="D127" s="120">
        <f t="shared" si="301"/>
        <v>0.96395502645502651</v>
      </c>
      <c r="E127" s="980">
        <f>'UBS Vila Ede'!E9</f>
        <v>1855</v>
      </c>
      <c r="F127" s="120">
        <f t="shared" si="302"/>
        <v>0.61342592592592593</v>
      </c>
      <c r="G127" s="980">
        <f>'UBS Vila Ede'!G9</f>
        <v>1540</v>
      </c>
      <c r="H127" s="120">
        <f t="shared" si="303"/>
        <v>0.5092592592592593</v>
      </c>
      <c r="I127" s="980">
        <f>'UBS Vila Ede'!K9</f>
        <v>82</v>
      </c>
      <c r="J127" s="120">
        <f t="shared" si="303"/>
        <v>2.7116402116402115E-2</v>
      </c>
      <c r="K127" s="980">
        <f>'UBS Vila Ede'!M9</f>
        <v>65</v>
      </c>
      <c r="L127" s="120">
        <f t="shared" si="304"/>
        <v>2.1494708994708994E-2</v>
      </c>
      <c r="M127" s="980">
        <f>'UBS Vila Ede'!O9</f>
        <v>57</v>
      </c>
      <c r="N127" s="120">
        <f t="shared" si="305"/>
        <v>1.8849206349206348E-2</v>
      </c>
      <c r="O127" s="107">
        <f>'UBS Vila Ede'!S9</f>
        <v>99</v>
      </c>
      <c r="P127" s="120">
        <f t="shared" si="306"/>
        <v>3.273809523809524E-2</v>
      </c>
      <c r="Q127" s="945">
        <f>'UBS Vila Ede'!U9</f>
        <v>100</v>
      </c>
      <c r="R127" s="120">
        <f t="shared" si="307"/>
        <v>3.3068783068783067E-2</v>
      </c>
      <c r="S127" s="945">
        <f>'UBS Vila Ede'!W9</f>
        <v>628</v>
      </c>
      <c r="T127" s="120">
        <f t="shared" si="308"/>
        <v>0.20767195767195767</v>
      </c>
      <c r="U127" s="945">
        <f>'UBS Vila Ede'!AA9</f>
        <v>904</v>
      </c>
      <c r="V127" s="120">
        <f t="shared" si="309"/>
        <v>0.29894179894179895</v>
      </c>
      <c r="W127" s="945">
        <f>'UBS Vila Ede'!AC9</f>
        <v>741</v>
      </c>
      <c r="X127" s="120">
        <f t="shared" si="310"/>
        <v>0.24503968253968253</v>
      </c>
      <c r="Y127" s="945">
        <f>'UBS Vila Ede'!AE9</f>
        <v>783</v>
      </c>
      <c r="Z127" s="120">
        <f t="shared" si="311"/>
        <v>0.25892857142857145</v>
      </c>
      <c r="AA127" s="107">
        <f t="shared" si="312"/>
        <v>9769</v>
      </c>
    </row>
    <row r="128" spans="1:27" outlineLevel="1" x14ac:dyDescent="0.25">
      <c r="A128" s="232" t="s">
        <v>10</v>
      </c>
      <c r="B128" s="612">
        <f>'UBS Vila Ede'!B10</f>
        <v>789</v>
      </c>
      <c r="C128" s="980">
        <f>'UBS Vila Ede'!C10</f>
        <v>284</v>
      </c>
      <c r="D128" s="120">
        <f t="shared" si="301"/>
        <v>0.35994930291508237</v>
      </c>
      <c r="E128" s="980">
        <f>'UBS Vila Ede'!E10</f>
        <v>545</v>
      </c>
      <c r="F128" s="120">
        <f t="shared" si="302"/>
        <v>0.69074778200253484</v>
      </c>
      <c r="G128" s="980">
        <f>'UBS Vila Ede'!G10</f>
        <v>446</v>
      </c>
      <c r="H128" s="120">
        <f t="shared" si="303"/>
        <v>0.56527249683143221</v>
      </c>
      <c r="I128" s="980">
        <f>'UBS Vila Ede'!K10</f>
        <v>202</v>
      </c>
      <c r="J128" s="120">
        <f t="shared" si="303"/>
        <v>0.25602027883396705</v>
      </c>
      <c r="K128" s="980">
        <f>'UBS Vila Ede'!M10</f>
        <v>196</v>
      </c>
      <c r="L128" s="120">
        <f t="shared" si="304"/>
        <v>0.24841571609632446</v>
      </c>
      <c r="M128" s="980">
        <f>'UBS Vila Ede'!O10</f>
        <v>138</v>
      </c>
      <c r="N128" s="120">
        <f t="shared" si="305"/>
        <v>0.17490494296577946</v>
      </c>
      <c r="O128" s="107">
        <f>'UBS Vila Ede'!S10</f>
        <v>387</v>
      </c>
      <c r="P128" s="120">
        <f t="shared" si="306"/>
        <v>0.49049429657794674</v>
      </c>
      <c r="Q128" s="945">
        <f>'UBS Vila Ede'!U10</f>
        <v>496</v>
      </c>
      <c r="R128" s="120">
        <f t="shared" si="307"/>
        <v>0.62864385297845371</v>
      </c>
      <c r="S128" s="945">
        <f>'UBS Vila Ede'!W10</f>
        <v>540</v>
      </c>
      <c r="T128" s="120">
        <f t="shared" si="308"/>
        <v>0.68441064638783267</v>
      </c>
      <c r="U128" s="945">
        <f>'UBS Vila Ede'!AA10</f>
        <v>405</v>
      </c>
      <c r="V128" s="120">
        <f t="shared" si="309"/>
        <v>0.51330798479087447</v>
      </c>
      <c r="W128" s="945">
        <f>'UBS Vila Ede'!AC10</f>
        <v>469</v>
      </c>
      <c r="X128" s="120">
        <f t="shared" si="310"/>
        <v>0.59442332065906212</v>
      </c>
      <c r="Y128" s="945">
        <f>'UBS Vila Ede'!AE10</f>
        <v>314</v>
      </c>
      <c r="Z128" s="120">
        <f t="shared" si="311"/>
        <v>0.39797211660329529</v>
      </c>
      <c r="AA128" s="107">
        <f t="shared" si="312"/>
        <v>4422</v>
      </c>
    </row>
    <row r="129" spans="1:27" outlineLevel="1" x14ac:dyDescent="0.25">
      <c r="A129" s="232" t="s">
        <v>42</v>
      </c>
      <c r="B129" s="612">
        <f>'UBS Vila Ede'!B11</f>
        <v>526</v>
      </c>
      <c r="C129" s="980">
        <f>'UBS Vila Ede'!C11</f>
        <v>378</v>
      </c>
      <c r="D129" s="120">
        <f t="shared" si="301"/>
        <v>0.71863117870722437</v>
      </c>
      <c r="E129" s="980">
        <f>'UBS Vila Ede'!E11</f>
        <v>331</v>
      </c>
      <c r="F129" s="120">
        <f t="shared" si="302"/>
        <v>0.62927756653992395</v>
      </c>
      <c r="G129" s="980">
        <f>'UBS Vila Ede'!G11</f>
        <v>259</v>
      </c>
      <c r="H129" s="120">
        <f t="shared" si="303"/>
        <v>0.4923954372623574</v>
      </c>
      <c r="I129" s="980">
        <f>'UBS Vila Ede'!K11</f>
        <v>38</v>
      </c>
      <c r="J129" s="120">
        <f t="shared" si="303"/>
        <v>7.2243346007604556E-2</v>
      </c>
      <c r="K129" s="980">
        <f>'UBS Vila Ede'!M11</f>
        <v>28</v>
      </c>
      <c r="L129" s="120">
        <f t="shared" si="304"/>
        <v>5.3231939163498096E-2</v>
      </c>
      <c r="M129" s="980">
        <f>'UBS Vila Ede'!O11</f>
        <v>70</v>
      </c>
      <c r="N129" s="120">
        <f t="shared" si="305"/>
        <v>0.13307984790874525</v>
      </c>
      <c r="O129" s="107">
        <f>'UBS Vila Ede'!S11</f>
        <v>172</v>
      </c>
      <c r="P129" s="120">
        <f t="shared" si="306"/>
        <v>0.3269961977186312</v>
      </c>
      <c r="Q129" s="945">
        <f>'UBS Vila Ede'!U11</f>
        <v>73</v>
      </c>
      <c r="R129" s="120">
        <f t="shared" si="307"/>
        <v>0.13878326996197718</v>
      </c>
      <c r="S129" s="945">
        <f>'UBS Vila Ede'!W11</f>
        <v>120</v>
      </c>
      <c r="T129" s="120">
        <f t="shared" si="308"/>
        <v>0.22813688212927757</v>
      </c>
      <c r="U129" s="945">
        <f>'UBS Vila Ede'!AA11</f>
        <v>207</v>
      </c>
      <c r="V129" s="120">
        <f t="shared" si="309"/>
        <v>0.39353612167300378</v>
      </c>
      <c r="W129" s="945">
        <f>'UBS Vila Ede'!AC11</f>
        <v>199</v>
      </c>
      <c r="X129" s="120">
        <f t="shared" si="310"/>
        <v>0.37832699619771865</v>
      </c>
      <c r="Y129" s="945">
        <f>'UBS Vila Ede'!AE11</f>
        <v>161</v>
      </c>
      <c r="Z129" s="120">
        <f t="shared" si="311"/>
        <v>0.30608365019011408</v>
      </c>
      <c r="AA129" s="107">
        <f t="shared" si="312"/>
        <v>2036</v>
      </c>
    </row>
    <row r="130" spans="1:27" outlineLevel="1" x14ac:dyDescent="0.25">
      <c r="A130" s="863" t="s">
        <v>191</v>
      </c>
      <c r="B130" s="612">
        <f>'UBS Vila Ede'!B12</f>
        <v>125</v>
      </c>
      <c r="C130" s="980">
        <f>'UBS Vila Ede'!C12</f>
        <v>94</v>
      </c>
      <c r="D130" s="120">
        <f t="shared" si="301"/>
        <v>0.752</v>
      </c>
      <c r="E130" s="980">
        <f>'UBS Vila Ede'!E12</f>
        <v>123</v>
      </c>
      <c r="F130" s="120">
        <f t="shared" si="302"/>
        <v>0.98399999999999999</v>
      </c>
      <c r="G130" s="980">
        <f>'UBS Vila Ede'!G12</f>
        <v>0</v>
      </c>
      <c r="H130" s="120">
        <f t="shared" si="303"/>
        <v>0</v>
      </c>
      <c r="I130" s="980">
        <f>'UBS Vila Ede'!K12</f>
        <v>6</v>
      </c>
      <c r="J130" s="120">
        <f t="shared" si="303"/>
        <v>4.8000000000000001E-2</v>
      </c>
      <c r="K130" s="980">
        <f>'UBS Vila Ede'!M12</f>
        <v>3</v>
      </c>
      <c r="L130" s="120">
        <f t="shared" si="304"/>
        <v>2.4E-2</v>
      </c>
      <c r="M130" s="980">
        <f>'UBS Vila Ede'!O12</f>
        <v>131</v>
      </c>
      <c r="N130" s="120">
        <f t="shared" si="305"/>
        <v>1.048</v>
      </c>
      <c r="O130" s="107">
        <f>'UBS Vila Ede'!S12</f>
        <v>148</v>
      </c>
      <c r="P130" s="120">
        <f t="shared" si="306"/>
        <v>1.1839999999999999</v>
      </c>
      <c r="Q130" s="945">
        <f>'UBS Vila Ede'!U12</f>
        <v>146</v>
      </c>
      <c r="R130" s="120">
        <f t="shared" si="307"/>
        <v>1.1679999999999999</v>
      </c>
      <c r="S130" s="945">
        <f>'UBS Vila Ede'!W12</f>
        <v>132</v>
      </c>
      <c r="T130" s="120">
        <f t="shared" si="308"/>
        <v>1.056</v>
      </c>
      <c r="U130" s="945">
        <f>'UBS Vila Ede'!AA12</f>
        <v>129</v>
      </c>
      <c r="V130" s="120">
        <f t="shared" si="309"/>
        <v>1.032</v>
      </c>
      <c r="W130" s="945">
        <f>'UBS Vila Ede'!AC12</f>
        <v>143</v>
      </c>
      <c r="X130" s="120">
        <f t="shared" si="310"/>
        <v>1.1439999999999999</v>
      </c>
      <c r="Y130" s="945">
        <f>'UBS Vila Ede'!AE12</f>
        <v>142</v>
      </c>
      <c r="Z130" s="120">
        <f t="shared" si="311"/>
        <v>1.1359999999999999</v>
      </c>
      <c r="AA130" s="107">
        <f t="shared" si="312"/>
        <v>1197</v>
      </c>
    </row>
    <row r="131" spans="1:27" ht="15.75" outlineLevel="1" thickBot="1" x14ac:dyDescent="0.3">
      <c r="A131" s="855" t="s">
        <v>13</v>
      </c>
      <c r="B131" s="1056">
        <f>'UBS Vila Ede'!B13</f>
        <v>526</v>
      </c>
      <c r="C131" s="981">
        <f>'UBS Vila Ede'!C13</f>
        <v>205</v>
      </c>
      <c r="D131" s="807">
        <f t="shared" si="301"/>
        <v>0.38973384030418251</v>
      </c>
      <c r="E131" s="981">
        <f>'UBS Vila Ede'!E13</f>
        <v>416</v>
      </c>
      <c r="F131" s="807">
        <f t="shared" si="302"/>
        <v>0.79087452471482889</v>
      </c>
      <c r="G131" s="981">
        <f>'UBS Vila Ede'!G13</f>
        <v>343</v>
      </c>
      <c r="H131" s="807">
        <f t="shared" si="303"/>
        <v>0.65209125475285168</v>
      </c>
      <c r="I131" s="981">
        <f>'UBS Vila Ede'!K13</f>
        <v>110</v>
      </c>
      <c r="J131" s="807">
        <f t="shared" si="303"/>
        <v>0.20912547528517111</v>
      </c>
      <c r="K131" s="981">
        <f>'UBS Vila Ede'!M13</f>
        <v>145</v>
      </c>
      <c r="L131" s="807">
        <f t="shared" si="304"/>
        <v>0.27566539923954375</v>
      </c>
      <c r="M131" s="981">
        <f>'UBS Vila Ede'!O13</f>
        <v>154</v>
      </c>
      <c r="N131" s="807">
        <f t="shared" si="305"/>
        <v>0.29277566539923955</v>
      </c>
      <c r="O131" s="810">
        <f>'UBS Vila Ede'!S13</f>
        <v>150</v>
      </c>
      <c r="P131" s="807">
        <f t="shared" si="306"/>
        <v>0.28517110266159695</v>
      </c>
      <c r="Q131" s="946">
        <f>'UBS Vila Ede'!U13</f>
        <v>294</v>
      </c>
      <c r="R131" s="807">
        <f t="shared" si="307"/>
        <v>0.55893536121673004</v>
      </c>
      <c r="S131" s="946">
        <f>'UBS Vila Ede'!W13</f>
        <v>298</v>
      </c>
      <c r="T131" s="807">
        <f t="shared" si="308"/>
        <v>0.56653992395437258</v>
      </c>
      <c r="U131" s="946">
        <f>'UBS Vila Ede'!AA13</f>
        <v>244</v>
      </c>
      <c r="V131" s="807">
        <f t="shared" si="309"/>
        <v>0.46387832699619774</v>
      </c>
      <c r="W131" s="946">
        <f>'UBS Vila Ede'!AC13</f>
        <v>159</v>
      </c>
      <c r="X131" s="807">
        <f t="shared" si="310"/>
        <v>0.30228136882129275</v>
      </c>
      <c r="Y131" s="946">
        <f>'UBS Vila Ede'!AE13</f>
        <v>121</v>
      </c>
      <c r="Z131" s="807">
        <f t="shared" si="311"/>
        <v>0.23003802281368821</v>
      </c>
      <c r="AA131" s="810">
        <f t="shared" si="312"/>
        <v>2639</v>
      </c>
    </row>
    <row r="132" spans="1:27" ht="15.75" outlineLevel="1" thickBot="1" x14ac:dyDescent="0.3">
      <c r="A132" s="876" t="s">
        <v>7</v>
      </c>
      <c r="B132" s="607">
        <f>SUM(B126:B131)</f>
        <v>5854</v>
      </c>
      <c r="C132" s="982">
        <f>SUM(C126:C131)</f>
        <v>4921</v>
      </c>
      <c r="D132" s="241">
        <f t="shared" si="301"/>
        <v>0.84062179706183804</v>
      </c>
      <c r="E132" s="982">
        <f>SUM(E126:E131)</f>
        <v>4086</v>
      </c>
      <c r="F132" s="241">
        <f t="shared" si="302"/>
        <v>0.69798428425008541</v>
      </c>
      <c r="G132" s="982">
        <f>SUM(G126:G131)</f>
        <v>3243</v>
      </c>
      <c r="H132" s="241">
        <f t="shared" si="303"/>
        <v>0.55398018448923814</v>
      </c>
      <c r="I132" s="982">
        <f>SUM(I126:I131)</f>
        <v>518</v>
      </c>
      <c r="J132" s="241">
        <f t="shared" si="303"/>
        <v>8.8486504953877693E-2</v>
      </c>
      <c r="K132" s="982">
        <f t="shared" ref="K132" si="313">SUM(K126:K131)</f>
        <v>495</v>
      </c>
      <c r="L132" s="241">
        <f t="shared" si="304"/>
        <v>8.4557567475230605E-2</v>
      </c>
      <c r="M132" s="982">
        <f t="shared" ref="M132" si="314">SUM(M126:M131)</f>
        <v>627</v>
      </c>
      <c r="N132" s="241">
        <f t="shared" si="305"/>
        <v>0.10710625213529211</v>
      </c>
      <c r="O132" s="381">
        <f>SUM(O126:O131)</f>
        <v>1086</v>
      </c>
      <c r="P132" s="241">
        <f t="shared" si="306"/>
        <v>0.18551417833959685</v>
      </c>
      <c r="Q132" s="660">
        <f t="shared" ref="Q132" si="315">SUM(Q126:Q131)</f>
        <v>1242</v>
      </c>
      <c r="R132" s="241">
        <f t="shared" si="307"/>
        <v>0.21216262384694226</v>
      </c>
      <c r="S132" s="660">
        <f t="shared" ref="S132" si="316">SUM(S126:S131)</f>
        <v>2098</v>
      </c>
      <c r="T132" s="241">
        <f t="shared" si="308"/>
        <v>0.35838742740006835</v>
      </c>
      <c r="U132" s="660">
        <f>SUM(U126:U131)</f>
        <v>2347</v>
      </c>
      <c r="V132" s="241">
        <f t="shared" si="309"/>
        <v>0.40092244619063888</v>
      </c>
      <c r="W132" s="660">
        <f t="shared" ref="W132" si="317">SUM(W126:W131)</f>
        <v>2195</v>
      </c>
      <c r="X132" s="241">
        <f t="shared" si="310"/>
        <v>0.37495729415784079</v>
      </c>
      <c r="Y132" s="660">
        <f t="shared" ref="Y132" si="318">SUM(Y126:Y131)</f>
        <v>1987</v>
      </c>
      <c r="Z132" s="241">
        <f t="shared" si="311"/>
        <v>0.33942603348138023</v>
      </c>
      <c r="AA132" s="809">
        <f t="shared" si="312"/>
        <v>24845</v>
      </c>
    </row>
    <row r="134" spans="1:27" ht="16.5" thickBot="1" x14ac:dyDescent="0.3">
      <c r="A134" s="1314" t="s">
        <v>621</v>
      </c>
      <c r="B134" s="1315"/>
      <c r="C134" s="1315"/>
      <c r="D134" s="1315"/>
      <c r="E134" s="1315"/>
      <c r="F134" s="1315"/>
      <c r="G134" s="1315"/>
      <c r="H134" s="1315"/>
      <c r="I134" s="1315"/>
      <c r="J134" s="1315"/>
      <c r="K134" s="1315"/>
      <c r="L134" s="1315"/>
      <c r="M134" s="1315"/>
      <c r="N134" s="1315"/>
      <c r="O134" s="1315"/>
      <c r="P134" s="1315"/>
      <c r="Q134" s="1315"/>
      <c r="R134" s="1315"/>
      <c r="S134" s="1315"/>
      <c r="T134" s="1315"/>
      <c r="U134" s="1315"/>
      <c r="V134" s="1315"/>
      <c r="W134" s="1315"/>
      <c r="X134" s="1315"/>
      <c r="Y134" s="1315"/>
      <c r="Z134" s="1315"/>
      <c r="AA134" s="1315"/>
    </row>
    <row r="135" spans="1:27" ht="26.25" outlineLevel="1" thickBot="1" x14ac:dyDescent="0.3">
      <c r="A135" s="862" t="s">
        <v>14</v>
      </c>
      <c r="B135" s="1059" t="s">
        <v>15</v>
      </c>
      <c r="C135" s="1043" t="str">
        <f>'Pque N Mundo I'!C7</f>
        <v>JAN_20</v>
      </c>
      <c r="D135" s="1044" t="str">
        <f>'Pque N Mundo I'!D7</f>
        <v>%</v>
      </c>
      <c r="E135" s="1045" t="str">
        <f>'Pque N Mundo I'!E7</f>
        <v>FEV_20</v>
      </c>
      <c r="F135" s="1044" t="str">
        <f>'Pque N Mundo I'!F7</f>
        <v>%</v>
      </c>
      <c r="G135" s="1045" t="str">
        <f>'Pque N Mundo I'!G7</f>
        <v>MAR_20</v>
      </c>
      <c r="H135" s="1044" t="str">
        <f>'Pque N Mundo I'!H7</f>
        <v>%</v>
      </c>
      <c r="I135" s="1042" t="str">
        <f>'Pque N Mundo I'!K7</f>
        <v>ABR_20</v>
      </c>
      <c r="J135" s="1044" t="str">
        <f>'Pque N Mundo I'!L7</f>
        <v>%</v>
      </c>
      <c r="K135" s="1042" t="str">
        <f>'Pque N Mundo I'!M7</f>
        <v>MAIO_20</v>
      </c>
      <c r="L135" s="1044" t="str">
        <f>'Pque N Mundo I'!N7</f>
        <v>%</v>
      </c>
      <c r="M135" s="1042" t="str">
        <f>'Pque N Mundo I'!O7</f>
        <v>JUN_20</v>
      </c>
      <c r="N135" s="1044" t="str">
        <f>'Pque N Mundo I'!P7</f>
        <v>%</v>
      </c>
      <c r="O135" s="1042" t="str">
        <f>'Pque N Mundo I'!S7</f>
        <v>JUL_20</v>
      </c>
      <c r="P135" s="1044" t="str">
        <f>'Pque N Mundo I'!T7</f>
        <v>%</v>
      </c>
      <c r="Q135" s="1042" t="str">
        <f>'Pque N Mundo I'!U7</f>
        <v>AGO_20</v>
      </c>
      <c r="R135" s="1044" t="str">
        <f>'Pque N Mundo I'!V7</f>
        <v>%</v>
      </c>
      <c r="S135" s="1042" t="str">
        <f>'Pque N Mundo I'!W7</f>
        <v>SET_20</v>
      </c>
      <c r="T135" s="1044" t="str">
        <f>'Pque N Mundo I'!X7</f>
        <v>%</v>
      </c>
      <c r="U135" s="1042" t="str">
        <f>'Pque N Mundo I'!AA7</f>
        <v>OUT_20</v>
      </c>
      <c r="V135" s="1044" t="str">
        <f>'Pque N Mundo I'!AB7</f>
        <v>%</v>
      </c>
      <c r="W135" s="1042" t="str">
        <f>'Pque N Mundo I'!AC7</f>
        <v>NOV_20</v>
      </c>
      <c r="X135" s="1044" t="str">
        <f>'Pque N Mundo I'!AD7</f>
        <v>%</v>
      </c>
      <c r="Y135" s="1042" t="str">
        <f>'Pque N Mundo I'!AE7</f>
        <v>DEZ_20</v>
      </c>
      <c r="Z135" s="15" t="str">
        <f>'Pque N Mundo I'!AF7</f>
        <v>%</v>
      </c>
      <c r="AA135" s="14" t="s">
        <v>6</v>
      </c>
    </row>
    <row r="136" spans="1:27" ht="15.75" outlineLevel="1" thickTop="1" x14ac:dyDescent="0.25">
      <c r="A136" s="232" t="s">
        <v>397</v>
      </c>
      <c r="B136" s="611">
        <f>'UBS Vila Leonor'!B8</f>
        <v>576</v>
      </c>
      <c r="C136" s="979">
        <f>'UBS Vila Leonor'!C8</f>
        <v>740</v>
      </c>
      <c r="D136" s="19">
        <f t="shared" ref="D136:D141" si="319">C136/$B136</f>
        <v>1.2847222222222223</v>
      </c>
      <c r="E136" s="979">
        <f>'UBS Vila Leonor'!E8</f>
        <v>605</v>
      </c>
      <c r="F136" s="19">
        <f t="shared" ref="F136:F141" si="320">E136/$B136</f>
        <v>1.0503472222222223</v>
      </c>
      <c r="G136" s="979">
        <f>'UBS Vila Leonor'!G8</f>
        <v>400</v>
      </c>
      <c r="H136" s="19">
        <f t="shared" ref="H136:J141" si="321">G136/$B136</f>
        <v>0.69444444444444442</v>
      </c>
      <c r="I136" s="979">
        <f>'UBS Vila Leonor'!K8</f>
        <v>116</v>
      </c>
      <c r="J136" s="19">
        <f t="shared" si="321"/>
        <v>0.2013888888888889</v>
      </c>
      <c r="K136" s="979">
        <f>'UBS Vila Leonor'!M8</f>
        <v>101</v>
      </c>
      <c r="L136" s="19">
        <f t="shared" ref="L136:L141" si="322">K136/$B136</f>
        <v>0.17534722222222221</v>
      </c>
      <c r="M136" s="979">
        <f>'UBS Vila Leonor'!O8</f>
        <v>154</v>
      </c>
      <c r="N136" s="19">
        <f t="shared" ref="N136:N141" si="323">M136/$B136</f>
        <v>0.2673611111111111</v>
      </c>
      <c r="O136" s="106">
        <f>'UBS Vila Leonor'!S8</f>
        <v>213</v>
      </c>
      <c r="P136" s="19">
        <f t="shared" ref="P136:P141" si="324">O136/$B136</f>
        <v>0.36979166666666669</v>
      </c>
      <c r="Q136" s="944">
        <f>'UBS Vila Leonor'!U8</f>
        <v>169</v>
      </c>
      <c r="R136" s="19">
        <f t="shared" ref="R136:R141" si="325">Q136/$B136</f>
        <v>0.29340277777777779</v>
      </c>
      <c r="S136" s="944">
        <f>'UBS Vila Leonor'!W8</f>
        <v>239</v>
      </c>
      <c r="T136" s="19">
        <f t="shared" ref="T136:T141" si="326">S136/$B136</f>
        <v>0.41493055555555558</v>
      </c>
      <c r="U136" s="944">
        <f>'UBS Vila Leonor'!AA8</f>
        <v>255</v>
      </c>
      <c r="V136" s="19">
        <f t="shared" ref="V136:V141" si="327">U136/$B136</f>
        <v>0.44270833333333331</v>
      </c>
      <c r="W136" s="944">
        <f>'UBS Vila Leonor'!AC8</f>
        <v>334</v>
      </c>
      <c r="X136" s="19">
        <f t="shared" ref="X136:X141" si="328">W136/$B136</f>
        <v>0.57986111111111116</v>
      </c>
      <c r="Y136" s="944">
        <f>'UBS Vila Leonor'!AE8</f>
        <v>334</v>
      </c>
      <c r="Z136" s="19">
        <f t="shared" ref="Z136:Z141" si="329">Y136/$B136</f>
        <v>0.57986111111111116</v>
      </c>
      <c r="AA136" s="106">
        <f t="shared" ref="AA136:AA141" si="330">SUM(C136,E136,G136,I136,K136,M136,O136,Q136,S136,U136,W136,Y136)</f>
        <v>3660</v>
      </c>
    </row>
    <row r="137" spans="1:27" outlineLevel="1" x14ac:dyDescent="0.25">
      <c r="A137" s="232" t="s">
        <v>9</v>
      </c>
      <c r="B137" s="612">
        <f>'UBS Vila Leonor'!B9</f>
        <v>2016</v>
      </c>
      <c r="C137" s="980">
        <f>'UBS Vila Leonor'!C9</f>
        <v>2862</v>
      </c>
      <c r="D137" s="120">
        <f t="shared" si="319"/>
        <v>1.4196428571428572</v>
      </c>
      <c r="E137" s="980">
        <f>'UBS Vila Leonor'!E9</f>
        <v>2122</v>
      </c>
      <c r="F137" s="120">
        <f t="shared" si="320"/>
        <v>1.0525793650793651</v>
      </c>
      <c r="G137" s="980">
        <f>'UBS Vila Leonor'!G9</f>
        <v>1189</v>
      </c>
      <c r="H137" s="120">
        <f t="shared" si="321"/>
        <v>0.58978174603174605</v>
      </c>
      <c r="I137" s="980">
        <f>'UBS Vila Leonor'!K9</f>
        <v>126</v>
      </c>
      <c r="J137" s="120">
        <f t="shared" si="321"/>
        <v>6.25E-2</v>
      </c>
      <c r="K137" s="980">
        <f>'UBS Vila Leonor'!M9</f>
        <v>127</v>
      </c>
      <c r="L137" s="120">
        <f t="shared" si="322"/>
        <v>6.2996031746031744E-2</v>
      </c>
      <c r="M137" s="980">
        <f>'UBS Vila Leonor'!O9</f>
        <v>189</v>
      </c>
      <c r="N137" s="120">
        <f t="shared" si="323"/>
        <v>9.375E-2</v>
      </c>
      <c r="O137" s="107">
        <f>'UBS Vila Leonor'!S9</f>
        <v>209</v>
      </c>
      <c r="P137" s="120">
        <f t="shared" si="324"/>
        <v>0.10367063492063493</v>
      </c>
      <c r="Q137" s="945">
        <f>'UBS Vila Leonor'!U9</f>
        <v>200</v>
      </c>
      <c r="R137" s="120">
        <f t="shared" si="325"/>
        <v>9.9206349206349201E-2</v>
      </c>
      <c r="S137" s="945">
        <f>'UBS Vila Leonor'!W9</f>
        <v>450</v>
      </c>
      <c r="T137" s="120">
        <f t="shared" si="326"/>
        <v>0.22321428571428573</v>
      </c>
      <c r="U137" s="945">
        <f>'UBS Vila Leonor'!AA9</f>
        <v>530</v>
      </c>
      <c r="V137" s="120">
        <f t="shared" si="327"/>
        <v>0.26289682539682541</v>
      </c>
      <c r="W137" s="945">
        <f>'UBS Vila Leonor'!AC9</f>
        <v>807</v>
      </c>
      <c r="X137" s="120">
        <f t="shared" si="328"/>
        <v>0.40029761904761907</v>
      </c>
      <c r="Y137" s="945">
        <f>'UBS Vila Leonor'!AE9</f>
        <v>904</v>
      </c>
      <c r="Z137" s="120">
        <f t="shared" si="329"/>
        <v>0.44841269841269843</v>
      </c>
      <c r="AA137" s="107">
        <f t="shared" si="330"/>
        <v>9715</v>
      </c>
    </row>
    <row r="138" spans="1:27" outlineLevel="1" x14ac:dyDescent="0.25">
      <c r="A138" s="232" t="s">
        <v>10</v>
      </c>
      <c r="B138" s="612">
        <f>'UBS Vila Leonor'!B10</f>
        <v>526</v>
      </c>
      <c r="C138" s="980">
        <f>'UBS Vila Leonor'!C10</f>
        <v>457</v>
      </c>
      <c r="D138" s="120">
        <f t="shared" si="319"/>
        <v>0.86882129277566544</v>
      </c>
      <c r="E138" s="980">
        <f>'UBS Vila Leonor'!E10</f>
        <v>497</v>
      </c>
      <c r="F138" s="120">
        <f t="shared" si="320"/>
        <v>0.94486692015209128</v>
      </c>
      <c r="G138" s="980">
        <f>'UBS Vila Leonor'!G10</f>
        <v>472</v>
      </c>
      <c r="H138" s="120">
        <f t="shared" si="321"/>
        <v>0.89733840304182511</v>
      </c>
      <c r="I138" s="980">
        <f>'UBS Vila Leonor'!K10</f>
        <v>123</v>
      </c>
      <c r="J138" s="120">
        <f t="shared" si="321"/>
        <v>0.23384030418250951</v>
      </c>
      <c r="K138" s="980">
        <f>'UBS Vila Leonor'!M10</f>
        <v>126</v>
      </c>
      <c r="L138" s="120">
        <f t="shared" si="322"/>
        <v>0.23954372623574144</v>
      </c>
      <c r="M138" s="980">
        <f>'UBS Vila Leonor'!O10</f>
        <v>255</v>
      </c>
      <c r="N138" s="120">
        <f t="shared" si="323"/>
        <v>0.48479087452471481</v>
      </c>
      <c r="O138" s="107">
        <f>'UBS Vila Leonor'!S10</f>
        <v>351</v>
      </c>
      <c r="P138" s="120">
        <f t="shared" si="324"/>
        <v>0.66730038022813687</v>
      </c>
      <c r="Q138" s="945">
        <f>'UBS Vila Leonor'!U10</f>
        <v>97</v>
      </c>
      <c r="R138" s="120">
        <f t="shared" si="325"/>
        <v>0.18441064638783269</v>
      </c>
      <c r="S138" s="945">
        <f>'UBS Vila Leonor'!W10</f>
        <v>171</v>
      </c>
      <c r="T138" s="120">
        <f t="shared" si="326"/>
        <v>0.32509505703422054</v>
      </c>
      <c r="U138" s="945">
        <f>'UBS Vila Leonor'!AA10</f>
        <v>166</v>
      </c>
      <c r="V138" s="120">
        <f t="shared" si="327"/>
        <v>0.31558935361216728</v>
      </c>
      <c r="W138" s="945">
        <f>'UBS Vila Leonor'!AC10</f>
        <v>285</v>
      </c>
      <c r="X138" s="120">
        <f t="shared" si="328"/>
        <v>0.54182509505703425</v>
      </c>
      <c r="Y138" s="945">
        <f>'UBS Vila Leonor'!AE10</f>
        <v>231</v>
      </c>
      <c r="Z138" s="120">
        <f t="shared" si="329"/>
        <v>0.4391634980988593</v>
      </c>
      <c r="AA138" s="107">
        <f t="shared" si="330"/>
        <v>3231</v>
      </c>
    </row>
    <row r="139" spans="1:27" outlineLevel="1" x14ac:dyDescent="0.25">
      <c r="A139" s="232" t="s">
        <v>42</v>
      </c>
      <c r="B139" s="612">
        <f>'UBS Vila Leonor'!B11</f>
        <v>395</v>
      </c>
      <c r="C139" s="980">
        <f>'UBS Vila Leonor'!C11</f>
        <v>405</v>
      </c>
      <c r="D139" s="120">
        <f t="shared" si="319"/>
        <v>1.0253164556962024</v>
      </c>
      <c r="E139" s="980">
        <f>'UBS Vila Leonor'!E11</f>
        <v>137</v>
      </c>
      <c r="F139" s="120">
        <f t="shared" si="320"/>
        <v>0.3468354430379747</v>
      </c>
      <c r="G139" s="980">
        <f>'UBS Vila Leonor'!G11</f>
        <v>330</v>
      </c>
      <c r="H139" s="120">
        <f t="shared" si="321"/>
        <v>0.83544303797468356</v>
      </c>
      <c r="I139" s="980">
        <f>'UBS Vila Leonor'!K11</f>
        <v>60</v>
      </c>
      <c r="J139" s="120">
        <f t="shared" si="321"/>
        <v>0.15189873417721519</v>
      </c>
      <c r="K139" s="980">
        <f>'UBS Vila Leonor'!M11</f>
        <v>53</v>
      </c>
      <c r="L139" s="120">
        <f t="shared" si="322"/>
        <v>0.13417721518987341</v>
      </c>
      <c r="M139" s="980">
        <f>'UBS Vila Leonor'!O11</f>
        <v>67</v>
      </c>
      <c r="N139" s="120">
        <f t="shared" si="323"/>
        <v>0.16962025316455695</v>
      </c>
      <c r="O139" s="107">
        <f>'UBS Vila Leonor'!S11</f>
        <v>155</v>
      </c>
      <c r="P139" s="120">
        <f t="shared" si="324"/>
        <v>0.39240506329113922</v>
      </c>
      <c r="Q139" s="945">
        <f>'UBS Vila Leonor'!U11</f>
        <v>144</v>
      </c>
      <c r="R139" s="120">
        <f t="shared" si="325"/>
        <v>0.36455696202531646</v>
      </c>
      <c r="S139" s="945">
        <f>'UBS Vila Leonor'!W11</f>
        <v>207</v>
      </c>
      <c r="T139" s="120">
        <f t="shared" si="326"/>
        <v>0.52405063291139242</v>
      </c>
      <c r="U139" s="945">
        <f>'UBS Vila Leonor'!AA11</f>
        <v>230</v>
      </c>
      <c r="V139" s="120">
        <f t="shared" si="327"/>
        <v>0.58227848101265822</v>
      </c>
      <c r="W139" s="945">
        <f>'UBS Vila Leonor'!AC11</f>
        <v>160</v>
      </c>
      <c r="X139" s="120">
        <f t="shared" si="328"/>
        <v>0.4050632911392405</v>
      </c>
      <c r="Y139" s="945">
        <f>'UBS Vila Leonor'!AE11</f>
        <v>175</v>
      </c>
      <c r="Z139" s="120">
        <f t="shared" si="329"/>
        <v>0.44303797468354428</v>
      </c>
      <c r="AA139" s="107">
        <f t="shared" si="330"/>
        <v>2123</v>
      </c>
    </row>
    <row r="140" spans="1:27" ht="15.75" outlineLevel="1" thickBot="1" x14ac:dyDescent="0.3">
      <c r="A140" s="855" t="s">
        <v>13</v>
      </c>
      <c r="B140" s="1056">
        <f>'UBS Vila Leonor'!B12</f>
        <v>526</v>
      </c>
      <c r="C140" s="981">
        <f>'UBS Vila Leonor'!C12</f>
        <v>379</v>
      </c>
      <c r="D140" s="807">
        <f t="shared" si="319"/>
        <v>0.72053231939163498</v>
      </c>
      <c r="E140" s="981">
        <f>'UBS Vila Leonor'!E12</f>
        <v>445</v>
      </c>
      <c r="F140" s="807">
        <f t="shared" si="320"/>
        <v>0.8460076045627376</v>
      </c>
      <c r="G140" s="981">
        <f>'UBS Vila Leonor'!G12</f>
        <v>430</v>
      </c>
      <c r="H140" s="807">
        <f t="shared" si="321"/>
        <v>0.81749049429657794</v>
      </c>
      <c r="I140" s="981">
        <f>'UBS Vila Leonor'!K12</f>
        <v>165</v>
      </c>
      <c r="J140" s="807">
        <f t="shared" si="321"/>
        <v>0.31368821292775667</v>
      </c>
      <c r="K140" s="981">
        <f>'UBS Vila Leonor'!M12</f>
        <v>181</v>
      </c>
      <c r="L140" s="807">
        <f t="shared" si="322"/>
        <v>0.344106463878327</v>
      </c>
      <c r="M140" s="981">
        <f>'UBS Vila Leonor'!O12</f>
        <v>224</v>
      </c>
      <c r="N140" s="807">
        <f t="shared" si="323"/>
        <v>0.42585551330798477</v>
      </c>
      <c r="O140" s="810">
        <f>'UBS Vila Leonor'!S12</f>
        <v>263</v>
      </c>
      <c r="P140" s="807">
        <f t="shared" si="324"/>
        <v>0.5</v>
      </c>
      <c r="Q140" s="946">
        <f>'UBS Vila Leonor'!U12</f>
        <v>193</v>
      </c>
      <c r="R140" s="807">
        <f t="shared" si="325"/>
        <v>0.36692015209125473</v>
      </c>
      <c r="S140" s="946">
        <f>'UBS Vila Leonor'!W12</f>
        <v>257</v>
      </c>
      <c r="T140" s="807">
        <f t="shared" si="326"/>
        <v>0.48859315589353614</v>
      </c>
      <c r="U140" s="946">
        <f>'UBS Vila Leonor'!AA12</f>
        <v>287</v>
      </c>
      <c r="V140" s="807">
        <f t="shared" si="327"/>
        <v>0.54562737642585546</v>
      </c>
      <c r="W140" s="946">
        <f>'UBS Vila Leonor'!AC12</f>
        <v>190</v>
      </c>
      <c r="X140" s="807">
        <f t="shared" si="328"/>
        <v>0.36121673003802279</v>
      </c>
      <c r="Y140" s="946">
        <f>'UBS Vila Leonor'!AE12</f>
        <v>231</v>
      </c>
      <c r="Z140" s="807">
        <f t="shared" si="329"/>
        <v>0.4391634980988593</v>
      </c>
      <c r="AA140" s="810">
        <f t="shared" si="330"/>
        <v>3245</v>
      </c>
    </row>
    <row r="141" spans="1:27" ht="15.75" outlineLevel="1" thickBot="1" x14ac:dyDescent="0.3">
      <c r="A141" s="876" t="s">
        <v>7</v>
      </c>
      <c r="B141" s="607">
        <f>SUM(B136:B140)</f>
        <v>4039</v>
      </c>
      <c r="C141" s="982">
        <f>SUM(C136:C140)</f>
        <v>4843</v>
      </c>
      <c r="D141" s="241">
        <f t="shared" si="319"/>
        <v>1.1990591730626392</v>
      </c>
      <c r="E141" s="982">
        <f>SUM(E136:E140)</f>
        <v>3806</v>
      </c>
      <c r="F141" s="241">
        <f t="shared" si="320"/>
        <v>0.94231245357761817</v>
      </c>
      <c r="G141" s="982">
        <f>SUM(G136:G140)</f>
        <v>2821</v>
      </c>
      <c r="H141" s="241">
        <f t="shared" si="321"/>
        <v>0.69844020797227035</v>
      </c>
      <c r="I141" s="982">
        <f>SUM(I136:I140)</f>
        <v>590</v>
      </c>
      <c r="J141" s="241">
        <f t="shared" si="321"/>
        <v>0.14607576132706115</v>
      </c>
      <c r="K141" s="982">
        <f t="shared" ref="K141" si="331">SUM(K136:K140)</f>
        <v>588</v>
      </c>
      <c r="L141" s="241">
        <f t="shared" si="322"/>
        <v>0.14558058925476602</v>
      </c>
      <c r="M141" s="982">
        <f t="shared" ref="M141" si="332">SUM(M136:M140)</f>
        <v>889</v>
      </c>
      <c r="N141" s="241">
        <f t="shared" si="323"/>
        <v>0.22010398613518198</v>
      </c>
      <c r="O141" s="381">
        <f>SUM(O136:O140)</f>
        <v>1191</v>
      </c>
      <c r="P141" s="241">
        <f t="shared" si="324"/>
        <v>0.29487496905174548</v>
      </c>
      <c r="Q141" s="660">
        <f t="shared" ref="Q141" si="333">SUM(Q136:Q140)</f>
        <v>803</v>
      </c>
      <c r="R141" s="241">
        <f t="shared" si="325"/>
        <v>0.19881158702649171</v>
      </c>
      <c r="S141" s="660">
        <f t="shared" ref="S141" si="334">SUM(S136:S140)</f>
        <v>1324</v>
      </c>
      <c r="T141" s="241">
        <f t="shared" si="326"/>
        <v>0.32780391185937113</v>
      </c>
      <c r="U141" s="660">
        <f>SUM(U136:U140)</f>
        <v>1468</v>
      </c>
      <c r="V141" s="241">
        <f t="shared" si="327"/>
        <v>0.36345630106461996</v>
      </c>
      <c r="W141" s="660">
        <f t="shared" ref="W141" si="335">SUM(W136:W140)</f>
        <v>1776</v>
      </c>
      <c r="X141" s="241">
        <f t="shared" si="328"/>
        <v>0.43971280019806885</v>
      </c>
      <c r="Y141" s="660">
        <f t="shared" ref="Y141" si="336">SUM(Y136:Y140)</f>
        <v>1875</v>
      </c>
      <c r="Z141" s="241">
        <f t="shared" si="329"/>
        <v>0.46422381777667737</v>
      </c>
      <c r="AA141" s="809">
        <f t="shared" si="330"/>
        <v>21974</v>
      </c>
    </row>
    <row r="143" spans="1:27" ht="16.5" thickBot="1" x14ac:dyDescent="0.3">
      <c r="A143" s="1314" t="s">
        <v>622</v>
      </c>
      <c r="B143" s="1315"/>
      <c r="C143" s="1315"/>
      <c r="D143" s="1315"/>
      <c r="E143" s="1315"/>
      <c r="F143" s="1315"/>
      <c r="G143" s="1315"/>
      <c r="H143" s="1315"/>
      <c r="I143" s="1315"/>
      <c r="J143" s="1315"/>
      <c r="K143" s="1315"/>
      <c r="L143" s="1315"/>
      <c r="M143" s="1315"/>
      <c r="N143" s="1315"/>
      <c r="O143" s="1315"/>
      <c r="P143" s="1315"/>
      <c r="Q143" s="1315"/>
      <c r="R143" s="1315"/>
      <c r="S143" s="1315"/>
      <c r="T143" s="1315"/>
      <c r="U143" s="1315"/>
      <c r="V143" s="1315"/>
      <c r="W143" s="1315"/>
      <c r="X143" s="1315"/>
      <c r="Y143" s="1315"/>
      <c r="Z143" s="1315"/>
      <c r="AA143" s="1315"/>
    </row>
    <row r="144" spans="1:27" ht="26.25" outlineLevel="1" thickBot="1" x14ac:dyDescent="0.3">
      <c r="A144" s="1046" t="s">
        <v>14</v>
      </c>
      <c r="B144" s="1055" t="s">
        <v>15</v>
      </c>
      <c r="C144" s="1047" t="str">
        <f>'Pque N Mundo I'!$C$7</f>
        <v>JAN_20</v>
      </c>
      <c r="D144" s="1048" t="str">
        <f>'Pque N Mundo I'!$D$7</f>
        <v>%</v>
      </c>
      <c r="E144" s="1049" t="str">
        <f>'Pque N Mundo I'!E$7</f>
        <v>FEV_20</v>
      </c>
      <c r="F144" s="1048" t="str">
        <f>'Pque N Mundo I'!$F$7</f>
        <v>%</v>
      </c>
      <c r="G144" s="1049" t="str">
        <f>'Pque N Mundo I'!G$7</f>
        <v>MAR_20</v>
      </c>
      <c r="H144" s="1048" t="str">
        <f>'Pque N Mundo I'!$H$7</f>
        <v>%</v>
      </c>
      <c r="I144" s="1050" t="str">
        <f>'Pque N Mundo I'!K$7</f>
        <v>ABR_20</v>
      </c>
      <c r="J144" s="1048" t="str">
        <f>'Pque N Mundo I'!$L$7</f>
        <v>%</v>
      </c>
      <c r="K144" s="1050" t="str">
        <f>'Pque N Mundo I'!$M$7</f>
        <v>MAIO_20</v>
      </c>
      <c r="L144" s="1048" t="str">
        <f>'Pque N Mundo I'!$N$7</f>
        <v>%</v>
      </c>
      <c r="M144" s="1050" t="str">
        <f>'Pque N Mundo I'!$O$7</f>
        <v>JUN_20</v>
      </c>
      <c r="N144" s="1048" t="str">
        <f>'Pque N Mundo I'!$P$7</f>
        <v>%</v>
      </c>
      <c r="O144" s="1050" t="str">
        <f>'Pque N Mundo I'!$S$7</f>
        <v>JUL_20</v>
      </c>
      <c r="P144" s="1048" t="str">
        <f>'Pque N Mundo I'!$T$7</f>
        <v>%</v>
      </c>
      <c r="Q144" s="1050" t="str">
        <f>'Pque N Mundo I'!$U$7</f>
        <v>AGO_20</v>
      </c>
      <c r="R144" s="1048" t="str">
        <f>'Pque N Mundo I'!$V$7</f>
        <v>%</v>
      </c>
      <c r="S144" s="1050" t="str">
        <f>'Pque N Mundo I'!$W$7</f>
        <v>SET_20</v>
      </c>
      <c r="T144" s="1048" t="str">
        <f>'Pque N Mundo I'!$X$7</f>
        <v>%</v>
      </c>
      <c r="U144" s="1050" t="str">
        <f>'Pque N Mundo I'!$AA$7</f>
        <v>OUT_20</v>
      </c>
      <c r="V144" s="1048" t="str">
        <f>'Pque N Mundo I'!$AB$7</f>
        <v>%</v>
      </c>
      <c r="W144" s="1050" t="str">
        <f>'Pque N Mundo I'!$AC$7</f>
        <v>NOV_20</v>
      </c>
      <c r="X144" s="1048" t="str">
        <f>'Pque N Mundo I'!$AD$7</f>
        <v>%</v>
      </c>
      <c r="Y144" s="1050" t="str">
        <f>'Pque N Mundo I'!$AE$7</f>
        <v>DEZ_20</v>
      </c>
      <c r="Z144" s="1051" t="str">
        <f>'Pque N Mundo I'!$AF$7</f>
        <v>%</v>
      </c>
      <c r="AA144" s="1052" t="s">
        <v>6</v>
      </c>
    </row>
    <row r="145" spans="1:27" ht="15.75" outlineLevel="1" thickTop="1" x14ac:dyDescent="0.25">
      <c r="A145" s="232" t="s">
        <v>397</v>
      </c>
      <c r="B145" s="611">
        <f>'UBS Vila Sabrina'!B8</f>
        <v>528</v>
      </c>
      <c r="C145" s="979">
        <f>'UBS Vila Sabrina'!C8</f>
        <v>431</v>
      </c>
      <c r="D145" s="19">
        <f t="shared" ref="D145:D150" si="337">C145/$B145</f>
        <v>0.81628787878787878</v>
      </c>
      <c r="E145" s="979">
        <f>'UBS Vila Sabrina'!E8</f>
        <v>406</v>
      </c>
      <c r="F145" s="19">
        <f t="shared" ref="F145:F150" si="338">E145/$B145</f>
        <v>0.76893939393939392</v>
      </c>
      <c r="G145" s="979">
        <f>'UBS Vila Sabrina'!G8</f>
        <v>350</v>
      </c>
      <c r="H145" s="19">
        <f t="shared" ref="H145:J150" si="339">G145/$B145</f>
        <v>0.66287878787878785</v>
      </c>
      <c r="I145" s="979">
        <f>'UBS Vila Sabrina'!K8</f>
        <v>122</v>
      </c>
      <c r="J145" s="19">
        <f t="shared" si="339"/>
        <v>0.23106060606060605</v>
      </c>
      <c r="K145" s="979">
        <f>'UBS Vila Sabrina'!M8</f>
        <v>115</v>
      </c>
      <c r="L145" s="19">
        <f t="shared" ref="L145:L150" si="340">K145/$B145</f>
        <v>0.2178030303030303</v>
      </c>
      <c r="M145" s="979">
        <f>'UBS Vila Sabrina'!O8</f>
        <v>154</v>
      </c>
      <c r="N145" s="19">
        <f t="shared" ref="N145:N150" si="341">M145/$B145</f>
        <v>0.29166666666666669</v>
      </c>
      <c r="O145" s="106">
        <f>'UBS Vila Sabrina'!S8</f>
        <v>274</v>
      </c>
      <c r="P145" s="19">
        <f t="shared" ref="P145:P150" si="342">O145/$B145</f>
        <v>0.51893939393939392</v>
      </c>
      <c r="Q145" s="944">
        <f>'UBS Vila Sabrina'!U8</f>
        <v>243</v>
      </c>
      <c r="R145" s="19">
        <f t="shared" ref="R145:R150" si="343">Q145/$B145</f>
        <v>0.46022727272727271</v>
      </c>
      <c r="S145" s="944">
        <f>'UBS Vila Sabrina'!W8</f>
        <v>362</v>
      </c>
      <c r="T145" s="19">
        <f t="shared" ref="T145:T150" si="344">S145/$B145</f>
        <v>0.68560606060606055</v>
      </c>
      <c r="U145" s="944">
        <f>'UBS Vila Sabrina'!AA8</f>
        <v>375</v>
      </c>
      <c r="V145" s="19">
        <f t="shared" ref="V145:V150" si="345">U145/$B145</f>
        <v>0.71022727272727271</v>
      </c>
      <c r="W145" s="944">
        <f>'UBS Vila Sabrina'!AC8</f>
        <v>269</v>
      </c>
      <c r="X145" s="19">
        <f t="shared" ref="X145:X150" si="346">W145/$B145</f>
        <v>0.50946969696969702</v>
      </c>
      <c r="Y145" s="944">
        <f>'UBS Vila Sabrina'!AE8</f>
        <v>303</v>
      </c>
      <c r="Z145" s="19">
        <f t="shared" ref="Z145:Z150" si="347">Y145/$B145</f>
        <v>0.57386363636363635</v>
      </c>
      <c r="AA145" s="106">
        <f t="shared" ref="AA145:AA150" si="348">SUM(C145,E145,G145,I145,K145,M145,O145,Q145,S145,U145,W145,Y145)</f>
        <v>3404</v>
      </c>
    </row>
    <row r="146" spans="1:27" outlineLevel="1" x14ac:dyDescent="0.25">
      <c r="A146" s="232" t="s">
        <v>9</v>
      </c>
      <c r="B146" s="612">
        <f>'UBS Vila Sabrina'!B9</f>
        <v>1608</v>
      </c>
      <c r="C146" s="980">
        <f>'UBS Vila Sabrina'!C9</f>
        <v>1556</v>
      </c>
      <c r="D146" s="120">
        <f t="shared" si="337"/>
        <v>0.96766169154228854</v>
      </c>
      <c r="E146" s="980">
        <f>'UBS Vila Sabrina'!E9</f>
        <v>1462</v>
      </c>
      <c r="F146" s="120">
        <f t="shared" si="338"/>
        <v>0.90920398009950254</v>
      </c>
      <c r="G146" s="980">
        <f>'UBS Vila Sabrina'!G9</f>
        <v>991</v>
      </c>
      <c r="H146" s="120">
        <f t="shared" si="339"/>
        <v>0.61629353233830841</v>
      </c>
      <c r="I146" s="980">
        <f>'UBS Vila Sabrina'!K9</f>
        <v>74</v>
      </c>
      <c r="J146" s="120">
        <f t="shared" si="339"/>
        <v>4.6019900497512436E-2</v>
      </c>
      <c r="K146" s="980">
        <f>'UBS Vila Sabrina'!M9</f>
        <v>43</v>
      </c>
      <c r="L146" s="120">
        <f t="shared" si="340"/>
        <v>2.6741293532338308E-2</v>
      </c>
      <c r="M146" s="980">
        <f>'UBS Vila Sabrina'!O9</f>
        <v>73</v>
      </c>
      <c r="N146" s="120">
        <f t="shared" si="341"/>
        <v>4.5398009950248758E-2</v>
      </c>
      <c r="O146" s="107">
        <f>'UBS Vila Sabrina'!S9</f>
        <v>176</v>
      </c>
      <c r="P146" s="120">
        <f t="shared" si="342"/>
        <v>0.10945273631840796</v>
      </c>
      <c r="Q146" s="945">
        <f>'UBS Vila Sabrina'!U9</f>
        <v>176</v>
      </c>
      <c r="R146" s="120">
        <f t="shared" si="343"/>
        <v>0.10945273631840796</v>
      </c>
      <c r="S146" s="945">
        <f>'UBS Vila Sabrina'!W9</f>
        <v>679</v>
      </c>
      <c r="T146" s="120">
        <f t="shared" si="344"/>
        <v>0.42226368159203981</v>
      </c>
      <c r="U146" s="945">
        <f>'UBS Vila Sabrina'!AA9</f>
        <v>810</v>
      </c>
      <c r="V146" s="120">
        <f t="shared" si="345"/>
        <v>0.50373134328358204</v>
      </c>
      <c r="W146" s="945">
        <f>'UBS Vila Sabrina'!AC9</f>
        <v>539</v>
      </c>
      <c r="X146" s="120">
        <f t="shared" si="346"/>
        <v>0.33519900497512439</v>
      </c>
      <c r="Y146" s="945">
        <f>'UBS Vila Sabrina'!AE9</f>
        <v>517</v>
      </c>
      <c r="Z146" s="120">
        <f t="shared" si="347"/>
        <v>0.32151741293532338</v>
      </c>
      <c r="AA146" s="107">
        <f t="shared" si="348"/>
        <v>7096</v>
      </c>
    </row>
    <row r="147" spans="1:27" outlineLevel="1" x14ac:dyDescent="0.25">
      <c r="A147" s="232" t="s">
        <v>10</v>
      </c>
      <c r="B147" s="612">
        <f>'UBS Vila Sabrina'!B10</f>
        <v>789</v>
      </c>
      <c r="C147" s="980">
        <f>'UBS Vila Sabrina'!C10</f>
        <v>896</v>
      </c>
      <c r="D147" s="120">
        <f t="shared" si="337"/>
        <v>1.1356147021546261</v>
      </c>
      <c r="E147" s="980">
        <f>'UBS Vila Sabrina'!E10</f>
        <v>663</v>
      </c>
      <c r="F147" s="120">
        <f t="shared" si="338"/>
        <v>0.84030418250950567</v>
      </c>
      <c r="G147" s="980">
        <f>'UBS Vila Sabrina'!G10</f>
        <v>597</v>
      </c>
      <c r="H147" s="120">
        <f t="shared" si="339"/>
        <v>0.75665399239543729</v>
      </c>
      <c r="I147" s="980">
        <f>'UBS Vila Sabrina'!K10</f>
        <v>315</v>
      </c>
      <c r="J147" s="120">
        <f t="shared" si="339"/>
        <v>0.39923954372623577</v>
      </c>
      <c r="K147" s="980">
        <f>'UBS Vila Sabrina'!M10</f>
        <v>302</v>
      </c>
      <c r="L147" s="120">
        <f t="shared" si="340"/>
        <v>0.38276299112801015</v>
      </c>
      <c r="M147" s="980">
        <f>'UBS Vila Sabrina'!O10</f>
        <v>561</v>
      </c>
      <c r="N147" s="120">
        <f t="shared" si="341"/>
        <v>0.71102661596958172</v>
      </c>
      <c r="O147" s="107">
        <f>'UBS Vila Sabrina'!S10</f>
        <v>641</v>
      </c>
      <c r="P147" s="120">
        <f t="shared" si="342"/>
        <v>0.81242078580481625</v>
      </c>
      <c r="Q147" s="945">
        <f>'UBS Vila Sabrina'!U10</f>
        <v>477</v>
      </c>
      <c r="R147" s="120">
        <f t="shared" si="343"/>
        <v>0.6045627376425855</v>
      </c>
      <c r="S147" s="945">
        <f>'UBS Vila Sabrina'!W10</f>
        <v>802</v>
      </c>
      <c r="T147" s="120">
        <f t="shared" si="344"/>
        <v>1.0164765525982256</v>
      </c>
      <c r="U147" s="945">
        <f>'UBS Vila Sabrina'!AA10</f>
        <v>768</v>
      </c>
      <c r="V147" s="120">
        <f t="shared" si="345"/>
        <v>0.97338403041825095</v>
      </c>
      <c r="W147" s="945">
        <f>'UBS Vila Sabrina'!AC10</f>
        <v>750</v>
      </c>
      <c r="X147" s="120">
        <f t="shared" si="346"/>
        <v>0.95057034220532322</v>
      </c>
      <c r="Y147" s="945">
        <f>'UBS Vila Sabrina'!AE10</f>
        <v>568</v>
      </c>
      <c r="Z147" s="120">
        <f t="shared" si="347"/>
        <v>0.71989860583016474</v>
      </c>
      <c r="AA147" s="107">
        <f t="shared" si="348"/>
        <v>7340</v>
      </c>
    </row>
    <row r="148" spans="1:27" outlineLevel="1" x14ac:dyDescent="0.25">
      <c r="A148" s="232" t="s">
        <v>42</v>
      </c>
      <c r="B148" s="612">
        <f>'UBS Vila Sabrina'!B11</f>
        <v>395</v>
      </c>
      <c r="C148" s="980">
        <f>'UBS Vila Sabrina'!C11</f>
        <v>398</v>
      </c>
      <c r="D148" s="120">
        <f t="shared" si="337"/>
        <v>1.0075949367088608</v>
      </c>
      <c r="E148" s="980">
        <f>'UBS Vila Sabrina'!E11</f>
        <v>346</v>
      </c>
      <c r="F148" s="120">
        <f t="shared" si="338"/>
        <v>0.8759493670886076</v>
      </c>
      <c r="G148" s="980">
        <f>'UBS Vila Sabrina'!G11</f>
        <v>362</v>
      </c>
      <c r="H148" s="120">
        <f t="shared" si="339"/>
        <v>0.91645569620253164</v>
      </c>
      <c r="I148" s="980">
        <f>'UBS Vila Sabrina'!K11</f>
        <v>33</v>
      </c>
      <c r="J148" s="120">
        <f t="shared" si="339"/>
        <v>8.3544303797468356E-2</v>
      </c>
      <c r="K148" s="980">
        <f>'UBS Vila Sabrina'!M11</f>
        <v>96</v>
      </c>
      <c r="L148" s="120">
        <f t="shared" si="340"/>
        <v>0.24303797468354429</v>
      </c>
      <c r="M148" s="980">
        <f>'UBS Vila Sabrina'!O11</f>
        <v>39</v>
      </c>
      <c r="N148" s="120">
        <f t="shared" si="341"/>
        <v>9.8734177215189872E-2</v>
      </c>
      <c r="O148" s="107">
        <f>'UBS Vila Sabrina'!S11</f>
        <v>77</v>
      </c>
      <c r="P148" s="120">
        <f t="shared" si="342"/>
        <v>0.19493670886075951</v>
      </c>
      <c r="Q148" s="945">
        <f>'UBS Vila Sabrina'!U11</f>
        <v>95</v>
      </c>
      <c r="R148" s="120">
        <f t="shared" si="343"/>
        <v>0.24050632911392406</v>
      </c>
      <c r="S148" s="945">
        <f>'UBS Vila Sabrina'!W11</f>
        <v>97</v>
      </c>
      <c r="T148" s="120">
        <f t="shared" si="344"/>
        <v>0.24556962025316456</v>
      </c>
      <c r="U148" s="945">
        <f>'UBS Vila Sabrina'!AA11</f>
        <v>189</v>
      </c>
      <c r="V148" s="120">
        <f t="shared" si="345"/>
        <v>0.47848101265822784</v>
      </c>
      <c r="W148" s="945">
        <f>'UBS Vila Sabrina'!AC11</f>
        <v>229</v>
      </c>
      <c r="X148" s="120">
        <f t="shared" si="346"/>
        <v>0.57974683544303796</v>
      </c>
      <c r="Y148" s="945">
        <f>'UBS Vila Sabrina'!AE11</f>
        <v>236</v>
      </c>
      <c r="Z148" s="120">
        <f t="shared" si="347"/>
        <v>0.59746835443037971</v>
      </c>
      <c r="AA148" s="107">
        <f t="shared" si="348"/>
        <v>2197</v>
      </c>
    </row>
    <row r="149" spans="1:27" ht="15.75" outlineLevel="1" thickBot="1" x14ac:dyDescent="0.3">
      <c r="A149" s="855" t="s">
        <v>13</v>
      </c>
      <c r="B149" s="1056">
        <f>'UBS Vila Sabrina'!B12</f>
        <v>526</v>
      </c>
      <c r="C149" s="981">
        <f>'UBS Vila Sabrina'!C12</f>
        <v>54</v>
      </c>
      <c r="D149" s="807">
        <f t="shared" si="337"/>
        <v>0.10266159695817491</v>
      </c>
      <c r="E149" s="981">
        <f>'UBS Vila Sabrina'!E12</f>
        <v>179</v>
      </c>
      <c r="F149" s="807">
        <f t="shared" si="338"/>
        <v>0.34030418250950573</v>
      </c>
      <c r="G149" s="981">
        <f>'UBS Vila Sabrina'!G12</f>
        <v>467</v>
      </c>
      <c r="H149" s="807">
        <f t="shared" si="339"/>
        <v>0.88783269961977185</v>
      </c>
      <c r="I149" s="981">
        <f>'UBS Vila Sabrina'!K12</f>
        <v>197</v>
      </c>
      <c r="J149" s="807">
        <f t="shared" si="339"/>
        <v>0.37452471482889732</v>
      </c>
      <c r="K149" s="981">
        <f>'UBS Vila Sabrina'!M12</f>
        <v>191</v>
      </c>
      <c r="L149" s="807">
        <f t="shared" si="340"/>
        <v>0.36311787072243346</v>
      </c>
      <c r="M149" s="981">
        <f>'UBS Vila Sabrina'!O12</f>
        <v>228</v>
      </c>
      <c r="N149" s="807">
        <f t="shared" si="341"/>
        <v>0.43346007604562736</v>
      </c>
      <c r="O149" s="810">
        <f>'UBS Vila Sabrina'!S12</f>
        <v>244</v>
      </c>
      <c r="P149" s="807">
        <f t="shared" si="342"/>
        <v>0.46387832699619774</v>
      </c>
      <c r="Q149" s="946">
        <f>'UBS Vila Sabrina'!U12</f>
        <v>304</v>
      </c>
      <c r="R149" s="807">
        <f t="shared" si="343"/>
        <v>0.57794676806083645</v>
      </c>
      <c r="S149" s="946">
        <f>'UBS Vila Sabrina'!W12</f>
        <v>273</v>
      </c>
      <c r="T149" s="807">
        <f t="shared" si="344"/>
        <v>0.51901140684410652</v>
      </c>
      <c r="U149" s="946">
        <f>'UBS Vila Sabrina'!AA12</f>
        <v>304</v>
      </c>
      <c r="V149" s="807">
        <f t="shared" si="345"/>
        <v>0.57794676806083645</v>
      </c>
      <c r="W149" s="946">
        <f>'UBS Vila Sabrina'!AC12</f>
        <v>348</v>
      </c>
      <c r="X149" s="807">
        <f t="shared" si="346"/>
        <v>0.66159695817490494</v>
      </c>
      <c r="Y149" s="946">
        <f>'UBS Vila Sabrina'!AE12</f>
        <v>336</v>
      </c>
      <c r="Z149" s="807">
        <f t="shared" si="347"/>
        <v>0.63878326996197721</v>
      </c>
      <c r="AA149" s="810">
        <f t="shared" si="348"/>
        <v>3125</v>
      </c>
    </row>
    <row r="150" spans="1:27" ht="15.75" outlineLevel="1" thickBot="1" x14ac:dyDescent="0.3">
      <c r="A150" s="876" t="s">
        <v>7</v>
      </c>
      <c r="B150" s="607">
        <f>SUM(B145:B149)</f>
        <v>3846</v>
      </c>
      <c r="C150" s="982">
        <f>SUM(C145:C149)</f>
        <v>3335</v>
      </c>
      <c r="D150" s="241">
        <f t="shared" si="337"/>
        <v>0.86713468538741545</v>
      </c>
      <c r="E150" s="982">
        <f>SUM(E145:E149)</f>
        <v>3056</v>
      </c>
      <c r="F150" s="241">
        <f t="shared" si="338"/>
        <v>0.79459178367134686</v>
      </c>
      <c r="G150" s="982">
        <f>SUM(G145:G149)</f>
        <v>2767</v>
      </c>
      <c r="H150" s="241">
        <f t="shared" si="339"/>
        <v>0.71944877795111806</v>
      </c>
      <c r="I150" s="982">
        <f>SUM(I145:I149)</f>
        <v>741</v>
      </c>
      <c r="J150" s="241">
        <f t="shared" si="339"/>
        <v>0.19266770670826833</v>
      </c>
      <c r="K150" s="982">
        <f t="shared" ref="K150" si="349">SUM(K145:K149)</f>
        <v>747</v>
      </c>
      <c r="L150" s="241">
        <f t="shared" si="340"/>
        <v>0.19422776911076442</v>
      </c>
      <c r="M150" s="982">
        <f t="shared" ref="M150" si="350">SUM(M145:M149)</f>
        <v>1055</v>
      </c>
      <c r="N150" s="241">
        <f t="shared" si="341"/>
        <v>0.27431097243889757</v>
      </c>
      <c r="O150" s="381">
        <f>SUM(O145:O149)</f>
        <v>1412</v>
      </c>
      <c r="P150" s="241">
        <f t="shared" si="342"/>
        <v>0.3671346853874155</v>
      </c>
      <c r="Q150" s="660">
        <f t="shared" ref="Q150" si="351">SUM(Q145:Q149)</f>
        <v>1295</v>
      </c>
      <c r="R150" s="241">
        <f t="shared" si="343"/>
        <v>0.33671346853874157</v>
      </c>
      <c r="S150" s="660">
        <f t="shared" ref="S150" si="352">SUM(S145:S149)</f>
        <v>2213</v>
      </c>
      <c r="T150" s="241">
        <f t="shared" si="344"/>
        <v>0.57540301612064482</v>
      </c>
      <c r="U150" s="660">
        <f>SUM(U145:U149)</f>
        <v>2446</v>
      </c>
      <c r="V150" s="241">
        <f t="shared" si="345"/>
        <v>0.63598543941757668</v>
      </c>
      <c r="W150" s="660">
        <f t="shared" ref="W150" si="353">SUM(W145:W149)</f>
        <v>2135</v>
      </c>
      <c r="X150" s="241">
        <f t="shared" si="346"/>
        <v>0.55512220488819553</v>
      </c>
      <c r="Y150" s="660">
        <f t="shared" ref="Y150" si="354">SUM(Y145:Y149)</f>
        <v>1960</v>
      </c>
      <c r="Z150" s="241">
        <f t="shared" si="347"/>
        <v>0.50962038481539262</v>
      </c>
      <c r="AA150" s="809">
        <f t="shared" si="348"/>
        <v>23162</v>
      </c>
    </row>
    <row r="152" spans="1:27" ht="16.5" thickBot="1" x14ac:dyDescent="0.3">
      <c r="A152" s="1314" t="s">
        <v>623</v>
      </c>
      <c r="B152" s="1315"/>
      <c r="C152" s="1315"/>
      <c r="D152" s="1315"/>
      <c r="E152" s="1315"/>
      <c r="F152" s="1315"/>
      <c r="G152" s="1315"/>
      <c r="H152" s="1315"/>
      <c r="I152" s="1315"/>
      <c r="J152" s="1315"/>
      <c r="K152" s="1315"/>
      <c r="L152" s="1315"/>
      <c r="M152" s="1315"/>
      <c r="N152" s="1315"/>
      <c r="O152" s="1315"/>
      <c r="P152" s="1315"/>
      <c r="Q152" s="1315"/>
      <c r="R152" s="1315"/>
      <c r="S152" s="1315"/>
      <c r="T152" s="1315"/>
      <c r="U152" s="1315"/>
      <c r="V152" s="1315"/>
      <c r="W152" s="1315"/>
      <c r="X152" s="1315"/>
      <c r="Y152" s="1315"/>
      <c r="Z152" s="1315"/>
      <c r="AA152" s="1315"/>
    </row>
    <row r="153" spans="1:27" ht="26.25" outlineLevel="1" thickBot="1" x14ac:dyDescent="0.3">
      <c r="A153" s="1086" t="s">
        <v>14</v>
      </c>
      <c r="B153" s="1087" t="s">
        <v>15</v>
      </c>
      <c r="C153" s="1047" t="str">
        <f>'Pque N Mundo I'!C7</f>
        <v>JAN_20</v>
      </c>
      <c r="D153" s="1088" t="str">
        <f>'Pque N Mundo I'!D7</f>
        <v>%</v>
      </c>
      <c r="E153" s="1049" t="str">
        <f>'Pque N Mundo I'!E7</f>
        <v>FEV_20</v>
      </c>
      <c r="F153" s="1088" t="str">
        <f>'Pque N Mundo I'!F7</f>
        <v>%</v>
      </c>
      <c r="G153" s="1049" t="str">
        <f>'Pque N Mundo I'!G7</f>
        <v>MAR_20</v>
      </c>
      <c r="H153" s="1088" t="str">
        <f>'Pque N Mundo I'!H7</f>
        <v>%</v>
      </c>
      <c r="I153" s="1089" t="str">
        <f>'Pque N Mundo I'!K7</f>
        <v>ABR_20</v>
      </c>
      <c r="J153" s="1088" t="str">
        <f>'Pque N Mundo I'!L7</f>
        <v>%</v>
      </c>
      <c r="K153" s="1089" t="str">
        <f>'Pque N Mundo I'!M7</f>
        <v>MAIO_20</v>
      </c>
      <c r="L153" s="1088" t="str">
        <f>'Pque N Mundo I'!N7</f>
        <v>%</v>
      </c>
      <c r="M153" s="1089" t="str">
        <f>'Pque N Mundo I'!O7</f>
        <v>JUN_20</v>
      </c>
      <c r="N153" s="1088" t="str">
        <f>'Pque N Mundo I'!P7</f>
        <v>%</v>
      </c>
      <c r="O153" s="1089" t="str">
        <f>'Pque N Mundo I'!S7</f>
        <v>JUL_20</v>
      </c>
      <c r="P153" s="1088" t="str">
        <f>'Pque N Mundo I'!T7</f>
        <v>%</v>
      </c>
      <c r="Q153" s="1089" t="str">
        <f>'Pque N Mundo I'!U7</f>
        <v>AGO_20</v>
      </c>
      <c r="R153" s="1088" t="str">
        <f>'Pque N Mundo I'!V7</f>
        <v>%</v>
      </c>
      <c r="S153" s="1089" t="str">
        <f>'Pque N Mundo I'!W7</f>
        <v>SET_20</v>
      </c>
      <c r="T153" s="1088" t="str">
        <f>'Pque N Mundo I'!X7</f>
        <v>%</v>
      </c>
      <c r="U153" s="1089" t="str">
        <f>'Pque N Mundo I'!AA7</f>
        <v>OUT_20</v>
      </c>
      <c r="V153" s="1088" t="str">
        <f>'Pque N Mundo I'!AB7</f>
        <v>%</v>
      </c>
      <c r="W153" s="1089" t="str">
        <f>'Pque N Mundo I'!AC7</f>
        <v>NOV_20</v>
      </c>
      <c r="X153" s="1088" t="str">
        <f>'Pque N Mundo I'!AD7</f>
        <v>%</v>
      </c>
      <c r="Y153" s="1089" t="str">
        <f>'Pque N Mundo I'!AE7</f>
        <v>DEZ_20</v>
      </c>
      <c r="Z153" s="1090" t="str">
        <f>'Pque N Mundo I'!AF7</f>
        <v>%</v>
      </c>
      <c r="AA153" s="1091" t="s">
        <v>6</v>
      </c>
    </row>
    <row r="154" spans="1:27" ht="15.75" outlineLevel="1" thickTop="1" x14ac:dyDescent="0.25">
      <c r="A154" s="900" t="s">
        <v>397</v>
      </c>
      <c r="B154" s="895">
        <f>'UBS Carandiru'!B8</f>
        <v>864</v>
      </c>
      <c r="C154" s="984">
        <f>'UBS Carandiru'!C8</f>
        <v>709</v>
      </c>
      <c r="D154" s="893">
        <f t="shared" ref="D154:D161" si="355">C154/$B154</f>
        <v>0.82060185185185186</v>
      </c>
      <c r="E154" s="984">
        <f>'UBS Carandiru'!E8</f>
        <v>482</v>
      </c>
      <c r="F154" s="893">
        <f t="shared" ref="F154:F161" si="356">E154/$B154</f>
        <v>0.55787037037037035</v>
      </c>
      <c r="G154" s="984">
        <f>'UBS Carandiru'!G8</f>
        <v>340</v>
      </c>
      <c r="H154" s="893">
        <f t="shared" ref="H154:J161" si="357">G154/$B154</f>
        <v>0.39351851851851855</v>
      </c>
      <c r="I154" s="984">
        <f>'UBS Carandiru'!K8</f>
        <v>72</v>
      </c>
      <c r="J154" s="893">
        <f t="shared" si="357"/>
        <v>8.3333333333333329E-2</v>
      </c>
      <c r="K154" s="984">
        <f>'UBS Carandiru'!M8</f>
        <v>76</v>
      </c>
      <c r="L154" s="893">
        <f t="shared" ref="L154:L161" si="358">K154/$B154</f>
        <v>8.7962962962962965E-2</v>
      </c>
      <c r="M154" s="984">
        <f>'UBS Carandiru'!O8</f>
        <v>113</v>
      </c>
      <c r="N154" s="893">
        <f t="shared" ref="N154:N161" si="359">M154/$B154</f>
        <v>0.13078703703703703</v>
      </c>
      <c r="O154" s="896">
        <f>'UBS Carandiru'!S8</f>
        <v>264</v>
      </c>
      <c r="P154" s="893">
        <f t="shared" ref="P154:P161" si="360">O154/$B154</f>
        <v>0.30555555555555558</v>
      </c>
      <c r="Q154" s="1085">
        <f>'UBS Carandiru'!U8</f>
        <v>161</v>
      </c>
      <c r="R154" s="893">
        <f t="shared" ref="R154:R161" si="361">Q154/$B154</f>
        <v>0.18634259259259259</v>
      </c>
      <c r="S154" s="1085">
        <f>'UBS Carandiru'!W8</f>
        <v>392</v>
      </c>
      <c r="T154" s="893">
        <f t="shared" ref="T154:T161" si="362">S154/$B154</f>
        <v>0.45370370370370372</v>
      </c>
      <c r="U154" s="1085">
        <f>'UBS Carandiru'!AA8</f>
        <v>515</v>
      </c>
      <c r="V154" s="893">
        <f t="shared" ref="V154:V161" si="363">U154/$B154</f>
        <v>0.59606481481481477</v>
      </c>
      <c r="W154" s="1085">
        <f>'UBS Carandiru'!AC8</f>
        <v>506</v>
      </c>
      <c r="X154" s="893">
        <f t="shared" ref="X154:X161" si="364">W154/$B154</f>
        <v>0.58564814814814814</v>
      </c>
      <c r="Y154" s="1085">
        <f>'UBS Carandiru'!AE8</f>
        <v>455</v>
      </c>
      <c r="Z154" s="893">
        <f t="shared" ref="Z154:Z161" si="365">Y154/$B154</f>
        <v>0.52662037037037035</v>
      </c>
      <c r="AA154" s="896">
        <f t="shared" ref="AA154:AA161" si="366">SUM(C154,E154,G154,I154,K154,M154,O154,Q154,S154,U154,W154,Y154)</f>
        <v>4085</v>
      </c>
    </row>
    <row r="155" spans="1:27" outlineLevel="1" x14ac:dyDescent="0.25">
      <c r="A155" s="232" t="s">
        <v>9</v>
      </c>
      <c r="B155" s="612">
        <f>'UBS Carandiru'!B9</f>
        <v>3024</v>
      </c>
      <c r="C155" s="980">
        <f>'UBS Carandiru'!C9</f>
        <v>2913</v>
      </c>
      <c r="D155" s="120">
        <f t="shared" si="355"/>
        <v>0.96329365079365081</v>
      </c>
      <c r="E155" s="980">
        <f>'UBS Carandiru'!E9</f>
        <v>1809</v>
      </c>
      <c r="F155" s="120">
        <f t="shared" si="356"/>
        <v>0.5982142857142857</v>
      </c>
      <c r="G155" s="980">
        <f>'UBS Carandiru'!G9</f>
        <v>1038</v>
      </c>
      <c r="H155" s="120">
        <f t="shared" si="357"/>
        <v>0.34325396825396826</v>
      </c>
      <c r="I155" s="980">
        <f>'UBS Carandiru'!K9</f>
        <v>128</v>
      </c>
      <c r="J155" s="120">
        <f t="shared" si="357"/>
        <v>4.2328042328042326E-2</v>
      </c>
      <c r="K155" s="980">
        <f>'UBS Carandiru'!M9</f>
        <v>76</v>
      </c>
      <c r="L155" s="120">
        <f t="shared" si="358"/>
        <v>2.5132275132275131E-2</v>
      </c>
      <c r="M155" s="980">
        <f>'UBS Carandiru'!O9</f>
        <v>116</v>
      </c>
      <c r="N155" s="120">
        <f t="shared" si="359"/>
        <v>3.8359788359788358E-2</v>
      </c>
      <c r="O155" s="107">
        <f>'UBS Carandiru'!S9</f>
        <v>192</v>
      </c>
      <c r="P155" s="120">
        <f t="shared" si="360"/>
        <v>6.3492063492063489E-2</v>
      </c>
      <c r="Q155" s="945">
        <f>'UBS Carandiru'!U9</f>
        <v>188</v>
      </c>
      <c r="R155" s="120">
        <f t="shared" si="361"/>
        <v>6.2169312169312166E-2</v>
      </c>
      <c r="S155" s="945">
        <f>'UBS Carandiru'!W9</f>
        <v>776</v>
      </c>
      <c r="T155" s="120">
        <f t="shared" si="362"/>
        <v>0.25661375661375663</v>
      </c>
      <c r="U155" s="945">
        <f>'UBS Carandiru'!AA9</f>
        <v>1232</v>
      </c>
      <c r="V155" s="120">
        <f t="shared" si="363"/>
        <v>0.40740740740740738</v>
      </c>
      <c r="W155" s="945">
        <f>'UBS Carandiru'!AC9</f>
        <v>1386</v>
      </c>
      <c r="X155" s="120">
        <f t="shared" si="364"/>
        <v>0.45833333333333331</v>
      </c>
      <c r="Y155" s="945">
        <f>'UBS Carandiru'!AE9</f>
        <v>1111</v>
      </c>
      <c r="Z155" s="120">
        <f t="shared" si="365"/>
        <v>0.36739417989417988</v>
      </c>
      <c r="AA155" s="107">
        <f t="shared" si="366"/>
        <v>10965</v>
      </c>
    </row>
    <row r="156" spans="1:27" outlineLevel="1" x14ac:dyDescent="0.25">
      <c r="A156" s="232" t="s">
        <v>10</v>
      </c>
      <c r="B156" s="612">
        <f>'UBS Carandiru'!B10</f>
        <v>789</v>
      </c>
      <c r="C156" s="980">
        <f>'UBS Carandiru'!C10</f>
        <v>735</v>
      </c>
      <c r="D156" s="120">
        <f t="shared" si="355"/>
        <v>0.9315589353612167</v>
      </c>
      <c r="E156" s="980">
        <f>'UBS Carandiru'!E10</f>
        <v>331</v>
      </c>
      <c r="F156" s="120">
        <f t="shared" si="356"/>
        <v>0.41951837769328265</v>
      </c>
      <c r="G156" s="980">
        <f>'UBS Carandiru'!G10</f>
        <v>431</v>
      </c>
      <c r="H156" s="120">
        <f t="shared" si="357"/>
        <v>0.5462610899873257</v>
      </c>
      <c r="I156" s="980">
        <f>'UBS Carandiru'!K10</f>
        <v>198</v>
      </c>
      <c r="J156" s="120">
        <f t="shared" si="357"/>
        <v>0.2509505703422053</v>
      </c>
      <c r="K156" s="980">
        <f>'UBS Carandiru'!M10</f>
        <v>302</v>
      </c>
      <c r="L156" s="120">
        <f t="shared" si="358"/>
        <v>0.38276299112801015</v>
      </c>
      <c r="M156" s="980">
        <f>'UBS Carandiru'!O10</f>
        <v>432</v>
      </c>
      <c r="N156" s="120">
        <f t="shared" si="359"/>
        <v>0.54752851711026618</v>
      </c>
      <c r="O156" s="107">
        <f>'UBS Carandiru'!S10</f>
        <v>569</v>
      </c>
      <c r="P156" s="120">
        <f t="shared" si="360"/>
        <v>0.72116603295310522</v>
      </c>
      <c r="Q156" s="945">
        <f>'UBS Carandiru'!U10</f>
        <v>598</v>
      </c>
      <c r="R156" s="120">
        <f t="shared" si="361"/>
        <v>0.75792141951837766</v>
      </c>
      <c r="S156" s="945">
        <f>'UBS Carandiru'!W10</f>
        <v>574</v>
      </c>
      <c r="T156" s="120">
        <f t="shared" si="362"/>
        <v>0.72750316856780739</v>
      </c>
      <c r="U156" s="945">
        <f>'UBS Carandiru'!AA10</f>
        <v>577</v>
      </c>
      <c r="V156" s="120">
        <f t="shared" si="363"/>
        <v>0.7313054499366286</v>
      </c>
      <c r="W156" s="945">
        <f>'UBS Carandiru'!AC10</f>
        <v>708</v>
      </c>
      <c r="X156" s="120">
        <f t="shared" si="364"/>
        <v>0.89733840304182511</v>
      </c>
      <c r="Y156" s="945">
        <f>'UBS Carandiru'!AE10</f>
        <v>586</v>
      </c>
      <c r="Z156" s="120">
        <f t="shared" si="365"/>
        <v>0.74271229404309247</v>
      </c>
      <c r="AA156" s="107">
        <f t="shared" si="366"/>
        <v>6041</v>
      </c>
    </row>
    <row r="157" spans="1:27" outlineLevel="1" x14ac:dyDescent="0.25">
      <c r="A157" s="232" t="s">
        <v>42</v>
      </c>
      <c r="B157" s="612">
        <f>'UBS Carandiru'!B11</f>
        <v>395</v>
      </c>
      <c r="C157" s="980">
        <f>'UBS Carandiru'!C11</f>
        <v>366</v>
      </c>
      <c r="D157" s="120">
        <f t="shared" si="355"/>
        <v>0.92658227848101271</v>
      </c>
      <c r="E157" s="980">
        <f>'UBS Carandiru'!E11</f>
        <v>135</v>
      </c>
      <c r="F157" s="120">
        <f t="shared" si="356"/>
        <v>0.34177215189873417</v>
      </c>
      <c r="G157" s="980">
        <f>'UBS Carandiru'!G11</f>
        <v>186</v>
      </c>
      <c r="H157" s="120">
        <f t="shared" si="357"/>
        <v>0.4708860759493671</v>
      </c>
      <c r="I157" s="980">
        <f>'UBS Carandiru'!K11</f>
        <v>50</v>
      </c>
      <c r="J157" s="120">
        <f t="shared" si="357"/>
        <v>0.12658227848101267</v>
      </c>
      <c r="K157" s="980">
        <f>'UBS Carandiru'!M11</f>
        <v>36</v>
      </c>
      <c r="L157" s="120">
        <f t="shared" si="358"/>
        <v>9.1139240506329114E-2</v>
      </c>
      <c r="M157" s="980">
        <f>'UBS Carandiru'!O11</f>
        <v>8</v>
      </c>
      <c r="N157" s="120">
        <f t="shared" si="359"/>
        <v>2.0253164556962026E-2</v>
      </c>
      <c r="O157" s="107">
        <f>'UBS Carandiru'!S11</f>
        <v>76</v>
      </c>
      <c r="P157" s="120">
        <f t="shared" si="360"/>
        <v>0.19240506329113924</v>
      </c>
      <c r="Q157" s="945">
        <f>'UBS Carandiru'!U11</f>
        <v>95</v>
      </c>
      <c r="R157" s="120">
        <f t="shared" si="361"/>
        <v>0.24050632911392406</v>
      </c>
      <c r="S157" s="945">
        <f>'UBS Carandiru'!W11</f>
        <v>8</v>
      </c>
      <c r="T157" s="120">
        <f t="shared" si="362"/>
        <v>2.0253164556962026E-2</v>
      </c>
      <c r="U157" s="945">
        <f>'UBS Carandiru'!AA11</f>
        <v>186</v>
      </c>
      <c r="V157" s="120">
        <f t="shared" si="363"/>
        <v>0.4708860759493671</v>
      </c>
      <c r="W157" s="945">
        <f>'UBS Carandiru'!AC11</f>
        <v>174</v>
      </c>
      <c r="X157" s="120">
        <f t="shared" si="364"/>
        <v>0.44050632911392407</v>
      </c>
      <c r="Y157" s="945">
        <f>'UBS Carandiru'!AE11</f>
        <v>127</v>
      </c>
      <c r="Z157" s="120">
        <f t="shared" si="365"/>
        <v>0.32151898734177214</v>
      </c>
      <c r="AA157" s="107">
        <f t="shared" si="366"/>
        <v>1447</v>
      </c>
    </row>
    <row r="158" spans="1:27" outlineLevel="1" x14ac:dyDescent="0.25">
      <c r="A158" s="232" t="s">
        <v>12</v>
      </c>
      <c r="B158" s="612">
        <f>'UBS Carandiru'!B12</f>
        <v>125</v>
      </c>
      <c r="C158" s="980">
        <f>'UBS Carandiru'!C12</f>
        <v>153</v>
      </c>
      <c r="D158" s="120">
        <f t="shared" si="355"/>
        <v>1.224</v>
      </c>
      <c r="E158" s="980">
        <f>'UBS Carandiru'!E12</f>
        <v>36</v>
      </c>
      <c r="F158" s="120">
        <f t="shared" si="356"/>
        <v>0.28799999999999998</v>
      </c>
      <c r="G158" s="980">
        <f>'UBS Carandiru'!G12</f>
        <v>112</v>
      </c>
      <c r="H158" s="120">
        <f t="shared" si="357"/>
        <v>0.89600000000000002</v>
      </c>
      <c r="I158" s="980">
        <f>'UBS Carandiru'!K12</f>
        <v>46</v>
      </c>
      <c r="J158" s="120">
        <f t="shared" si="357"/>
        <v>0.36799999999999999</v>
      </c>
      <c r="K158" s="980">
        <f>'UBS Carandiru'!M12</f>
        <v>26</v>
      </c>
      <c r="L158" s="120">
        <f t="shared" si="358"/>
        <v>0.20799999999999999</v>
      </c>
      <c r="M158" s="980">
        <f>'UBS Carandiru'!O12</f>
        <v>61</v>
      </c>
      <c r="N158" s="120">
        <f t="shared" si="359"/>
        <v>0.48799999999999999</v>
      </c>
      <c r="O158" s="107">
        <f>'UBS Carandiru'!S12</f>
        <v>100</v>
      </c>
      <c r="P158" s="120">
        <f t="shared" si="360"/>
        <v>0.8</v>
      </c>
      <c r="Q158" s="945">
        <f>'UBS Carandiru'!U12</f>
        <v>102</v>
      </c>
      <c r="R158" s="120">
        <f t="shared" si="361"/>
        <v>0.81599999999999995</v>
      </c>
      <c r="S158" s="945">
        <f>'UBS Carandiru'!W12</f>
        <v>53</v>
      </c>
      <c r="T158" s="120">
        <f t="shared" si="362"/>
        <v>0.42399999999999999</v>
      </c>
      <c r="U158" s="945">
        <f>'UBS Carandiru'!AA12</f>
        <v>68</v>
      </c>
      <c r="V158" s="120">
        <f t="shared" si="363"/>
        <v>0.54400000000000004</v>
      </c>
      <c r="W158" s="945">
        <f>'UBS Carandiru'!AC12</f>
        <v>78</v>
      </c>
      <c r="X158" s="120">
        <f t="shared" si="364"/>
        <v>0.624</v>
      </c>
      <c r="Y158" s="945">
        <f>'UBS Carandiru'!AE12</f>
        <v>90</v>
      </c>
      <c r="Z158" s="120">
        <f t="shared" si="365"/>
        <v>0.72</v>
      </c>
      <c r="AA158" s="107">
        <f t="shared" si="366"/>
        <v>925</v>
      </c>
    </row>
    <row r="159" spans="1:27" outlineLevel="1" x14ac:dyDescent="0.25">
      <c r="A159" s="232" t="s">
        <v>13</v>
      </c>
      <c r="B159" s="612">
        <f>'UBS Carandiru'!B13</f>
        <v>526</v>
      </c>
      <c r="C159" s="980">
        <f>'UBS Carandiru'!C13</f>
        <v>450</v>
      </c>
      <c r="D159" s="120">
        <f t="shared" si="355"/>
        <v>0.85551330798479086</v>
      </c>
      <c r="E159" s="980">
        <f>'UBS Carandiru'!E13</f>
        <v>357</v>
      </c>
      <c r="F159" s="120">
        <f t="shared" si="356"/>
        <v>0.67870722433460073</v>
      </c>
      <c r="G159" s="980">
        <f>'UBS Carandiru'!G13</f>
        <v>326</v>
      </c>
      <c r="H159" s="120">
        <f t="shared" si="357"/>
        <v>0.61977186311787069</v>
      </c>
      <c r="I159" s="980">
        <f>'UBS Carandiru'!K13</f>
        <v>117</v>
      </c>
      <c r="J159" s="120">
        <f t="shared" si="357"/>
        <v>0.22243346007604561</v>
      </c>
      <c r="K159" s="980">
        <f>'UBS Carandiru'!M13</f>
        <v>108</v>
      </c>
      <c r="L159" s="120">
        <f t="shared" si="358"/>
        <v>0.20532319391634982</v>
      </c>
      <c r="M159" s="980">
        <f>'UBS Carandiru'!O13</f>
        <v>122</v>
      </c>
      <c r="N159" s="120">
        <f t="shared" si="359"/>
        <v>0.23193916349809887</v>
      </c>
      <c r="O159" s="107">
        <f>'UBS Carandiru'!S13</f>
        <v>187</v>
      </c>
      <c r="P159" s="120">
        <f t="shared" si="360"/>
        <v>0.35551330798479086</v>
      </c>
      <c r="Q159" s="945">
        <f>'UBS Carandiru'!U13</f>
        <v>161</v>
      </c>
      <c r="R159" s="120">
        <f t="shared" si="361"/>
        <v>0.30608365019011408</v>
      </c>
      <c r="S159" s="945">
        <f>'UBS Carandiru'!W13</f>
        <v>202</v>
      </c>
      <c r="T159" s="120">
        <f t="shared" si="362"/>
        <v>0.38403041825095058</v>
      </c>
      <c r="U159" s="945">
        <f>'UBS Carandiru'!AA13</f>
        <v>238</v>
      </c>
      <c r="V159" s="120">
        <f t="shared" si="363"/>
        <v>0.45247148288973382</v>
      </c>
      <c r="W159" s="945">
        <f>'UBS Carandiru'!AC13</f>
        <v>180</v>
      </c>
      <c r="X159" s="120">
        <f t="shared" si="364"/>
        <v>0.34220532319391633</v>
      </c>
      <c r="Y159" s="945">
        <f>'UBS Carandiru'!AE13</f>
        <v>231</v>
      </c>
      <c r="Z159" s="120">
        <f t="shared" si="365"/>
        <v>0.4391634980988593</v>
      </c>
      <c r="AA159" s="107">
        <f t="shared" si="366"/>
        <v>2679</v>
      </c>
    </row>
    <row r="160" spans="1:27" ht="15.75" outlineLevel="1" thickBot="1" x14ac:dyDescent="0.3">
      <c r="A160" s="855" t="s">
        <v>49</v>
      </c>
      <c r="B160" s="1056">
        <f>'UBS Carandiru'!B14</f>
        <v>100</v>
      </c>
      <c r="C160" s="981">
        <f>'UBS Carandiru'!C14</f>
        <v>53</v>
      </c>
      <c r="D160" s="807">
        <f t="shared" si="355"/>
        <v>0.53</v>
      </c>
      <c r="E160" s="981">
        <f>'UBS Carandiru'!E14</f>
        <v>81</v>
      </c>
      <c r="F160" s="807">
        <f t="shared" si="356"/>
        <v>0.81</v>
      </c>
      <c r="G160" s="981">
        <f>'UBS Carandiru'!G14</f>
        <v>95</v>
      </c>
      <c r="H160" s="807">
        <f t="shared" si="357"/>
        <v>0.95</v>
      </c>
      <c r="I160" s="981">
        <f>'UBS Carandiru'!K14</f>
        <v>4</v>
      </c>
      <c r="J160" s="807">
        <f t="shared" si="357"/>
        <v>0.04</v>
      </c>
      <c r="K160" s="981">
        <f>'UBS Carandiru'!M14</f>
        <v>7</v>
      </c>
      <c r="L160" s="807">
        <f t="shared" si="358"/>
        <v>7.0000000000000007E-2</v>
      </c>
      <c r="M160" s="981">
        <f>'UBS Carandiru'!O14</f>
        <v>42</v>
      </c>
      <c r="N160" s="807">
        <f t="shared" si="359"/>
        <v>0.42</v>
      </c>
      <c r="O160" s="810">
        <f>'UBS Carandiru'!S14</f>
        <v>18</v>
      </c>
      <c r="P160" s="807">
        <f t="shared" si="360"/>
        <v>0.18</v>
      </c>
      <c r="Q160" s="946">
        <f>'UBS Carandiru'!U14</f>
        <v>31</v>
      </c>
      <c r="R160" s="807">
        <f t="shared" si="361"/>
        <v>0.31</v>
      </c>
      <c r="S160" s="946">
        <f>'UBS Carandiru'!W14</f>
        <v>43</v>
      </c>
      <c r="T160" s="807">
        <f t="shared" si="362"/>
        <v>0.43</v>
      </c>
      <c r="U160" s="946">
        <f>'UBS Carandiru'!AA14</f>
        <v>57</v>
      </c>
      <c r="V160" s="807">
        <f t="shared" si="363"/>
        <v>0.56999999999999995</v>
      </c>
      <c r="W160" s="946">
        <f>'UBS Carandiru'!AC14</f>
        <v>46</v>
      </c>
      <c r="X160" s="807">
        <f t="shared" si="364"/>
        <v>0.46</v>
      </c>
      <c r="Y160" s="946">
        <f>'UBS Carandiru'!AE14</f>
        <v>26</v>
      </c>
      <c r="Z160" s="807">
        <f t="shared" si="365"/>
        <v>0.26</v>
      </c>
      <c r="AA160" s="810">
        <f t="shared" si="366"/>
        <v>503</v>
      </c>
    </row>
    <row r="161" spans="1:27" ht="15.75" outlineLevel="1" thickBot="1" x14ac:dyDescent="0.3">
      <c r="A161" s="876" t="s">
        <v>7</v>
      </c>
      <c r="B161" s="607">
        <f>SUM(B154:B160)</f>
        <v>5823</v>
      </c>
      <c r="C161" s="982">
        <f>SUM(C154:C160)</f>
        <v>5379</v>
      </c>
      <c r="D161" s="241">
        <f t="shared" si="355"/>
        <v>0.92375064399793916</v>
      </c>
      <c r="E161" s="982">
        <f>SUM(E154:E160)</f>
        <v>3231</v>
      </c>
      <c r="F161" s="241">
        <f t="shared" si="356"/>
        <v>0.55486862442040186</v>
      </c>
      <c r="G161" s="982">
        <f>SUM(G154:G160)</f>
        <v>2528</v>
      </c>
      <c r="H161" s="241">
        <f t="shared" si="357"/>
        <v>0.43414047741713896</v>
      </c>
      <c r="I161" s="982">
        <f>SUM(I154:I160)</f>
        <v>615</v>
      </c>
      <c r="J161" s="241">
        <f t="shared" si="357"/>
        <v>0.1056156620298815</v>
      </c>
      <c r="K161" s="982">
        <f>SUM(K154:K160)</f>
        <v>631</v>
      </c>
      <c r="L161" s="241">
        <f t="shared" si="358"/>
        <v>0.10836338657049631</v>
      </c>
      <c r="M161" s="982">
        <f>SUM(M154:M160)</f>
        <v>894</v>
      </c>
      <c r="N161" s="241">
        <f t="shared" si="359"/>
        <v>0.15352910870685213</v>
      </c>
      <c r="O161" s="381">
        <f>SUM(O154:O160)</f>
        <v>1406</v>
      </c>
      <c r="P161" s="241">
        <f t="shared" si="360"/>
        <v>0.24145629400652585</v>
      </c>
      <c r="Q161" s="660">
        <f>SUM(Q154:Q160)</f>
        <v>1336</v>
      </c>
      <c r="R161" s="241">
        <f t="shared" si="361"/>
        <v>0.22943499914133608</v>
      </c>
      <c r="S161" s="660">
        <f>SUM(S154:S160)</f>
        <v>2048</v>
      </c>
      <c r="T161" s="241">
        <f t="shared" si="362"/>
        <v>0.35170874119869483</v>
      </c>
      <c r="U161" s="660">
        <f>SUM(U154:U160)</f>
        <v>2873</v>
      </c>
      <c r="V161" s="241">
        <f t="shared" si="363"/>
        <v>0.49338828782414562</v>
      </c>
      <c r="W161" s="660">
        <f>SUM(W154:W160)</f>
        <v>3078</v>
      </c>
      <c r="X161" s="241">
        <f t="shared" si="364"/>
        <v>0.5285935085007728</v>
      </c>
      <c r="Y161" s="660">
        <f>SUM(Y154:Y160)</f>
        <v>2626</v>
      </c>
      <c r="Z161" s="241">
        <f t="shared" si="365"/>
        <v>0.45097029022840462</v>
      </c>
      <c r="AA161" s="809">
        <f t="shared" si="366"/>
        <v>26645</v>
      </c>
    </row>
    <row r="163" spans="1:27" ht="16.5" thickBot="1" x14ac:dyDescent="0.3">
      <c r="A163" s="1314" t="s">
        <v>624</v>
      </c>
      <c r="B163" s="1315"/>
      <c r="C163" s="1315"/>
      <c r="D163" s="1315"/>
      <c r="E163" s="1315"/>
      <c r="F163" s="1315"/>
      <c r="G163" s="1315"/>
      <c r="H163" s="1315"/>
      <c r="I163" s="1315"/>
      <c r="J163" s="1315"/>
      <c r="K163" s="1315"/>
      <c r="L163" s="1315"/>
      <c r="M163" s="1315"/>
      <c r="N163" s="1315"/>
      <c r="O163" s="1315"/>
      <c r="P163" s="1315"/>
      <c r="Q163" s="1315"/>
      <c r="R163" s="1315"/>
      <c r="S163" s="1315"/>
      <c r="T163" s="1315"/>
      <c r="U163" s="1315"/>
      <c r="V163" s="1315"/>
      <c r="W163" s="1315"/>
      <c r="X163" s="1315"/>
      <c r="Y163" s="1315"/>
      <c r="Z163" s="1315"/>
      <c r="AA163" s="1315"/>
    </row>
    <row r="164" spans="1:27" ht="26.25" outlineLevel="1" thickBot="1" x14ac:dyDescent="0.3">
      <c r="A164" s="1046" t="s">
        <v>14</v>
      </c>
      <c r="B164" s="1055" t="s">
        <v>15</v>
      </c>
      <c r="C164" s="1047" t="str">
        <f>'Pque N Mundo I'!$C$7</f>
        <v>JAN_20</v>
      </c>
      <c r="D164" s="1048" t="str">
        <f>'Pque N Mundo I'!$D$7</f>
        <v>%</v>
      </c>
      <c r="E164" s="1049" t="str">
        <f>'Pque N Mundo I'!E$7</f>
        <v>FEV_20</v>
      </c>
      <c r="F164" s="1048" t="str">
        <f>'Pque N Mundo I'!$F$7</f>
        <v>%</v>
      </c>
      <c r="G164" s="1049" t="str">
        <f>'Pque N Mundo I'!G$7</f>
        <v>MAR_20</v>
      </c>
      <c r="H164" s="1048" t="str">
        <f>'Pque N Mundo I'!$H$7</f>
        <v>%</v>
      </c>
      <c r="I164" s="1050" t="str">
        <f>'Pque N Mundo I'!K$7</f>
        <v>ABR_20</v>
      </c>
      <c r="J164" s="1048" t="str">
        <f>'Pque N Mundo I'!$L$7</f>
        <v>%</v>
      </c>
      <c r="K164" s="1050" t="str">
        <f>'Pque N Mundo I'!$M$7</f>
        <v>MAIO_20</v>
      </c>
      <c r="L164" s="1048" t="str">
        <f>'Pque N Mundo I'!$N$7</f>
        <v>%</v>
      </c>
      <c r="M164" s="1050" t="str">
        <f>'Pque N Mundo I'!$O$7</f>
        <v>JUN_20</v>
      </c>
      <c r="N164" s="1048" t="str">
        <f>'Pque N Mundo I'!$P$7</f>
        <v>%</v>
      </c>
      <c r="O164" s="1050" t="str">
        <f>'Pque N Mundo I'!$S$7</f>
        <v>JUL_20</v>
      </c>
      <c r="P164" s="1048" t="str">
        <f>'Pque N Mundo I'!$T$7</f>
        <v>%</v>
      </c>
      <c r="Q164" s="1050" t="str">
        <f>'Pque N Mundo I'!$U$7</f>
        <v>AGO_20</v>
      </c>
      <c r="R164" s="1048" t="str">
        <f>'Pque N Mundo I'!$V$7</f>
        <v>%</v>
      </c>
      <c r="S164" s="1050" t="str">
        <f>'Pque N Mundo I'!$W$7</f>
        <v>SET_20</v>
      </c>
      <c r="T164" s="1048" t="str">
        <f>'Pque N Mundo I'!$X$7</f>
        <v>%</v>
      </c>
      <c r="U164" s="1050" t="str">
        <f>'Pque N Mundo I'!$AA$7</f>
        <v>OUT_20</v>
      </c>
      <c r="V164" s="1048" t="str">
        <f>'Pque N Mundo I'!$AB$7</f>
        <v>%</v>
      </c>
      <c r="W164" s="1050" t="str">
        <f>'Pque N Mundo I'!$AC$7</f>
        <v>NOV_20</v>
      </c>
      <c r="X164" s="1048" t="str">
        <f>'Pque N Mundo I'!$AD$7</f>
        <v>%</v>
      </c>
      <c r="Y164" s="1050" t="str">
        <f>'Pque N Mundo I'!$AE$7</f>
        <v>DEZ_20</v>
      </c>
      <c r="Z164" s="1051" t="str">
        <f>'Pque N Mundo I'!$AF$7</f>
        <v>%</v>
      </c>
      <c r="AA164" s="1052" t="s">
        <v>6</v>
      </c>
    </row>
    <row r="165" spans="1:27" ht="24.75" outlineLevel="1" thickTop="1" x14ac:dyDescent="0.25">
      <c r="A165" s="35" t="s">
        <v>136</v>
      </c>
      <c r="B165" s="617">
        <f>'CER Carandiru'!B8</f>
        <v>180</v>
      </c>
      <c r="C165" s="994">
        <f>'CER Carandiru'!C8</f>
        <v>262</v>
      </c>
      <c r="D165" s="168">
        <f t="shared" ref="D165:D166" si="367">C165/$B165</f>
        <v>1.4555555555555555</v>
      </c>
      <c r="E165" s="994">
        <f>'CER Carandiru'!E8</f>
        <v>175</v>
      </c>
      <c r="F165" s="168">
        <f t="shared" ref="F165:F166" si="368">E165/$B165</f>
        <v>0.97222222222222221</v>
      </c>
      <c r="G165" s="994">
        <f>'CER Carandiru'!G8</f>
        <v>215</v>
      </c>
      <c r="H165" s="168">
        <f t="shared" ref="H165:J166" si="369">G165/$B165</f>
        <v>1.1944444444444444</v>
      </c>
      <c r="I165" s="994">
        <f>'CER Carandiru'!K8</f>
        <v>52</v>
      </c>
      <c r="J165" s="168">
        <f t="shared" si="369"/>
        <v>0.28888888888888886</v>
      </c>
      <c r="K165" s="994">
        <f>'CER Carandiru'!M8</f>
        <v>11</v>
      </c>
      <c r="L165" s="168">
        <f t="shared" ref="L165:L166" si="370">K165/$B165</f>
        <v>6.1111111111111109E-2</v>
      </c>
      <c r="M165" s="994">
        <f>'CER Carandiru'!O8</f>
        <v>215</v>
      </c>
      <c r="N165" s="168">
        <f t="shared" ref="N165:N166" si="371">M165/$B165</f>
        <v>1.1944444444444444</v>
      </c>
      <c r="O165" s="49">
        <f>'CER Carandiru'!S8</f>
        <v>182</v>
      </c>
      <c r="P165" s="168">
        <f t="shared" ref="P165:P166" si="372">O165/$B165</f>
        <v>1.0111111111111111</v>
      </c>
      <c r="Q165" s="955">
        <f>'CER Carandiru'!U8</f>
        <v>211</v>
      </c>
      <c r="R165" s="168">
        <f t="shared" ref="R165:R166" si="373">Q165/$B165</f>
        <v>1.1722222222222223</v>
      </c>
      <c r="S165" s="955">
        <f>'CER Carandiru'!W8</f>
        <v>224</v>
      </c>
      <c r="T165" s="168">
        <f t="shared" ref="T165:T166" si="374">S165/$B165</f>
        <v>1.2444444444444445</v>
      </c>
      <c r="U165" s="955">
        <f>'CER Carandiru'!AA8</f>
        <v>121</v>
      </c>
      <c r="V165" s="168">
        <f t="shared" ref="V165:V166" si="375">U165/$B165</f>
        <v>0.67222222222222228</v>
      </c>
      <c r="W165" s="955">
        <f>'CER Carandiru'!AC8</f>
        <v>152</v>
      </c>
      <c r="X165" s="168">
        <f t="shared" ref="X165:X166" si="376">W165/$B165</f>
        <v>0.84444444444444444</v>
      </c>
      <c r="Y165" s="955">
        <f>'CER Carandiru'!AE8</f>
        <v>170</v>
      </c>
      <c r="Z165" s="168">
        <f t="shared" ref="Z165:Z166" si="377">Y165/$B165</f>
        <v>0.94444444444444442</v>
      </c>
      <c r="AA165" s="49">
        <f t="shared" ref="AA165:AA167" si="378">SUM(C165,E165,G165,I165,K165,M165,O165,Q165,S165,U165,W165,Y165)</f>
        <v>1990</v>
      </c>
    </row>
    <row r="166" spans="1:27" ht="15.75" outlineLevel="1" thickBot="1" x14ac:dyDescent="0.3">
      <c r="A166" s="549" t="s">
        <v>137</v>
      </c>
      <c r="B166" s="1066">
        <f>'CER Carandiru'!B9</f>
        <v>490</v>
      </c>
      <c r="C166" s="995">
        <f>'CER Carandiru'!C9</f>
        <v>892</v>
      </c>
      <c r="D166" s="812">
        <f t="shared" si="367"/>
        <v>1.8204081632653062</v>
      </c>
      <c r="E166" s="995">
        <f>'CER Carandiru'!E9</f>
        <v>774</v>
      </c>
      <c r="F166" s="812">
        <f t="shared" si="368"/>
        <v>1.5795918367346939</v>
      </c>
      <c r="G166" s="995">
        <f>'CER Carandiru'!G9</f>
        <v>660</v>
      </c>
      <c r="H166" s="812">
        <f t="shared" si="369"/>
        <v>1.346938775510204</v>
      </c>
      <c r="I166" s="995">
        <f>'CER Carandiru'!K9</f>
        <v>660</v>
      </c>
      <c r="J166" s="812">
        <f t="shared" si="369"/>
        <v>1.346938775510204</v>
      </c>
      <c r="K166" s="995">
        <f>'CER Carandiru'!M9</f>
        <v>660</v>
      </c>
      <c r="L166" s="812">
        <f t="shared" si="370"/>
        <v>1.346938775510204</v>
      </c>
      <c r="M166" s="995">
        <f>'CER Carandiru'!O9</f>
        <v>565</v>
      </c>
      <c r="N166" s="812">
        <f t="shared" si="371"/>
        <v>1.153061224489796</v>
      </c>
      <c r="O166" s="550">
        <f>'CER Carandiru'!S9</f>
        <v>842</v>
      </c>
      <c r="P166" s="812">
        <f t="shared" si="372"/>
        <v>1.7183673469387755</v>
      </c>
      <c r="Q166" s="956">
        <f>'CER Carandiru'!U9</f>
        <v>740</v>
      </c>
      <c r="R166" s="812">
        <f t="shared" si="373"/>
        <v>1.510204081632653</v>
      </c>
      <c r="S166" s="956">
        <f>'CER Carandiru'!W9</f>
        <v>914</v>
      </c>
      <c r="T166" s="812">
        <f t="shared" si="374"/>
        <v>1.8653061224489795</v>
      </c>
      <c r="U166" s="956">
        <f>'CER Carandiru'!AA9</f>
        <v>643</v>
      </c>
      <c r="V166" s="812">
        <f t="shared" si="375"/>
        <v>1.3122448979591836</v>
      </c>
      <c r="W166" s="956">
        <f>'CER Carandiru'!AC9</f>
        <v>652</v>
      </c>
      <c r="X166" s="812">
        <f t="shared" si="376"/>
        <v>1.3306122448979592</v>
      </c>
      <c r="Y166" s="956">
        <f>'CER Carandiru'!AE9</f>
        <v>618</v>
      </c>
      <c r="Z166" s="812">
        <f t="shared" si="377"/>
        <v>1.2612244897959184</v>
      </c>
      <c r="AA166" s="550">
        <f t="shared" si="378"/>
        <v>8620</v>
      </c>
    </row>
    <row r="167" spans="1:27" ht="15.75" outlineLevel="1" thickBot="1" x14ac:dyDescent="0.3">
      <c r="A167" s="876" t="s">
        <v>7</v>
      </c>
      <c r="B167" s="607">
        <f>SUM(B165:B166)</f>
        <v>670</v>
      </c>
      <c r="C167" s="993">
        <f>SUM(C165:C166)</f>
        <v>1154</v>
      </c>
      <c r="D167" s="683">
        <f>C167/$B$167</f>
        <v>1.7223880597014924</v>
      </c>
      <c r="E167" s="993">
        <f>SUM(E165:E166)</f>
        <v>949</v>
      </c>
      <c r="F167" s="683">
        <f>E167/$B$167</f>
        <v>1.4164179104477612</v>
      </c>
      <c r="G167" s="993">
        <f>SUM(G165:G166)</f>
        <v>875</v>
      </c>
      <c r="H167" s="683">
        <f>G167/$B$167</f>
        <v>1.3059701492537314</v>
      </c>
      <c r="I167" s="993">
        <f>SUM(I165:I166)</f>
        <v>712</v>
      </c>
      <c r="J167" s="683">
        <f>I167/$B$167</f>
        <v>1.0626865671641792</v>
      </c>
      <c r="K167" s="993">
        <f t="shared" ref="K167" si="379">SUM(K165:K166)</f>
        <v>671</v>
      </c>
      <c r="L167" s="683">
        <f>K167/$B$167</f>
        <v>1.0014925373134329</v>
      </c>
      <c r="M167" s="993">
        <f t="shared" ref="M167" si="380">SUM(M165:M166)</f>
        <v>780</v>
      </c>
      <c r="N167" s="683">
        <f>M167/$B$167</f>
        <v>1.164179104477612</v>
      </c>
      <c r="O167" s="243">
        <f>SUM(O165:O166)</f>
        <v>1024</v>
      </c>
      <c r="P167" s="683">
        <f>O167/$B$167</f>
        <v>1.5283582089552239</v>
      </c>
      <c r="Q167" s="684">
        <f t="shared" ref="Q167" si="381">SUM(Q165:Q166)</f>
        <v>951</v>
      </c>
      <c r="R167" s="683">
        <f>Q167/$B$167</f>
        <v>1.4194029850746268</v>
      </c>
      <c r="S167" s="684">
        <f t="shared" ref="S167" si="382">SUM(S165:S166)</f>
        <v>1138</v>
      </c>
      <c r="T167" s="683">
        <f>S167/$B$167</f>
        <v>1.6985074626865673</v>
      </c>
      <c r="U167" s="684">
        <f>SUM(U165:U166)</f>
        <v>764</v>
      </c>
      <c r="V167" s="683">
        <f>U167/$B$167</f>
        <v>1.1402985074626866</v>
      </c>
      <c r="W167" s="684">
        <f t="shared" ref="W167" si="383">SUM(W165:W166)</f>
        <v>804</v>
      </c>
      <c r="X167" s="683">
        <f>W167/$B$167</f>
        <v>1.2</v>
      </c>
      <c r="Y167" s="684">
        <f t="shared" ref="Y167" si="384">SUM(Y165:Y166)</f>
        <v>788</v>
      </c>
      <c r="Z167" s="683">
        <f>Y167/$B$167</f>
        <v>1.1761194029850746</v>
      </c>
      <c r="AA167" s="813">
        <f t="shared" si="378"/>
        <v>10610</v>
      </c>
    </row>
    <row r="169" spans="1:27" ht="16.5" thickBot="1" x14ac:dyDescent="0.3">
      <c r="A169" s="1314" t="s">
        <v>625</v>
      </c>
      <c r="B169" s="1315"/>
      <c r="C169" s="1315"/>
      <c r="D169" s="1315"/>
      <c r="E169" s="1315"/>
      <c r="F169" s="1315"/>
      <c r="G169" s="1315"/>
      <c r="H169" s="1315"/>
      <c r="I169" s="1315"/>
      <c r="J169" s="1315"/>
      <c r="K169" s="1315"/>
      <c r="L169" s="1315"/>
      <c r="M169" s="1315"/>
      <c r="N169" s="1315"/>
      <c r="O169" s="1315"/>
      <c r="P169" s="1315"/>
      <c r="Q169" s="1315"/>
      <c r="R169" s="1315"/>
      <c r="S169" s="1315"/>
      <c r="T169" s="1315"/>
      <c r="U169" s="1315"/>
      <c r="V169" s="1315"/>
      <c r="W169" s="1315"/>
      <c r="X169" s="1315"/>
      <c r="Y169" s="1315"/>
      <c r="Z169" s="1315"/>
      <c r="AA169" s="1315"/>
    </row>
    <row r="170" spans="1:27" ht="26.25" outlineLevel="1" thickBot="1" x14ac:dyDescent="0.3">
      <c r="A170" s="1046" t="s">
        <v>14</v>
      </c>
      <c r="B170" s="1055" t="s">
        <v>15</v>
      </c>
      <c r="C170" s="1047" t="str">
        <f>'Pque N Mundo I'!$C$7</f>
        <v>JAN_20</v>
      </c>
      <c r="D170" s="1048" t="str">
        <f>'Pque N Mundo I'!$D$7</f>
        <v>%</v>
      </c>
      <c r="E170" s="1049" t="str">
        <f>'Pque N Mundo I'!E$7</f>
        <v>FEV_20</v>
      </c>
      <c r="F170" s="1048" t="str">
        <f>'Pque N Mundo I'!$F$7</f>
        <v>%</v>
      </c>
      <c r="G170" s="1049" t="str">
        <f>'Pque N Mundo I'!G$7</f>
        <v>MAR_20</v>
      </c>
      <c r="H170" s="1048" t="str">
        <f>'Pque N Mundo I'!$H$7</f>
        <v>%</v>
      </c>
      <c r="I170" s="1050" t="str">
        <f>'Pque N Mundo I'!K$7</f>
        <v>ABR_20</v>
      </c>
      <c r="J170" s="1048" t="str">
        <f>'Pque N Mundo I'!$L$7</f>
        <v>%</v>
      </c>
      <c r="K170" s="1050" t="str">
        <f>'Pque N Mundo I'!$M$7</f>
        <v>MAIO_20</v>
      </c>
      <c r="L170" s="1048" t="str">
        <f>'Pque N Mundo I'!$N$7</f>
        <v>%</v>
      </c>
      <c r="M170" s="1050" t="str">
        <f>'Pque N Mundo I'!$O$7</f>
        <v>JUN_20</v>
      </c>
      <c r="N170" s="1048" t="str">
        <f>'Pque N Mundo I'!$P$7</f>
        <v>%</v>
      </c>
      <c r="O170" s="1050" t="str">
        <f>'Pque N Mundo I'!$S$7</f>
        <v>JUL_20</v>
      </c>
      <c r="P170" s="1048" t="str">
        <f>'Pque N Mundo I'!$T$7</f>
        <v>%</v>
      </c>
      <c r="Q170" s="1050" t="str">
        <f>'Pque N Mundo I'!$U$7</f>
        <v>AGO_20</v>
      </c>
      <c r="R170" s="1048" t="str">
        <f>'Pque N Mundo I'!$V$7</f>
        <v>%</v>
      </c>
      <c r="S170" s="1050" t="str">
        <f>'Pque N Mundo I'!$W$7</f>
        <v>SET_20</v>
      </c>
      <c r="T170" s="1048" t="str">
        <f>'Pque N Mundo I'!$X$7</f>
        <v>%</v>
      </c>
      <c r="U170" s="1050" t="str">
        <f>'Pque N Mundo I'!$AA$7</f>
        <v>OUT_20</v>
      </c>
      <c r="V170" s="1048" t="str">
        <f>'Pque N Mundo I'!$AB$7</f>
        <v>%</v>
      </c>
      <c r="W170" s="1050" t="str">
        <f>'Pque N Mundo I'!$AC$7</f>
        <v>NOV_20</v>
      </c>
      <c r="X170" s="1048" t="str">
        <f>'Pque N Mundo I'!$AD$7</f>
        <v>%</v>
      </c>
      <c r="Y170" s="1050" t="str">
        <f>'Pque N Mundo I'!$AE$7</f>
        <v>DEZ_20</v>
      </c>
      <c r="Z170" s="1051" t="str">
        <f>'Pque N Mundo I'!$AF$7</f>
        <v>%</v>
      </c>
      <c r="AA170" s="1052" t="s">
        <v>6</v>
      </c>
    </row>
    <row r="171" spans="1:27" ht="16.5" outlineLevel="1" thickTop="1" thickBot="1" x14ac:dyDescent="0.3">
      <c r="A171" s="789" t="s">
        <v>134</v>
      </c>
      <c r="B171" s="1054">
        <f>'APD no CER III Carandiru'!B8</f>
        <v>70</v>
      </c>
      <c r="C171" s="996">
        <f>'APD no CER III Carandiru'!C8</f>
        <v>70</v>
      </c>
      <c r="D171" s="771">
        <f t="shared" ref="D171" si="385">C171/$B171</f>
        <v>1</v>
      </c>
      <c r="E171" s="992">
        <f>'APD no CER III Carandiru'!$E$8</f>
        <v>72</v>
      </c>
      <c r="F171" s="771">
        <f t="shared" ref="F171" si="386">E171/$B171</f>
        <v>1.0285714285714285</v>
      </c>
      <c r="G171" s="992">
        <f>'APD no CER III Carandiru'!$G$8</f>
        <v>72</v>
      </c>
      <c r="H171" s="771">
        <f t="shared" ref="H171:J171" si="387">G171/$B171</f>
        <v>1.0285714285714285</v>
      </c>
      <c r="I171" s="992">
        <f>'APD no CER III Carandiru'!$K$8</f>
        <v>72</v>
      </c>
      <c r="J171" s="771">
        <f t="shared" si="387"/>
        <v>1.0285714285714285</v>
      </c>
      <c r="K171" s="992">
        <f>'APD no CER III Carandiru'!$M$8</f>
        <v>70</v>
      </c>
      <c r="L171" s="771">
        <f t="shared" ref="L171" si="388">K171/$B171</f>
        <v>1</v>
      </c>
      <c r="M171" s="992">
        <f>'APD no CER III Carandiru'!$O$8</f>
        <v>70</v>
      </c>
      <c r="N171" s="771">
        <f t="shared" ref="N171" si="389">M171/$B171</f>
        <v>1</v>
      </c>
      <c r="O171" s="881">
        <f>'APD no CER III Carandiru'!$S$8</f>
        <v>70</v>
      </c>
      <c r="P171" s="771">
        <f t="shared" ref="P171" si="390">O171/$B171</f>
        <v>1</v>
      </c>
      <c r="Q171" s="954">
        <f>'APD no CER III Carandiru'!$U$8</f>
        <v>72</v>
      </c>
      <c r="R171" s="771">
        <f t="shared" ref="R171" si="391">Q171/$B171</f>
        <v>1.0285714285714285</v>
      </c>
      <c r="S171" s="954">
        <f>'APD no CER III Carandiru'!$W$8</f>
        <v>72</v>
      </c>
      <c r="T171" s="771">
        <f t="shared" ref="T171" si="392">S171/$B171</f>
        <v>1.0285714285714285</v>
      </c>
      <c r="U171" s="975">
        <f>'APD no CER III Carandiru'!$AA$8</f>
        <v>72</v>
      </c>
      <c r="V171" s="771">
        <f t="shared" ref="V171" si="393">U171/$B171</f>
        <v>1.0285714285714285</v>
      </c>
      <c r="W171" s="975">
        <f>'APD no CER III Carandiru'!$AC$8</f>
        <v>72</v>
      </c>
      <c r="X171" s="771">
        <f t="shared" ref="X171" si="394">W171/$B171</f>
        <v>1.0285714285714285</v>
      </c>
      <c r="Y171" s="975">
        <f>'APD no CER III Carandiru'!$AE$8</f>
        <v>72</v>
      </c>
      <c r="Z171" s="771">
        <f t="shared" ref="Z171" si="395">Y171/$B171</f>
        <v>1.0285714285714285</v>
      </c>
      <c r="AA171" s="881">
        <f t="shared" ref="AA171:AA172" si="396">SUM(C171,E171,G171,I171,K171,M171,O171,Q171,S171,U171,W171,Y171)</f>
        <v>856</v>
      </c>
    </row>
    <row r="172" spans="1:27" ht="15.75" outlineLevel="1" thickBot="1" x14ac:dyDescent="0.3">
      <c r="A172" s="876" t="s">
        <v>7</v>
      </c>
      <c r="B172" s="607">
        <f>SUM(B171)</f>
        <v>70</v>
      </c>
      <c r="C172" s="993">
        <f>SUM(C171)</f>
        <v>70</v>
      </c>
      <c r="D172" s="241">
        <f>C172/$B$172</f>
        <v>1</v>
      </c>
      <c r="E172" s="993">
        <f>SUM(E171)</f>
        <v>72</v>
      </c>
      <c r="F172" s="241">
        <f>E172/$B$172</f>
        <v>1.0285714285714285</v>
      </c>
      <c r="G172" s="993">
        <f>SUM(G171)</f>
        <v>72</v>
      </c>
      <c r="H172" s="241">
        <f>G172/$B$172</f>
        <v>1.0285714285714285</v>
      </c>
      <c r="I172" s="993">
        <f>SUM(I171)</f>
        <v>72</v>
      </c>
      <c r="J172" s="241">
        <f>I172/$B$172</f>
        <v>1.0285714285714285</v>
      </c>
      <c r="K172" s="993">
        <f t="shared" ref="K172" si="397">SUM(K171)</f>
        <v>70</v>
      </c>
      <c r="L172" s="241">
        <f>K172/$B$172</f>
        <v>1</v>
      </c>
      <c r="M172" s="993">
        <f t="shared" ref="M172" si="398">SUM(M171)</f>
        <v>70</v>
      </c>
      <c r="N172" s="241">
        <f>M172/$B$172</f>
        <v>1</v>
      </c>
      <c r="O172" s="243">
        <f>SUM(O171)</f>
        <v>70</v>
      </c>
      <c r="P172" s="241">
        <f>O172/$B$172</f>
        <v>1</v>
      </c>
      <c r="Q172" s="684">
        <f t="shared" ref="Q172" si="399">SUM(Q171)</f>
        <v>72</v>
      </c>
      <c r="R172" s="241">
        <f>Q172/$B$172</f>
        <v>1.0285714285714285</v>
      </c>
      <c r="S172" s="684">
        <f t="shared" ref="S172" si="400">SUM(S171)</f>
        <v>72</v>
      </c>
      <c r="T172" s="241">
        <f>S172/$B$172</f>
        <v>1.0285714285714285</v>
      </c>
      <c r="U172" s="684">
        <f>SUM(U171)</f>
        <v>72</v>
      </c>
      <c r="V172" s="241">
        <f>U172/$B$172</f>
        <v>1.0285714285714285</v>
      </c>
      <c r="W172" s="684">
        <f t="shared" ref="W172" si="401">SUM(W171)</f>
        <v>72</v>
      </c>
      <c r="X172" s="241">
        <f>W172/$B$172</f>
        <v>1.0285714285714285</v>
      </c>
      <c r="Y172" s="684">
        <f t="shared" ref="Y172" si="402">SUM(Y171)</f>
        <v>72</v>
      </c>
      <c r="Z172" s="241">
        <f>Y172/$B$172</f>
        <v>1.0285714285714285</v>
      </c>
      <c r="AA172" s="813">
        <f t="shared" si="396"/>
        <v>856</v>
      </c>
    </row>
    <row r="174" spans="1:27" ht="16.5" thickBot="1" x14ac:dyDescent="0.3">
      <c r="A174" s="1314" t="s">
        <v>611</v>
      </c>
      <c r="B174" s="1315"/>
      <c r="C174" s="1315"/>
      <c r="D174" s="1315"/>
      <c r="E174" s="1315"/>
      <c r="F174" s="1315"/>
      <c r="G174" s="1315"/>
      <c r="H174" s="1315"/>
      <c r="I174" s="1315"/>
      <c r="J174" s="1315"/>
      <c r="K174" s="1315"/>
      <c r="L174" s="1315"/>
      <c r="M174" s="1315"/>
      <c r="N174" s="1315"/>
      <c r="O174" s="1315"/>
      <c r="P174" s="1315"/>
      <c r="Q174" s="1315"/>
      <c r="R174" s="1315"/>
      <c r="S174" s="1315"/>
      <c r="T174" s="1315"/>
      <c r="U174" s="1315"/>
      <c r="V174" s="1315"/>
      <c r="W174" s="1315"/>
      <c r="X174" s="1315"/>
      <c r="Y174" s="1315"/>
      <c r="Z174" s="1315"/>
      <c r="AA174" s="1315"/>
    </row>
    <row r="175" spans="1:27" ht="26.25" outlineLevel="1" thickBot="1" x14ac:dyDescent="0.3">
      <c r="A175" s="1046" t="s">
        <v>14</v>
      </c>
      <c r="B175" s="1055" t="s">
        <v>15</v>
      </c>
      <c r="C175" s="1047" t="str">
        <f>'Pque N Mundo I'!$C$7</f>
        <v>JAN_20</v>
      </c>
      <c r="D175" s="1048" t="str">
        <f>'Pque N Mundo I'!$D$7</f>
        <v>%</v>
      </c>
      <c r="E175" s="1049" t="str">
        <f>'Pque N Mundo I'!E$7</f>
        <v>FEV_20</v>
      </c>
      <c r="F175" s="1048" t="str">
        <f>'Pque N Mundo I'!$F$7</f>
        <v>%</v>
      </c>
      <c r="G175" s="1049" t="str">
        <f>'Pque N Mundo I'!G$7</f>
        <v>MAR_20</v>
      </c>
      <c r="H175" s="1048" t="str">
        <f>'Pque N Mundo I'!$H$7</f>
        <v>%</v>
      </c>
      <c r="I175" s="1050" t="str">
        <f>'Pque N Mundo I'!K$7</f>
        <v>ABR_20</v>
      </c>
      <c r="J175" s="1048" t="str">
        <f>'Pque N Mundo I'!$L$7</f>
        <v>%</v>
      </c>
      <c r="K175" s="1050" t="str">
        <f>'Pque N Mundo I'!$M$7</f>
        <v>MAIO_20</v>
      </c>
      <c r="L175" s="1048" t="str">
        <f>'Pque N Mundo I'!$N$7</f>
        <v>%</v>
      </c>
      <c r="M175" s="1050" t="str">
        <f>'Pque N Mundo I'!$O$7</f>
        <v>JUN_20</v>
      </c>
      <c r="N175" s="1048" t="str">
        <f>'Pque N Mundo I'!$P$7</f>
        <v>%</v>
      </c>
      <c r="O175" s="1050" t="str">
        <f>'Pque N Mundo I'!$S$7</f>
        <v>JUL_20</v>
      </c>
      <c r="P175" s="1048" t="str">
        <f>'Pque N Mundo I'!$T$7</f>
        <v>%</v>
      </c>
      <c r="Q175" s="1050" t="str">
        <f>'Pque N Mundo I'!$U$7</f>
        <v>AGO_20</v>
      </c>
      <c r="R175" s="1048" t="str">
        <f>'Pque N Mundo I'!$V$7</f>
        <v>%</v>
      </c>
      <c r="S175" s="1050" t="str">
        <f>'Pque N Mundo I'!$W$7</f>
        <v>SET_20</v>
      </c>
      <c r="T175" s="1048" t="str">
        <f>'Pque N Mundo I'!$X$7</f>
        <v>%</v>
      </c>
      <c r="U175" s="1050" t="str">
        <f>'Pque N Mundo I'!$AA$7</f>
        <v>OUT_20</v>
      </c>
      <c r="V175" s="1048" t="str">
        <f>'Pque N Mundo I'!$AB$7</f>
        <v>%</v>
      </c>
      <c r="W175" s="1050" t="str">
        <f>'Pque N Mundo I'!$AC$7</f>
        <v>NOV_20</v>
      </c>
      <c r="X175" s="1048" t="str">
        <f>'Pque N Mundo I'!$AD$7</f>
        <v>%</v>
      </c>
      <c r="Y175" s="1050" t="str">
        <f>'Pque N Mundo I'!$AE$7</f>
        <v>DEZ_20</v>
      </c>
      <c r="Z175" s="1051" t="str">
        <f>'Pque N Mundo I'!$AF$7</f>
        <v>%</v>
      </c>
      <c r="AA175" s="1052" t="s">
        <v>6</v>
      </c>
    </row>
    <row r="176" spans="1:27" ht="15.75" outlineLevel="1" thickTop="1" x14ac:dyDescent="0.25">
      <c r="A176" s="232" t="str">
        <f>'URSI CARANDIRU'!A8</f>
        <v>Médico Geriatra (consulta)  - 20hrs</v>
      </c>
      <c r="B176" s="612">
        <f>'URSI CARANDIRU'!B8</f>
        <v>231</v>
      </c>
      <c r="C176" s="980">
        <f>'URSI CARANDIRU'!C8</f>
        <v>267</v>
      </c>
      <c r="D176" s="120">
        <f>'URSI CARANDIRU'!D8</f>
        <v>1.1558441558441559</v>
      </c>
      <c r="E176" s="980">
        <f>'URSI CARANDIRU'!E8</f>
        <v>232</v>
      </c>
      <c r="F176" s="120">
        <f>'URSI CARANDIRU'!F8</f>
        <v>1.0043290043290043</v>
      </c>
      <c r="G176" s="980">
        <f>'URSI CARANDIRU'!G8</f>
        <v>180</v>
      </c>
      <c r="H176" s="120">
        <f>'URSI CARANDIRU'!H8</f>
        <v>0.77922077922077926</v>
      </c>
      <c r="I176" s="980">
        <f>'URSI CARANDIRU'!K8</f>
        <v>75</v>
      </c>
      <c r="J176" s="120">
        <f>'URSI CARANDIRU'!L8</f>
        <v>0.32467532467532467</v>
      </c>
      <c r="K176" s="980">
        <f>'URSI CARANDIRU'!M8</f>
        <v>127</v>
      </c>
      <c r="L176" s="120">
        <f>'URSI CARANDIRU'!N8</f>
        <v>0.54978354978354982</v>
      </c>
      <c r="M176" s="980">
        <f>'URSI CARANDIRU'!O8</f>
        <v>338</v>
      </c>
      <c r="N176" s="120">
        <f>'URSI CARANDIRU'!P8</f>
        <v>1.4632034632034632</v>
      </c>
      <c r="O176" s="107">
        <f>'URSI CARANDIRU'!S8</f>
        <v>332</v>
      </c>
      <c r="P176" s="120">
        <f>'URSI CARANDIRU'!T8</f>
        <v>1.4372294372294372</v>
      </c>
      <c r="Q176" s="945">
        <f>'URSI CARANDIRU'!U8</f>
        <v>302</v>
      </c>
      <c r="R176" s="120">
        <f>'URSI CARANDIRU'!V8</f>
        <v>1.3073593073593073</v>
      </c>
      <c r="S176" s="945">
        <f>'URSI CARANDIRU'!W8</f>
        <v>244</v>
      </c>
      <c r="T176" s="120">
        <f>'URSI CARANDIRU'!X8</f>
        <v>1.0562770562770563</v>
      </c>
      <c r="U176" s="945">
        <f>'URSI CARANDIRU'!AA8</f>
        <v>117</v>
      </c>
      <c r="V176" s="120">
        <f>'URSI CARANDIRU'!AB8</f>
        <v>0.50649350649350644</v>
      </c>
      <c r="W176" s="945">
        <f>'URSI CARANDIRU'!AC8</f>
        <v>245</v>
      </c>
      <c r="X176" s="120">
        <f>'URSI CARANDIRU'!AD8</f>
        <v>1.0606060606060606</v>
      </c>
      <c r="Y176" s="945">
        <f>'URSI CARANDIRU'!AE8</f>
        <v>234</v>
      </c>
      <c r="Z176" s="120">
        <f>'URSI CARANDIRU'!AF8</f>
        <v>1.0129870129870129</v>
      </c>
      <c r="AA176" s="107">
        <f>SUM(C176,E176,G176,I176,K176,M176,O176,Q176,S176,U176,W176,Y176)</f>
        <v>2693</v>
      </c>
    </row>
    <row r="177" spans="1:27" outlineLevel="1" x14ac:dyDescent="0.25">
      <c r="A177" s="232" t="str">
        <f>'URSI CARANDIRU'!A9</f>
        <v>Assistente Social (consulta) - 30hrs</v>
      </c>
      <c r="B177" s="612">
        <f>'URSI CARANDIRU'!B9</f>
        <v>200</v>
      </c>
      <c r="C177" s="980">
        <f>'URSI CARANDIRU'!C9</f>
        <v>225</v>
      </c>
      <c r="D177" s="120">
        <f>'URSI CARANDIRU'!D9</f>
        <v>1.125</v>
      </c>
      <c r="E177" s="980">
        <f>'URSI CARANDIRU'!E9</f>
        <v>169</v>
      </c>
      <c r="F177" s="120">
        <f>'URSI CARANDIRU'!F9</f>
        <v>0.84499999999999997</v>
      </c>
      <c r="G177" s="980">
        <f>'URSI CARANDIRU'!G9</f>
        <v>96</v>
      </c>
      <c r="H177" s="120">
        <f>'URSI CARANDIRU'!H9</f>
        <v>0.48</v>
      </c>
      <c r="I177" s="980">
        <f>'URSI CARANDIRU'!K9</f>
        <v>108</v>
      </c>
      <c r="J177" s="120">
        <f>'URSI CARANDIRU'!L9</f>
        <v>0.54</v>
      </c>
      <c r="K177" s="980">
        <f>'URSI CARANDIRU'!M9</f>
        <v>70</v>
      </c>
      <c r="L177" s="120">
        <f>'URSI CARANDIRU'!N9</f>
        <v>0.35</v>
      </c>
      <c r="M177" s="980">
        <f>'URSI CARANDIRU'!O9</f>
        <v>127</v>
      </c>
      <c r="N177" s="120">
        <f>'URSI CARANDIRU'!P9</f>
        <v>0.63500000000000001</v>
      </c>
      <c r="O177" s="107">
        <f>'URSI CARANDIRU'!S9</f>
        <v>179</v>
      </c>
      <c r="P177" s="120">
        <f>'URSI CARANDIRU'!T9</f>
        <v>0.89500000000000002</v>
      </c>
      <c r="Q177" s="945">
        <f>'URSI CARANDIRU'!U9</f>
        <v>212</v>
      </c>
      <c r="R177" s="120">
        <f>'URSI CARANDIRU'!V9</f>
        <v>1.06</v>
      </c>
      <c r="S177" s="945">
        <f>'URSI CARANDIRU'!W9</f>
        <v>421</v>
      </c>
      <c r="T177" s="120">
        <f>'URSI CARANDIRU'!X9</f>
        <v>2.105</v>
      </c>
      <c r="U177" s="945">
        <f>'URSI CARANDIRU'!AA9</f>
        <v>49</v>
      </c>
      <c r="V177" s="120">
        <f>'URSI CARANDIRU'!AB9</f>
        <v>0.245</v>
      </c>
      <c r="W177" s="945">
        <f>'URSI CARANDIRU'!AC9</f>
        <v>96</v>
      </c>
      <c r="X177" s="120">
        <f>'URSI CARANDIRU'!AD9</f>
        <v>0.48</v>
      </c>
      <c r="Y177" s="945">
        <f>'URSI CARANDIRU'!AE9</f>
        <v>87</v>
      </c>
      <c r="Z177" s="120">
        <f>'URSI CARANDIRU'!AF9</f>
        <v>0.435</v>
      </c>
      <c r="AA177" s="107">
        <f t="shared" ref="AA177:AA183" si="403">SUM(C177,E177,G177,I177,K177,M177,O177,Q177,S177,U177,W177,Y177)</f>
        <v>1839</v>
      </c>
    </row>
    <row r="178" spans="1:27" outlineLevel="1" x14ac:dyDescent="0.25">
      <c r="A178" s="232" t="str">
        <f>'URSI CARANDIRU'!A10</f>
        <v>Enfermeiro (consulta) 30hrs</v>
      </c>
      <c r="B178" s="612">
        <f>'URSI CARANDIRU'!B10</f>
        <v>240</v>
      </c>
      <c r="C178" s="980">
        <f>'URSI CARANDIRU'!C10</f>
        <v>259</v>
      </c>
      <c r="D178" s="120">
        <f>'URSI CARANDIRU'!D10</f>
        <v>1.0791666666666666</v>
      </c>
      <c r="E178" s="980">
        <f>'URSI CARANDIRU'!E10</f>
        <v>188</v>
      </c>
      <c r="F178" s="120">
        <f>'URSI CARANDIRU'!F10</f>
        <v>0.78333333333333333</v>
      </c>
      <c r="G178" s="980">
        <f>'URSI CARANDIRU'!G10</f>
        <v>57</v>
      </c>
      <c r="H178" s="120">
        <f>'URSI CARANDIRU'!H10</f>
        <v>0.23749999999999999</v>
      </c>
      <c r="I178" s="980">
        <f>'URSI CARANDIRU'!K10</f>
        <v>3</v>
      </c>
      <c r="J178" s="120">
        <f>'URSI CARANDIRU'!L10</f>
        <v>1.2500000000000001E-2</v>
      </c>
      <c r="K178" s="980">
        <f>'URSI CARANDIRU'!M10</f>
        <v>70</v>
      </c>
      <c r="L178" s="120">
        <f>'URSI CARANDIRU'!N10</f>
        <v>0.29166666666666669</v>
      </c>
      <c r="M178" s="980">
        <f>'URSI CARANDIRU'!O10</f>
        <v>180</v>
      </c>
      <c r="N178" s="120">
        <f>'URSI CARANDIRU'!P10</f>
        <v>0.75</v>
      </c>
      <c r="O178" s="107">
        <f>'URSI CARANDIRU'!S10</f>
        <v>239</v>
      </c>
      <c r="P178" s="120">
        <f>'URSI CARANDIRU'!T10</f>
        <v>0.99583333333333335</v>
      </c>
      <c r="Q178" s="945">
        <f>'URSI CARANDIRU'!U10</f>
        <v>91</v>
      </c>
      <c r="R178" s="120">
        <f>'URSI CARANDIRU'!V10</f>
        <v>0.37916666666666665</v>
      </c>
      <c r="S178" s="945">
        <f>'URSI CARANDIRU'!W10</f>
        <v>282</v>
      </c>
      <c r="T178" s="120">
        <f>'URSI CARANDIRU'!X10</f>
        <v>1.175</v>
      </c>
      <c r="U178" s="945">
        <f>'URSI CARANDIRU'!AA10</f>
        <v>229</v>
      </c>
      <c r="V178" s="120">
        <f>'URSI CARANDIRU'!AB10</f>
        <v>0.95416666666666672</v>
      </c>
      <c r="W178" s="945">
        <f>'URSI CARANDIRU'!AC10</f>
        <v>197</v>
      </c>
      <c r="X178" s="120">
        <f>'URSI CARANDIRU'!AD10</f>
        <v>0.8208333333333333</v>
      </c>
      <c r="Y178" s="945">
        <f>'URSI CARANDIRU'!AE10</f>
        <v>143</v>
      </c>
      <c r="Z178" s="120">
        <f>'URSI CARANDIRU'!AF10</f>
        <v>0.59583333333333333</v>
      </c>
      <c r="AA178" s="107">
        <f t="shared" si="403"/>
        <v>1938</v>
      </c>
    </row>
    <row r="179" spans="1:27" outlineLevel="1" x14ac:dyDescent="0.25">
      <c r="A179" s="232" t="str">
        <f>'URSI CARANDIRU'!A11</f>
        <v>Nutricionista (consulta) - 40hrs</v>
      </c>
      <c r="B179" s="612">
        <f>'URSI CARANDIRU'!B11</f>
        <v>108</v>
      </c>
      <c r="C179" s="980">
        <f>'URSI CARANDIRU'!C11</f>
        <v>127</v>
      </c>
      <c r="D179" s="120">
        <f>'URSI CARANDIRU'!D11</f>
        <v>1.1759259259259258</v>
      </c>
      <c r="E179" s="980">
        <f>'URSI CARANDIRU'!E11</f>
        <v>110</v>
      </c>
      <c r="F179" s="120">
        <f>'URSI CARANDIRU'!F11</f>
        <v>1.0185185185185186</v>
      </c>
      <c r="G179" s="980">
        <f>'URSI CARANDIRU'!G11</f>
        <v>51</v>
      </c>
      <c r="H179" s="120">
        <f>'URSI CARANDIRU'!H11</f>
        <v>0.47222222222222221</v>
      </c>
      <c r="I179" s="980">
        <f>'URSI CARANDIRU'!K11</f>
        <v>0</v>
      </c>
      <c r="J179" s="120">
        <f>'URSI CARANDIRU'!L11</f>
        <v>0</v>
      </c>
      <c r="K179" s="980">
        <f>'URSI CARANDIRU'!M11</f>
        <v>1</v>
      </c>
      <c r="L179" s="120">
        <f>'URSI CARANDIRU'!N11</f>
        <v>9.2592592592592587E-3</v>
      </c>
      <c r="M179" s="980">
        <f>'URSI CARANDIRU'!O11</f>
        <v>165</v>
      </c>
      <c r="N179" s="120">
        <f>'URSI CARANDIRU'!P11</f>
        <v>1.5277777777777777</v>
      </c>
      <c r="O179" s="107">
        <f>'URSI CARANDIRU'!S11</f>
        <v>58</v>
      </c>
      <c r="P179" s="120">
        <f>'URSI CARANDIRU'!T11</f>
        <v>0.53703703703703709</v>
      </c>
      <c r="Q179" s="945">
        <f>'URSI CARANDIRU'!U11</f>
        <v>0</v>
      </c>
      <c r="R179" s="120">
        <f>'URSI CARANDIRU'!V11</f>
        <v>0</v>
      </c>
      <c r="S179" s="945">
        <f>'URSI CARANDIRU'!W11</f>
        <v>231</v>
      </c>
      <c r="T179" s="120">
        <f>'URSI CARANDIRU'!X11</f>
        <v>2.1388888888888888</v>
      </c>
      <c r="U179" s="945">
        <f>'URSI CARANDIRU'!AA11</f>
        <v>174</v>
      </c>
      <c r="V179" s="120">
        <f>'URSI CARANDIRU'!AB11</f>
        <v>1.6111111111111112</v>
      </c>
      <c r="W179" s="945">
        <f>'URSI CARANDIRU'!AC11</f>
        <v>139</v>
      </c>
      <c r="X179" s="120">
        <f>'URSI CARANDIRU'!AD11</f>
        <v>1.287037037037037</v>
      </c>
      <c r="Y179" s="945">
        <f>'URSI CARANDIRU'!AE11</f>
        <v>48</v>
      </c>
      <c r="Z179" s="120">
        <f>'URSI CARANDIRU'!AF11</f>
        <v>0.44444444444444442</v>
      </c>
      <c r="AA179" s="107">
        <f t="shared" si="403"/>
        <v>1104</v>
      </c>
    </row>
    <row r="180" spans="1:27" outlineLevel="1" x14ac:dyDescent="0.25">
      <c r="A180" s="232" t="str">
        <f>'URSI CARANDIRU'!A12</f>
        <v>Fisioterapeuta (consulta) - 30hrs</v>
      </c>
      <c r="B180" s="612">
        <f>'URSI CARANDIRU'!B12</f>
        <v>104</v>
      </c>
      <c r="C180" s="980">
        <f>'URSI CARANDIRU'!C12</f>
        <v>137</v>
      </c>
      <c r="D180" s="120">
        <f>'URSI CARANDIRU'!D12</f>
        <v>1.3173076923076923</v>
      </c>
      <c r="E180" s="980">
        <f>'URSI CARANDIRU'!E12</f>
        <v>72</v>
      </c>
      <c r="F180" s="120">
        <f>'URSI CARANDIRU'!F12</f>
        <v>0.69230769230769229</v>
      </c>
      <c r="G180" s="980">
        <f>'URSI CARANDIRU'!G12</f>
        <v>65</v>
      </c>
      <c r="H180" s="120">
        <f>'URSI CARANDIRU'!H12</f>
        <v>0.625</v>
      </c>
      <c r="I180" s="980">
        <f>'URSI CARANDIRU'!K12</f>
        <v>5</v>
      </c>
      <c r="J180" s="120">
        <f>'URSI CARANDIRU'!L12</f>
        <v>4.807692307692308E-2</v>
      </c>
      <c r="K180" s="980">
        <f>'URSI CARANDIRU'!M12</f>
        <v>0</v>
      </c>
      <c r="L180" s="120">
        <f>'URSI CARANDIRU'!N12</f>
        <v>0</v>
      </c>
      <c r="M180" s="980">
        <f>'URSI CARANDIRU'!O12</f>
        <v>115</v>
      </c>
      <c r="N180" s="120">
        <f>'URSI CARANDIRU'!P12</f>
        <v>1.1057692307692308</v>
      </c>
      <c r="O180" s="107">
        <f>'URSI CARANDIRU'!S12</f>
        <v>95</v>
      </c>
      <c r="P180" s="120">
        <f>'URSI CARANDIRU'!T12</f>
        <v>0.91346153846153844</v>
      </c>
      <c r="Q180" s="945">
        <f>'URSI CARANDIRU'!U12</f>
        <v>124</v>
      </c>
      <c r="R180" s="120">
        <f>'URSI CARANDIRU'!V12</f>
        <v>1.1923076923076923</v>
      </c>
      <c r="S180" s="945">
        <f>'URSI CARANDIRU'!W12</f>
        <v>161</v>
      </c>
      <c r="T180" s="120">
        <f>'URSI CARANDIRU'!X12</f>
        <v>1.5480769230769231</v>
      </c>
      <c r="U180" s="945">
        <f>'URSI CARANDIRU'!AA12</f>
        <v>116</v>
      </c>
      <c r="V180" s="120">
        <f>'URSI CARANDIRU'!AB12</f>
        <v>1.1153846153846154</v>
      </c>
      <c r="W180" s="945">
        <f>'URSI CARANDIRU'!AC12</f>
        <v>134</v>
      </c>
      <c r="X180" s="120">
        <f>'URSI CARANDIRU'!AD12</f>
        <v>1.2884615384615385</v>
      </c>
      <c r="Y180" s="945">
        <f>'URSI CARANDIRU'!AE12</f>
        <v>121</v>
      </c>
      <c r="Z180" s="120">
        <f>'URSI CARANDIRU'!AF12</f>
        <v>1.1634615384615385</v>
      </c>
      <c r="AA180" s="107">
        <f t="shared" si="403"/>
        <v>1145</v>
      </c>
    </row>
    <row r="181" spans="1:27" outlineLevel="1" x14ac:dyDescent="0.25">
      <c r="A181" s="232" t="str">
        <f>'URSI CARANDIRU'!A13</f>
        <v>Terapeuta Ocupacional (consulta) - 30hrs</v>
      </c>
      <c r="B181" s="612">
        <f>'URSI CARANDIRU'!B13</f>
        <v>52</v>
      </c>
      <c r="C181" s="980">
        <f>'URSI CARANDIRU'!C13</f>
        <v>62</v>
      </c>
      <c r="D181" s="120">
        <f>'URSI CARANDIRU'!D13</f>
        <v>1.1923076923076923</v>
      </c>
      <c r="E181" s="980">
        <f>'URSI CARANDIRU'!E13</f>
        <v>53</v>
      </c>
      <c r="F181" s="120">
        <f>'URSI CARANDIRU'!F13</f>
        <v>1.0192307692307692</v>
      </c>
      <c r="G181" s="980">
        <f>'URSI CARANDIRU'!G13</f>
        <v>25</v>
      </c>
      <c r="H181" s="120">
        <f>'URSI CARANDIRU'!H13</f>
        <v>0.48076923076923078</v>
      </c>
      <c r="I181" s="980">
        <f>'URSI CARANDIRU'!K13</f>
        <v>0</v>
      </c>
      <c r="J181" s="120">
        <f>'URSI CARANDIRU'!L13</f>
        <v>0</v>
      </c>
      <c r="K181" s="980">
        <f>'URSI CARANDIRU'!M13</f>
        <v>0</v>
      </c>
      <c r="L181" s="120">
        <f>'URSI CARANDIRU'!N13</f>
        <v>0</v>
      </c>
      <c r="M181" s="980">
        <f>'URSI CARANDIRU'!O13</f>
        <v>26</v>
      </c>
      <c r="N181" s="120">
        <f>'URSI CARANDIRU'!P13</f>
        <v>0.5</v>
      </c>
      <c r="O181" s="107">
        <f>'URSI CARANDIRU'!S13</f>
        <v>0</v>
      </c>
      <c r="P181" s="120">
        <f>'URSI CARANDIRU'!T13</f>
        <v>0</v>
      </c>
      <c r="Q181" s="945">
        <f>'URSI CARANDIRU'!U13</f>
        <v>44</v>
      </c>
      <c r="R181" s="120">
        <f>'URSI CARANDIRU'!V13</f>
        <v>0.84615384615384615</v>
      </c>
      <c r="S181" s="945">
        <f>'URSI CARANDIRU'!W13</f>
        <v>99</v>
      </c>
      <c r="T181" s="120">
        <f>'URSI CARANDIRU'!X13</f>
        <v>1.9038461538461537</v>
      </c>
      <c r="U181" s="945">
        <f>'URSI CARANDIRU'!AA13</f>
        <v>80</v>
      </c>
      <c r="V181" s="120">
        <f>'URSI CARANDIRU'!AB13</f>
        <v>1.5384615384615385</v>
      </c>
      <c r="W181" s="945">
        <f>'URSI CARANDIRU'!AC13</f>
        <v>74</v>
      </c>
      <c r="X181" s="120">
        <f>'URSI CARANDIRU'!AD13</f>
        <v>1.4230769230769231</v>
      </c>
      <c r="Y181" s="945">
        <f>'URSI CARANDIRU'!AE13</f>
        <v>67</v>
      </c>
      <c r="Z181" s="120">
        <f>'URSI CARANDIRU'!AF13</f>
        <v>1.2884615384615385</v>
      </c>
      <c r="AA181" s="107">
        <f t="shared" si="403"/>
        <v>530</v>
      </c>
    </row>
    <row r="182" spans="1:27" ht="15.75" outlineLevel="1" thickBot="1" x14ac:dyDescent="0.3">
      <c r="A182" s="855" t="str">
        <f>'URSI CARANDIRU'!A14</f>
        <v>Psicólogo (consulta) - 40hrs</v>
      </c>
      <c r="B182" s="1056">
        <f>'URSI CARANDIRU'!B14</f>
        <v>81</v>
      </c>
      <c r="C182" s="981">
        <f>'URSI CARANDIRU'!C14</f>
        <v>86</v>
      </c>
      <c r="D182" s="807">
        <f>'URSI CARANDIRU'!D14</f>
        <v>1.0617283950617284</v>
      </c>
      <c r="E182" s="981">
        <f>'URSI CARANDIRU'!E14</f>
        <v>71</v>
      </c>
      <c r="F182" s="807">
        <f>'URSI CARANDIRU'!F14</f>
        <v>0.87654320987654322</v>
      </c>
      <c r="G182" s="981">
        <f>'URSI CARANDIRU'!G14</f>
        <v>27</v>
      </c>
      <c r="H182" s="807">
        <f>'URSI CARANDIRU'!H14</f>
        <v>0.33333333333333331</v>
      </c>
      <c r="I182" s="981">
        <f>'URSI CARANDIRU'!K14</f>
        <v>0</v>
      </c>
      <c r="J182" s="807">
        <f>'URSI CARANDIRU'!L14</f>
        <v>0</v>
      </c>
      <c r="K182" s="981">
        <f>'URSI CARANDIRU'!M14</f>
        <v>1</v>
      </c>
      <c r="L182" s="807">
        <f>'URSI CARANDIRU'!N14</f>
        <v>1.2345679012345678E-2</v>
      </c>
      <c r="M182" s="981">
        <f>'URSI CARANDIRU'!O14</f>
        <v>149</v>
      </c>
      <c r="N182" s="807">
        <f>'URSI CARANDIRU'!P14</f>
        <v>1.8395061728395061</v>
      </c>
      <c r="O182" s="810">
        <f>'URSI CARANDIRU'!S14</f>
        <v>122</v>
      </c>
      <c r="P182" s="807">
        <f>'URSI CARANDIRU'!T14</f>
        <v>1.5061728395061729</v>
      </c>
      <c r="Q182" s="946">
        <f>'URSI CARANDIRU'!U14</f>
        <v>99</v>
      </c>
      <c r="R182" s="807">
        <f>'URSI CARANDIRU'!V14</f>
        <v>1.2222222222222223</v>
      </c>
      <c r="S182" s="946">
        <f>'URSI CARANDIRU'!W14</f>
        <v>147</v>
      </c>
      <c r="T182" s="807">
        <f>'URSI CARANDIRU'!X14</f>
        <v>1.8148148148148149</v>
      </c>
      <c r="U182" s="946">
        <f>'URSI CARANDIRU'!AA14</f>
        <v>132</v>
      </c>
      <c r="V182" s="807">
        <f>'URSI CARANDIRU'!AB14</f>
        <v>1.6296296296296295</v>
      </c>
      <c r="W182" s="946">
        <f>'URSI CARANDIRU'!AC14</f>
        <v>0</v>
      </c>
      <c r="X182" s="807">
        <f>'URSI CARANDIRU'!AD14</f>
        <v>0</v>
      </c>
      <c r="Y182" s="946">
        <f>'URSI CARANDIRU'!AE14</f>
        <v>105</v>
      </c>
      <c r="Z182" s="807">
        <f>'URSI CARANDIRU'!AF14</f>
        <v>1.2962962962962963</v>
      </c>
      <c r="AA182" s="810">
        <f t="shared" si="403"/>
        <v>939</v>
      </c>
    </row>
    <row r="183" spans="1:27" ht="15.75" outlineLevel="1" thickBot="1" x14ac:dyDescent="0.3">
      <c r="A183" s="876" t="str">
        <f>'URSI CARANDIRU'!A15</f>
        <v>SOMA</v>
      </c>
      <c r="B183" s="607">
        <f>'URSI CARANDIRU'!B15</f>
        <v>1016</v>
      </c>
      <c r="C183" s="982">
        <f>'URSI CARANDIRU'!C15</f>
        <v>1163</v>
      </c>
      <c r="D183" s="241">
        <f>'URSI CARANDIRU'!D15</f>
        <v>0.9727547931382442</v>
      </c>
      <c r="E183" s="982">
        <f>'URSI CARANDIRU'!E15</f>
        <v>895</v>
      </c>
      <c r="F183" s="241">
        <f>'URSI CARANDIRU'!F15</f>
        <v>1.0645812310797174</v>
      </c>
      <c r="G183" s="982">
        <f>'URSI CARANDIRU'!G15</f>
        <v>501</v>
      </c>
      <c r="H183" s="241">
        <f>'URSI CARANDIRU'!H15</f>
        <v>0.49311023622047245</v>
      </c>
      <c r="I183" s="982">
        <f>'URSI CARANDIRU'!K15</f>
        <v>191</v>
      </c>
      <c r="J183" s="241">
        <f>'URSI CARANDIRU'!L15</f>
        <v>0.18799212598425197</v>
      </c>
      <c r="K183" s="982">
        <f>'URSI CARANDIRU'!M15</f>
        <v>269</v>
      </c>
      <c r="L183" s="241">
        <f>'URSI CARANDIRU'!N15</f>
        <v>0.26476377952755903</v>
      </c>
      <c r="M183" s="982">
        <f>'URSI CARANDIRU'!O15</f>
        <v>1100</v>
      </c>
      <c r="N183" s="241">
        <f>'URSI CARANDIRU'!P15</f>
        <v>1.0826771653543308</v>
      </c>
      <c r="O183" s="381">
        <f>'URSI CARANDIRU'!S15</f>
        <v>1025</v>
      </c>
      <c r="P183" s="241">
        <f>'URSI CARANDIRU'!T15</f>
        <v>1.0088582677165354</v>
      </c>
      <c r="Q183" s="660">
        <f>'URSI CARANDIRU'!U15</f>
        <v>872</v>
      </c>
      <c r="R183" s="241">
        <f>'URSI CARANDIRU'!V15</f>
        <v>0.8582677165354331</v>
      </c>
      <c r="S183" s="660">
        <f>'URSI CARANDIRU'!W15</f>
        <v>1585</v>
      </c>
      <c r="T183" s="241">
        <f>'URSI CARANDIRU'!X15</f>
        <v>1.5600393700787401</v>
      </c>
      <c r="U183" s="660">
        <f>'URSI CARANDIRU'!AA15</f>
        <v>897</v>
      </c>
      <c r="V183" s="241">
        <f>'URSI CARANDIRU'!AB15</f>
        <v>0.88287401574803148</v>
      </c>
      <c r="W183" s="660">
        <f>'URSI CARANDIRU'!AC15</f>
        <v>885</v>
      </c>
      <c r="X183" s="241">
        <f>'URSI CARANDIRU'!AD15</f>
        <v>0.87106299212598426</v>
      </c>
      <c r="Y183" s="660">
        <f>'URSI CARANDIRU'!AE15</f>
        <v>805</v>
      </c>
      <c r="Z183" s="241">
        <f>'URSI CARANDIRU'!AF15</f>
        <v>0.79232283464566933</v>
      </c>
      <c r="AA183" s="809">
        <f t="shared" si="403"/>
        <v>10188</v>
      </c>
    </row>
    <row r="185" spans="1:27" ht="16.5" thickBot="1" x14ac:dyDescent="0.3">
      <c r="A185" s="1314" t="s">
        <v>626</v>
      </c>
      <c r="B185" s="1315"/>
      <c r="C185" s="1315"/>
      <c r="D185" s="1315"/>
      <c r="E185" s="1315"/>
      <c r="F185" s="1315"/>
      <c r="G185" s="1315"/>
      <c r="H185" s="1315"/>
      <c r="I185" s="1315"/>
      <c r="J185" s="1315"/>
      <c r="K185" s="1315"/>
      <c r="L185" s="1315"/>
      <c r="M185" s="1315"/>
      <c r="N185" s="1315"/>
      <c r="O185" s="1315"/>
      <c r="P185" s="1315"/>
      <c r="Q185" s="1315"/>
      <c r="R185" s="1315"/>
      <c r="S185" s="1315"/>
      <c r="T185" s="1315"/>
      <c r="U185" s="1315"/>
      <c r="V185" s="1315"/>
      <c r="W185" s="1315"/>
      <c r="X185" s="1315"/>
      <c r="Y185" s="1315"/>
      <c r="Z185" s="1315"/>
      <c r="AA185" s="1315"/>
    </row>
    <row r="186" spans="1:27" ht="26.25" outlineLevel="1" thickBot="1" x14ac:dyDescent="0.3">
      <c r="A186" s="1086" t="s">
        <v>14</v>
      </c>
      <c r="B186" s="1087" t="s">
        <v>15</v>
      </c>
      <c r="C186" s="1047" t="str">
        <f>'Pque N Mundo I'!C7</f>
        <v>JAN_20</v>
      </c>
      <c r="D186" s="1088" t="str">
        <f>'Pque N Mundo I'!D7</f>
        <v>%</v>
      </c>
      <c r="E186" s="1049" t="str">
        <f>'Pque N Mundo I'!E7</f>
        <v>FEV_20</v>
      </c>
      <c r="F186" s="1088" t="str">
        <f>'Pque N Mundo I'!F7</f>
        <v>%</v>
      </c>
      <c r="G186" s="1049" t="str">
        <f>'Pque N Mundo I'!G7</f>
        <v>MAR_20</v>
      </c>
      <c r="H186" s="1088" t="str">
        <f>'Pque N Mundo I'!H7</f>
        <v>%</v>
      </c>
      <c r="I186" s="1089" t="str">
        <f>'Pque N Mundo I'!K7</f>
        <v>ABR_20</v>
      </c>
      <c r="J186" s="1088" t="str">
        <f>'Pque N Mundo I'!L7</f>
        <v>%</v>
      </c>
      <c r="K186" s="1089" t="str">
        <f>'Pque N Mundo I'!M7</f>
        <v>MAIO_20</v>
      </c>
      <c r="L186" s="1088" t="str">
        <f>'Pque N Mundo I'!N7</f>
        <v>%</v>
      </c>
      <c r="M186" s="1089" t="str">
        <f>'Pque N Mundo I'!O7</f>
        <v>JUN_20</v>
      </c>
      <c r="N186" s="1088" t="str">
        <f>'Pque N Mundo I'!P7</f>
        <v>%</v>
      </c>
      <c r="O186" s="1089" t="str">
        <f>'Pque N Mundo I'!S7</f>
        <v>JUL_20</v>
      </c>
      <c r="P186" s="1088" t="str">
        <f>'Pque N Mundo I'!T7</f>
        <v>%</v>
      </c>
      <c r="Q186" s="1089" t="str">
        <f>'Pque N Mundo I'!U7</f>
        <v>AGO_20</v>
      </c>
      <c r="R186" s="1088" t="str">
        <f>'Pque N Mundo I'!V7</f>
        <v>%</v>
      </c>
      <c r="S186" s="1089" t="str">
        <f>'Pque N Mundo I'!W7</f>
        <v>SET_20</v>
      </c>
      <c r="T186" s="1088" t="str">
        <f>'Pque N Mundo I'!X7</f>
        <v>%</v>
      </c>
      <c r="U186" s="1089" t="str">
        <f>'Pque N Mundo I'!AA7</f>
        <v>OUT_20</v>
      </c>
      <c r="V186" s="1088" t="str">
        <f>'Pque N Mundo I'!AB7</f>
        <v>%</v>
      </c>
      <c r="W186" s="1089" t="str">
        <f>'Pque N Mundo I'!AC7</f>
        <v>NOV_20</v>
      </c>
      <c r="X186" s="1088" t="str">
        <f>'Pque N Mundo I'!AD7</f>
        <v>%</v>
      </c>
      <c r="Y186" s="1089" t="str">
        <f>'Pque N Mundo I'!AE7</f>
        <v>DEZ_20</v>
      </c>
      <c r="Z186" s="1090" t="str">
        <f>'Pque N Mundo I'!AF7</f>
        <v>%</v>
      </c>
      <c r="AA186" s="1091" t="s">
        <v>6</v>
      </c>
    </row>
    <row r="187" spans="1:27" ht="15.75" outlineLevel="1" thickTop="1" x14ac:dyDescent="0.25">
      <c r="A187" s="900" t="s">
        <v>397</v>
      </c>
      <c r="B187" s="895">
        <f>'UBS Vila Maria P Gnecco'!B8</f>
        <v>576</v>
      </c>
      <c r="C187" s="984">
        <f>'UBS Vila Maria P Gnecco'!C8</f>
        <v>536</v>
      </c>
      <c r="D187" s="893">
        <f t="shared" ref="D187:D193" si="404">C187/$B187</f>
        <v>0.93055555555555558</v>
      </c>
      <c r="E187" s="984">
        <f>'UBS Vila Maria P Gnecco'!E8</f>
        <v>394</v>
      </c>
      <c r="F187" s="893">
        <f t="shared" ref="F187:F193" si="405">E187/$B187</f>
        <v>0.68402777777777779</v>
      </c>
      <c r="G187" s="984">
        <f>'UBS Vila Maria P Gnecco'!G8</f>
        <v>350</v>
      </c>
      <c r="H187" s="893">
        <f t="shared" ref="H187:J193" si="406">G187/$B187</f>
        <v>0.60763888888888884</v>
      </c>
      <c r="I187" s="984">
        <f>'UBS Vila Maria P Gnecco'!K8</f>
        <v>34</v>
      </c>
      <c r="J187" s="893">
        <f t="shared" si="406"/>
        <v>5.9027777777777776E-2</v>
      </c>
      <c r="K187" s="984">
        <f>'UBS Vila Maria P Gnecco'!M8</f>
        <v>46</v>
      </c>
      <c r="L187" s="893">
        <f t="shared" ref="L187:L193" si="407">K187/$B187</f>
        <v>7.9861111111111105E-2</v>
      </c>
      <c r="M187" s="984">
        <f>'UBS Vila Maria P Gnecco'!O8</f>
        <v>73</v>
      </c>
      <c r="N187" s="893">
        <f t="shared" ref="N187:N193" si="408">M187/$B187</f>
        <v>0.1267361111111111</v>
      </c>
      <c r="O187" s="896">
        <f>'UBS Vila Maria P Gnecco'!S8</f>
        <v>154</v>
      </c>
      <c r="P187" s="893">
        <f t="shared" ref="P187:P193" si="409">O187/$B187</f>
        <v>0.2673611111111111</v>
      </c>
      <c r="Q187" s="1085">
        <f>'UBS Vila Maria P Gnecco'!U8</f>
        <v>164</v>
      </c>
      <c r="R187" s="893">
        <f t="shared" ref="R187:R193" si="410">Q187/$B187</f>
        <v>0.28472222222222221</v>
      </c>
      <c r="S187" s="1085">
        <f>'UBS Vila Maria P Gnecco'!W8</f>
        <v>262</v>
      </c>
      <c r="T187" s="893">
        <f t="shared" ref="T187:T193" si="411">S187/$B187</f>
        <v>0.4548611111111111</v>
      </c>
      <c r="U187" s="1085">
        <f>'UBS Vila Maria P Gnecco'!AA8</f>
        <v>263</v>
      </c>
      <c r="V187" s="893">
        <f t="shared" ref="V187:V193" si="412">U187/$B187</f>
        <v>0.45659722222222221</v>
      </c>
      <c r="W187" s="1085">
        <f>'UBS Vila Maria P Gnecco'!AC8</f>
        <v>322</v>
      </c>
      <c r="X187" s="893">
        <f t="shared" ref="X187:X193" si="413">W187/$B187</f>
        <v>0.55902777777777779</v>
      </c>
      <c r="Y187" s="1085">
        <f>'UBS Vila Maria P Gnecco'!AE8</f>
        <v>292</v>
      </c>
      <c r="Z187" s="893">
        <f t="shared" ref="Z187:Z193" si="414">Y187/$B187</f>
        <v>0.50694444444444442</v>
      </c>
      <c r="AA187" s="896">
        <f t="shared" ref="AA187:AA193" si="415">SUM(C187,E187,G187,I187,K187,M187,O187,Q187,S187,U187,W187,Y187)</f>
        <v>2890</v>
      </c>
    </row>
    <row r="188" spans="1:27" outlineLevel="1" x14ac:dyDescent="0.25">
      <c r="A188" s="232" t="s">
        <v>9</v>
      </c>
      <c r="B188" s="612">
        <f>'UBS Vila Maria P Gnecco'!B9</f>
        <v>2016</v>
      </c>
      <c r="C188" s="980">
        <f>'UBS Vila Maria P Gnecco'!C9</f>
        <v>1332</v>
      </c>
      <c r="D188" s="120">
        <f t="shared" si="404"/>
        <v>0.6607142857142857</v>
      </c>
      <c r="E188" s="980">
        <f>'UBS Vila Maria P Gnecco'!E9</f>
        <v>1274</v>
      </c>
      <c r="F188" s="120">
        <f t="shared" si="405"/>
        <v>0.63194444444444442</v>
      </c>
      <c r="G188" s="980">
        <f>'UBS Vila Maria P Gnecco'!G9</f>
        <v>1075</v>
      </c>
      <c r="H188" s="120">
        <f t="shared" si="406"/>
        <v>0.53323412698412698</v>
      </c>
      <c r="I188" s="980">
        <f>'UBS Vila Maria P Gnecco'!K9</f>
        <v>29</v>
      </c>
      <c r="J188" s="120">
        <f t="shared" si="406"/>
        <v>1.4384920634920634E-2</v>
      </c>
      <c r="K188" s="980">
        <f>'UBS Vila Maria P Gnecco'!M9</f>
        <v>32</v>
      </c>
      <c r="L188" s="120">
        <f t="shared" si="407"/>
        <v>1.5873015873015872E-2</v>
      </c>
      <c r="M188" s="980">
        <f>'UBS Vila Maria P Gnecco'!O9</f>
        <v>69</v>
      </c>
      <c r="N188" s="120">
        <f t="shared" si="408"/>
        <v>3.4226190476190479E-2</v>
      </c>
      <c r="O188" s="107">
        <f>'UBS Vila Maria P Gnecco'!S9</f>
        <v>60</v>
      </c>
      <c r="P188" s="120">
        <f t="shared" si="409"/>
        <v>2.976190476190476E-2</v>
      </c>
      <c r="Q188" s="945">
        <f>'UBS Vila Maria P Gnecco'!U9</f>
        <v>180</v>
      </c>
      <c r="R188" s="120">
        <f t="shared" si="410"/>
        <v>8.9285714285714288E-2</v>
      </c>
      <c r="S188" s="945">
        <f>'UBS Vila Maria P Gnecco'!W9</f>
        <v>493</v>
      </c>
      <c r="T188" s="120">
        <f t="shared" si="411"/>
        <v>0.24454365079365079</v>
      </c>
      <c r="U188" s="945">
        <f>'UBS Vila Maria P Gnecco'!AA9</f>
        <v>528</v>
      </c>
      <c r="V188" s="120">
        <f t="shared" si="412"/>
        <v>0.26190476190476192</v>
      </c>
      <c r="W188" s="945">
        <f>'UBS Vila Maria P Gnecco'!AC9</f>
        <v>632</v>
      </c>
      <c r="X188" s="120">
        <f t="shared" si="413"/>
        <v>0.31349206349206349</v>
      </c>
      <c r="Y188" s="945">
        <f>'UBS Vila Maria P Gnecco'!AE9</f>
        <v>651</v>
      </c>
      <c r="Z188" s="120">
        <f t="shared" si="414"/>
        <v>0.32291666666666669</v>
      </c>
      <c r="AA188" s="107">
        <f t="shared" si="415"/>
        <v>6355</v>
      </c>
    </row>
    <row r="189" spans="1:27" outlineLevel="1" x14ac:dyDescent="0.25">
      <c r="A189" s="232" t="s">
        <v>10</v>
      </c>
      <c r="B189" s="612">
        <f>'UBS Vila Maria P Gnecco'!B10</f>
        <v>789</v>
      </c>
      <c r="C189" s="980">
        <f>'UBS Vila Maria P Gnecco'!C10</f>
        <v>797</v>
      </c>
      <c r="D189" s="120">
        <f t="shared" si="404"/>
        <v>1.0101394169835234</v>
      </c>
      <c r="E189" s="980">
        <f>'UBS Vila Maria P Gnecco'!E10</f>
        <v>519</v>
      </c>
      <c r="F189" s="120">
        <f t="shared" si="405"/>
        <v>0.65779467680608361</v>
      </c>
      <c r="G189" s="980">
        <f>'UBS Vila Maria P Gnecco'!G10</f>
        <v>577</v>
      </c>
      <c r="H189" s="120">
        <f t="shared" si="406"/>
        <v>0.7313054499366286</v>
      </c>
      <c r="I189" s="980">
        <f>'UBS Vila Maria P Gnecco'!K10</f>
        <v>333</v>
      </c>
      <c r="J189" s="120">
        <f t="shared" si="406"/>
        <v>0.4220532319391635</v>
      </c>
      <c r="K189" s="980">
        <f>'UBS Vila Maria P Gnecco'!M10</f>
        <v>342</v>
      </c>
      <c r="L189" s="120">
        <f t="shared" si="407"/>
        <v>0.43346007604562736</v>
      </c>
      <c r="M189" s="980">
        <f>'UBS Vila Maria P Gnecco'!O10</f>
        <v>524</v>
      </c>
      <c r="N189" s="120">
        <f t="shared" si="408"/>
        <v>0.66413181242078578</v>
      </c>
      <c r="O189" s="107">
        <f>'UBS Vila Maria P Gnecco'!S10</f>
        <v>647</v>
      </c>
      <c r="P189" s="120">
        <f t="shared" si="409"/>
        <v>0.82002534854245879</v>
      </c>
      <c r="Q189" s="945">
        <f>'UBS Vila Maria P Gnecco'!U10</f>
        <v>578</v>
      </c>
      <c r="R189" s="120">
        <f t="shared" si="410"/>
        <v>0.73257287705956908</v>
      </c>
      <c r="S189" s="945">
        <f>'UBS Vila Maria P Gnecco'!W10</f>
        <v>504</v>
      </c>
      <c r="T189" s="120">
        <f t="shared" si="411"/>
        <v>0.63878326996197721</v>
      </c>
      <c r="U189" s="945">
        <f>'UBS Vila Maria P Gnecco'!AA10</f>
        <v>526</v>
      </c>
      <c r="V189" s="120">
        <f t="shared" si="412"/>
        <v>0.66666666666666663</v>
      </c>
      <c r="W189" s="945">
        <f>'UBS Vila Maria P Gnecco'!AC10</f>
        <v>639</v>
      </c>
      <c r="X189" s="120">
        <f t="shared" si="413"/>
        <v>0.8098859315589354</v>
      </c>
      <c r="Y189" s="945">
        <f>'UBS Vila Maria P Gnecco'!AE10</f>
        <v>675</v>
      </c>
      <c r="Z189" s="120">
        <f t="shared" si="414"/>
        <v>0.85551330798479086</v>
      </c>
      <c r="AA189" s="107">
        <f t="shared" si="415"/>
        <v>6661</v>
      </c>
    </row>
    <row r="190" spans="1:27" outlineLevel="1" x14ac:dyDescent="0.25">
      <c r="A190" s="232" t="s">
        <v>42</v>
      </c>
      <c r="B190" s="612">
        <f>'UBS Vila Maria P Gnecco'!B11</f>
        <v>395</v>
      </c>
      <c r="C190" s="980">
        <f>'UBS Vila Maria P Gnecco'!C11</f>
        <v>281</v>
      </c>
      <c r="D190" s="120">
        <f t="shared" si="404"/>
        <v>0.71139240506329116</v>
      </c>
      <c r="E190" s="980">
        <f>'UBS Vila Maria P Gnecco'!E11</f>
        <v>285</v>
      </c>
      <c r="F190" s="120">
        <f t="shared" si="405"/>
        <v>0.72151898734177211</v>
      </c>
      <c r="G190" s="980">
        <f>'UBS Vila Maria P Gnecco'!G11</f>
        <v>242</v>
      </c>
      <c r="H190" s="120">
        <f t="shared" si="406"/>
        <v>0.61265822784810131</v>
      </c>
      <c r="I190" s="980">
        <f>'UBS Vila Maria P Gnecco'!K11</f>
        <v>65</v>
      </c>
      <c r="J190" s="120">
        <f t="shared" si="406"/>
        <v>0.16455696202531644</v>
      </c>
      <c r="K190" s="980">
        <f>'UBS Vila Maria P Gnecco'!M11</f>
        <v>111</v>
      </c>
      <c r="L190" s="120">
        <f t="shared" si="407"/>
        <v>0.2810126582278481</v>
      </c>
      <c r="M190" s="980">
        <f>'UBS Vila Maria P Gnecco'!O11</f>
        <v>100</v>
      </c>
      <c r="N190" s="120">
        <f t="shared" si="408"/>
        <v>0.25316455696202533</v>
      </c>
      <c r="O190" s="107">
        <f>'UBS Vila Maria P Gnecco'!S11</f>
        <v>124</v>
      </c>
      <c r="P190" s="120">
        <f t="shared" si="409"/>
        <v>0.3139240506329114</v>
      </c>
      <c r="Q190" s="945">
        <f>'UBS Vila Maria P Gnecco'!U11</f>
        <v>80</v>
      </c>
      <c r="R190" s="120">
        <f t="shared" si="410"/>
        <v>0.20253164556962025</v>
      </c>
      <c r="S190" s="945">
        <f>'UBS Vila Maria P Gnecco'!W11</f>
        <v>131</v>
      </c>
      <c r="T190" s="120">
        <f t="shared" si="411"/>
        <v>0.33164556962025316</v>
      </c>
      <c r="U190" s="945">
        <f>'UBS Vila Maria P Gnecco'!AA11</f>
        <v>147</v>
      </c>
      <c r="V190" s="120">
        <f t="shared" si="412"/>
        <v>0.3721518987341772</v>
      </c>
      <c r="W190" s="945">
        <f>'UBS Vila Maria P Gnecco'!AC11</f>
        <v>126</v>
      </c>
      <c r="X190" s="120">
        <f t="shared" si="413"/>
        <v>0.31898734177215188</v>
      </c>
      <c r="Y190" s="945">
        <f>'UBS Vila Maria P Gnecco'!AE11</f>
        <v>163</v>
      </c>
      <c r="Z190" s="120">
        <f t="shared" si="414"/>
        <v>0.41265822784810124</v>
      </c>
      <c r="AA190" s="107">
        <f t="shared" si="415"/>
        <v>1855</v>
      </c>
    </row>
    <row r="191" spans="1:27" outlineLevel="1" x14ac:dyDescent="0.25">
      <c r="A191" s="865" t="s">
        <v>12</v>
      </c>
      <c r="B191" s="1067">
        <v>125</v>
      </c>
      <c r="C191" s="997">
        <f>'UBS Vila Maria P Gnecco'!C12</f>
        <v>113</v>
      </c>
      <c r="D191" s="120">
        <f t="shared" si="404"/>
        <v>0.90400000000000003</v>
      </c>
      <c r="E191" s="997">
        <f>'UBS Vila Maria P Gnecco'!E12</f>
        <v>96</v>
      </c>
      <c r="F191" s="120">
        <f t="shared" si="405"/>
        <v>0.76800000000000002</v>
      </c>
      <c r="G191" s="997">
        <f>'UBS Vila Maria P Gnecco'!G12</f>
        <v>125</v>
      </c>
      <c r="H191" s="120">
        <f t="shared" si="406"/>
        <v>1</v>
      </c>
      <c r="I191" s="997">
        <f>'UBS Vila Maria P Gnecco'!K12</f>
        <v>123</v>
      </c>
      <c r="J191" s="120">
        <f t="shared" si="406"/>
        <v>0.98399999999999999</v>
      </c>
      <c r="K191" s="997">
        <f>'UBS Vila Maria P Gnecco'!M12</f>
        <v>97</v>
      </c>
      <c r="L191" s="120">
        <f t="shared" si="407"/>
        <v>0.77600000000000002</v>
      </c>
      <c r="M191" s="997">
        <f>'UBS Vila Maria P Gnecco'!O12</f>
        <v>128</v>
      </c>
      <c r="N191" s="120">
        <f t="shared" si="408"/>
        <v>1.024</v>
      </c>
      <c r="O191" s="911">
        <f>'UBS Vila Maria P Gnecco'!S12</f>
        <v>136</v>
      </c>
      <c r="P191" s="120">
        <f t="shared" si="409"/>
        <v>1.0880000000000001</v>
      </c>
      <c r="Q191" s="957">
        <f>'UBS Vila Maria P Gnecco'!U12</f>
        <v>130</v>
      </c>
      <c r="R191" s="120">
        <f t="shared" si="410"/>
        <v>1.04</v>
      </c>
      <c r="S191" s="957">
        <f>'UBS Vila Maria P Gnecco'!W12</f>
        <v>113</v>
      </c>
      <c r="T191" s="120">
        <f t="shared" si="411"/>
        <v>0.90400000000000003</v>
      </c>
      <c r="U191" s="957">
        <f>'UBS Vila Maria P Gnecco'!AA12</f>
        <v>147</v>
      </c>
      <c r="V191" s="120">
        <f t="shared" si="412"/>
        <v>1.1759999999999999</v>
      </c>
      <c r="W191" s="957">
        <f>'UBS Vila Maria P Gnecco'!AC12</f>
        <v>48</v>
      </c>
      <c r="X191" s="120">
        <f t="shared" si="413"/>
        <v>0.38400000000000001</v>
      </c>
      <c r="Y191" s="957">
        <f>'UBS Vila Maria P Gnecco'!AE12</f>
        <v>101</v>
      </c>
      <c r="Z191" s="120">
        <f t="shared" si="414"/>
        <v>0.80800000000000005</v>
      </c>
      <c r="AA191" s="107">
        <f t="shared" si="415"/>
        <v>1357</v>
      </c>
    </row>
    <row r="192" spans="1:27" ht="15.75" outlineLevel="1" thickBot="1" x14ac:dyDescent="0.3">
      <c r="A192" s="855" t="s">
        <v>13</v>
      </c>
      <c r="B192" s="1056">
        <f>'UBS Vila Maria P Gnecco'!B13</f>
        <v>395</v>
      </c>
      <c r="C192" s="981">
        <f>'UBS Vila Maria P Gnecco'!C13</f>
        <v>117</v>
      </c>
      <c r="D192" s="807">
        <f t="shared" si="404"/>
        <v>0.29620253164556964</v>
      </c>
      <c r="E192" s="981">
        <f>'UBS Vila Maria P Gnecco'!E13</f>
        <v>272</v>
      </c>
      <c r="F192" s="807">
        <f t="shared" si="405"/>
        <v>0.68860759493670887</v>
      </c>
      <c r="G192" s="981">
        <f>'UBS Vila Maria P Gnecco'!G13</f>
        <v>131</v>
      </c>
      <c r="H192" s="807">
        <f t="shared" si="406"/>
        <v>0.33164556962025316</v>
      </c>
      <c r="I192" s="981">
        <f>'UBS Vila Maria P Gnecco'!K13</f>
        <v>115</v>
      </c>
      <c r="J192" s="807">
        <f t="shared" si="406"/>
        <v>0.29113924050632911</v>
      </c>
      <c r="K192" s="981">
        <f>'UBS Vila Maria P Gnecco'!M13</f>
        <v>140</v>
      </c>
      <c r="L192" s="807">
        <f t="shared" si="407"/>
        <v>0.35443037974683544</v>
      </c>
      <c r="M192" s="981">
        <f>'UBS Vila Maria P Gnecco'!O13</f>
        <v>146</v>
      </c>
      <c r="N192" s="807">
        <f t="shared" si="408"/>
        <v>0.36962025316455699</v>
      </c>
      <c r="O192" s="810">
        <f>'UBS Vila Maria P Gnecco'!S13</f>
        <v>181</v>
      </c>
      <c r="P192" s="807">
        <f t="shared" si="409"/>
        <v>0.45822784810126582</v>
      </c>
      <c r="Q192" s="946">
        <f>'UBS Vila Maria P Gnecco'!U13</f>
        <v>121</v>
      </c>
      <c r="R192" s="807">
        <f t="shared" si="410"/>
        <v>0.30632911392405066</v>
      </c>
      <c r="S192" s="946">
        <f>'UBS Vila Maria P Gnecco'!W13</f>
        <v>181</v>
      </c>
      <c r="T192" s="807">
        <f t="shared" si="411"/>
        <v>0.45822784810126582</v>
      </c>
      <c r="U192" s="946">
        <f>'UBS Vila Maria P Gnecco'!AA13</f>
        <v>169</v>
      </c>
      <c r="V192" s="807">
        <f t="shared" si="412"/>
        <v>0.42784810126582279</v>
      </c>
      <c r="W192" s="946">
        <f>'UBS Vila Maria P Gnecco'!AC13</f>
        <v>130</v>
      </c>
      <c r="X192" s="807">
        <f t="shared" si="413"/>
        <v>0.32911392405063289</v>
      </c>
      <c r="Y192" s="946">
        <f>'UBS Vila Maria P Gnecco'!AE13</f>
        <v>160</v>
      </c>
      <c r="Z192" s="807">
        <f t="shared" si="414"/>
        <v>0.4050632911392405</v>
      </c>
      <c r="AA192" s="810">
        <f t="shared" si="415"/>
        <v>1863</v>
      </c>
    </row>
    <row r="193" spans="1:27" ht="15.75" outlineLevel="1" thickBot="1" x14ac:dyDescent="0.3">
      <c r="A193" s="876" t="s">
        <v>7</v>
      </c>
      <c r="B193" s="1068">
        <f>SUM(B187:B192)</f>
        <v>4296</v>
      </c>
      <c r="C193" s="998">
        <f>SUM(C187:C192)</f>
        <v>3176</v>
      </c>
      <c r="D193" s="783">
        <f t="shared" si="404"/>
        <v>0.73929236499068907</v>
      </c>
      <c r="E193" s="998">
        <f>SUM(E187:E192)</f>
        <v>2840</v>
      </c>
      <c r="F193" s="783">
        <f t="shared" si="405"/>
        <v>0.66108007448789574</v>
      </c>
      <c r="G193" s="998">
        <f>SUM(G187:G192)</f>
        <v>2500</v>
      </c>
      <c r="H193" s="783">
        <f t="shared" si="406"/>
        <v>0.58193668528864062</v>
      </c>
      <c r="I193" s="998">
        <f>SUM(I187:I192)</f>
        <v>699</v>
      </c>
      <c r="J193" s="783">
        <f t="shared" si="406"/>
        <v>0.16270949720670391</v>
      </c>
      <c r="K193" s="998">
        <f t="shared" ref="K193" si="416">SUM(K187:K192)</f>
        <v>768</v>
      </c>
      <c r="L193" s="783">
        <f t="shared" si="407"/>
        <v>0.1787709497206704</v>
      </c>
      <c r="M193" s="998">
        <f t="shared" ref="M193" si="417">SUM(M187:M192)</f>
        <v>1040</v>
      </c>
      <c r="N193" s="783">
        <f t="shared" si="408"/>
        <v>0.24208566108007448</v>
      </c>
      <c r="O193" s="849">
        <f>SUM(O187:O192)</f>
        <v>1302</v>
      </c>
      <c r="P193" s="783">
        <f t="shared" si="409"/>
        <v>0.30307262569832405</v>
      </c>
      <c r="Q193" s="852">
        <f t="shared" ref="Q193" si="418">SUM(Q187:Q192)</f>
        <v>1253</v>
      </c>
      <c r="R193" s="783">
        <f t="shared" si="410"/>
        <v>0.29166666666666669</v>
      </c>
      <c r="S193" s="852">
        <f t="shared" ref="S193" si="419">SUM(S187:S192)</f>
        <v>1684</v>
      </c>
      <c r="T193" s="783">
        <f t="shared" si="411"/>
        <v>0.39199255121042831</v>
      </c>
      <c r="U193" s="852">
        <f>SUM(U187:U192)</f>
        <v>1780</v>
      </c>
      <c r="V193" s="783">
        <f t="shared" si="412"/>
        <v>0.41433891992551208</v>
      </c>
      <c r="W193" s="852">
        <f t="shared" ref="W193" si="420">SUM(W187:W192)</f>
        <v>1897</v>
      </c>
      <c r="X193" s="783">
        <f t="shared" si="413"/>
        <v>0.44157355679702048</v>
      </c>
      <c r="Y193" s="852">
        <f t="shared" ref="Y193" si="421">SUM(Y187:Y192)</f>
        <v>2042</v>
      </c>
      <c r="Z193" s="783">
        <f t="shared" si="414"/>
        <v>0.47532588454376162</v>
      </c>
      <c r="AA193" s="809">
        <f t="shared" si="415"/>
        <v>20981</v>
      </c>
    </row>
    <row r="195" spans="1:27" ht="16.5" thickBot="1" x14ac:dyDescent="0.3">
      <c r="A195" s="1314" t="s">
        <v>627</v>
      </c>
      <c r="B195" s="1315"/>
      <c r="C195" s="1315"/>
      <c r="D195" s="1315"/>
      <c r="E195" s="1315"/>
      <c r="F195" s="1315"/>
      <c r="G195" s="1315"/>
      <c r="H195" s="1315"/>
      <c r="I195" s="1315"/>
      <c r="J195" s="1315"/>
      <c r="K195" s="1315"/>
      <c r="L195" s="1315"/>
      <c r="M195" s="1315"/>
      <c r="N195" s="1315"/>
      <c r="O195" s="1315"/>
      <c r="P195" s="1315"/>
      <c r="Q195" s="1315"/>
      <c r="R195" s="1315"/>
      <c r="S195" s="1315"/>
      <c r="T195" s="1315"/>
      <c r="U195" s="1315"/>
      <c r="V195" s="1315"/>
      <c r="W195" s="1315"/>
      <c r="X195" s="1315"/>
      <c r="Y195" s="1315"/>
      <c r="Z195" s="1315"/>
      <c r="AA195" s="1315"/>
    </row>
    <row r="196" spans="1:27" ht="26.25" outlineLevel="1" thickBot="1" x14ac:dyDescent="0.3">
      <c r="A196" s="1046" t="s">
        <v>14</v>
      </c>
      <c r="B196" s="1055" t="s">
        <v>15</v>
      </c>
      <c r="C196" s="1047" t="str">
        <f>'Pque N Mundo I'!$C$7</f>
        <v>JAN_20</v>
      </c>
      <c r="D196" s="1048" t="str">
        <f>'Pque N Mundo I'!$D$7</f>
        <v>%</v>
      </c>
      <c r="E196" s="1049" t="str">
        <f>'Pque N Mundo I'!E$7</f>
        <v>FEV_20</v>
      </c>
      <c r="F196" s="1048" t="str">
        <f>'Pque N Mundo I'!$F$7</f>
        <v>%</v>
      </c>
      <c r="G196" s="1049" t="str">
        <f>'Pque N Mundo I'!G$7</f>
        <v>MAR_20</v>
      </c>
      <c r="H196" s="1048" t="str">
        <f>'Pque N Mundo I'!$H$7</f>
        <v>%</v>
      </c>
      <c r="I196" s="1050" t="str">
        <f>'Pque N Mundo I'!K$7</f>
        <v>ABR_20</v>
      </c>
      <c r="J196" s="1048" t="str">
        <f>'Pque N Mundo I'!$L$7</f>
        <v>%</v>
      </c>
      <c r="K196" s="1050" t="str">
        <f>'Pque N Mundo I'!$M$7</f>
        <v>MAIO_20</v>
      </c>
      <c r="L196" s="1048" t="str">
        <f>'Pque N Mundo I'!$N$7</f>
        <v>%</v>
      </c>
      <c r="M196" s="1050" t="str">
        <f>'Pque N Mundo I'!$O$7</f>
        <v>JUN_20</v>
      </c>
      <c r="N196" s="1048" t="str">
        <f>'Pque N Mundo I'!$P$7</f>
        <v>%</v>
      </c>
      <c r="O196" s="1050" t="str">
        <f>'Pque N Mundo I'!$S$7</f>
        <v>JUL_20</v>
      </c>
      <c r="P196" s="1048" t="str">
        <f>'Pque N Mundo I'!$T$7</f>
        <v>%</v>
      </c>
      <c r="Q196" s="1050" t="str">
        <f>'Pque N Mundo I'!$U$7</f>
        <v>AGO_20</v>
      </c>
      <c r="R196" s="1048" t="str">
        <f>'Pque N Mundo I'!$V$7</f>
        <v>%</v>
      </c>
      <c r="S196" s="1050" t="str">
        <f>'Pque N Mundo I'!$W$7</f>
        <v>SET_20</v>
      </c>
      <c r="T196" s="1048" t="str">
        <f>'Pque N Mundo I'!$X$7</f>
        <v>%</v>
      </c>
      <c r="U196" s="1050" t="str">
        <f>'Pque N Mundo I'!$AA$7</f>
        <v>OUT_20</v>
      </c>
      <c r="V196" s="1048" t="str">
        <f>'Pque N Mundo I'!$AB$7</f>
        <v>%</v>
      </c>
      <c r="W196" s="1050" t="str">
        <f>'Pque N Mundo I'!$AC$7</f>
        <v>NOV_20</v>
      </c>
      <c r="X196" s="1048" t="str">
        <f>'Pque N Mundo I'!$AD$7</f>
        <v>%</v>
      </c>
      <c r="Y196" s="1050" t="str">
        <f>'Pque N Mundo I'!$AE$7</f>
        <v>DEZ_20</v>
      </c>
      <c r="Z196" s="1051" t="str">
        <f>'Pque N Mundo I'!$AF$7</f>
        <v>%</v>
      </c>
      <c r="AA196" s="1052" t="s">
        <v>6</v>
      </c>
    </row>
    <row r="197" spans="1:27" ht="15.75" outlineLevel="1" thickTop="1" x14ac:dyDescent="0.25">
      <c r="A197" s="232" t="s">
        <v>10</v>
      </c>
      <c r="B197" s="612">
        <f>'UBS Jardim Julieta'!B8</f>
        <v>789</v>
      </c>
      <c r="C197" s="980">
        <f>'UBS Jardim Julieta'!C8</f>
        <v>619</v>
      </c>
      <c r="D197" s="120">
        <f t="shared" ref="D197:D201" si="422">C197/$B197</f>
        <v>0.78453738910012671</v>
      </c>
      <c r="E197" s="980">
        <f>'UBS Jardim Julieta'!E8</f>
        <v>370</v>
      </c>
      <c r="F197" s="120">
        <f t="shared" ref="F197:F201" si="423">E197/$B197</f>
        <v>0.46894803548795944</v>
      </c>
      <c r="G197" s="980">
        <f>'UBS Jardim Julieta'!G8</f>
        <v>505</v>
      </c>
      <c r="H197" s="120">
        <f t="shared" ref="H197:J201" si="424">G197/$B197</f>
        <v>0.64005069708491757</v>
      </c>
      <c r="I197" s="980">
        <f>'UBS Jardim Julieta'!K8</f>
        <v>266</v>
      </c>
      <c r="J197" s="120">
        <f t="shared" si="424"/>
        <v>0.33713561470215464</v>
      </c>
      <c r="K197" s="980">
        <f>'UBS Jardim Julieta'!M8</f>
        <v>353</v>
      </c>
      <c r="L197" s="120">
        <f t="shared" ref="L197:L201" si="425">K197/$B197</f>
        <v>0.44740177439797213</v>
      </c>
      <c r="M197" s="980">
        <f>'UBS Jardim Julieta'!O8</f>
        <v>448</v>
      </c>
      <c r="N197" s="120">
        <f t="shared" ref="N197:N201" si="426">M197/$B197</f>
        <v>0.56780735107731306</v>
      </c>
      <c r="O197" s="107">
        <f>'UBS Jardim Julieta'!S8</f>
        <v>408</v>
      </c>
      <c r="P197" s="120">
        <f t="shared" ref="P197:P201" si="427">O197/$B197</f>
        <v>0.5171102661596958</v>
      </c>
      <c r="Q197" s="945">
        <f>'UBS Jardim Julieta'!U8</f>
        <v>627</v>
      </c>
      <c r="R197" s="120">
        <f t="shared" ref="R197:R201" si="428">Q197/$B197</f>
        <v>0.79467680608365021</v>
      </c>
      <c r="S197" s="945">
        <f>'UBS Jardim Julieta'!W8</f>
        <v>527</v>
      </c>
      <c r="T197" s="120">
        <f t="shared" ref="T197:T201" si="429">S197/$B197</f>
        <v>0.66793409378960711</v>
      </c>
      <c r="U197" s="945">
        <f>'UBS Jardim Julieta'!AA8</f>
        <v>369</v>
      </c>
      <c r="V197" s="120">
        <f t="shared" ref="V197:V201" si="430">U197/$B197</f>
        <v>0.46768060836501901</v>
      </c>
      <c r="W197" s="945">
        <f>'UBS Jardim Julieta'!AC8</f>
        <v>353</v>
      </c>
      <c r="X197" s="120">
        <f t="shared" ref="X197:X201" si="431">W197/$B197</f>
        <v>0.44740177439797213</v>
      </c>
      <c r="Y197" s="945">
        <f>'UBS Jardim Julieta'!AE8</f>
        <v>362</v>
      </c>
      <c r="Z197" s="120">
        <f t="shared" ref="Z197:Z201" si="432">Y197/$B197</f>
        <v>0.45880861850443599</v>
      </c>
      <c r="AA197" s="107">
        <f t="shared" ref="AA197:AA201" si="433">SUM(C197,E197,G197,I197,K197,M197,O197,Q197,S197,U197,W197,Y197)</f>
        <v>5207</v>
      </c>
    </row>
    <row r="198" spans="1:27" outlineLevel="1" x14ac:dyDescent="0.25">
      <c r="A198" s="935" t="s">
        <v>42</v>
      </c>
      <c r="B198" s="1069">
        <f>'UBS Jardim Julieta'!B9</f>
        <v>395</v>
      </c>
      <c r="C198" s="997">
        <f>'UBS Jardim Julieta'!C9</f>
        <v>381</v>
      </c>
      <c r="D198" s="909">
        <f t="shared" si="422"/>
        <v>0.96455696202531649</v>
      </c>
      <c r="E198" s="997">
        <f>'UBS Jardim Julieta'!E9</f>
        <v>163</v>
      </c>
      <c r="F198" s="909">
        <f t="shared" si="423"/>
        <v>0.41265822784810124</v>
      </c>
      <c r="G198" s="997">
        <f>'UBS Jardim Julieta'!G9</f>
        <v>304</v>
      </c>
      <c r="H198" s="909">
        <f t="shared" si="424"/>
        <v>0.76962025316455696</v>
      </c>
      <c r="I198" s="997">
        <f>'UBS Jardim Julieta'!K9</f>
        <v>108</v>
      </c>
      <c r="J198" s="909">
        <f t="shared" si="424"/>
        <v>0.27341772151898736</v>
      </c>
      <c r="K198" s="997">
        <f>'UBS Jardim Julieta'!M9</f>
        <v>160</v>
      </c>
      <c r="L198" s="909">
        <f t="shared" si="425"/>
        <v>0.4050632911392405</v>
      </c>
      <c r="M198" s="997">
        <f>'UBS Jardim Julieta'!O9</f>
        <v>193</v>
      </c>
      <c r="N198" s="909">
        <f t="shared" si="426"/>
        <v>0.48860759493670886</v>
      </c>
      <c r="O198" s="911">
        <f>'UBS Jardim Julieta'!S9</f>
        <v>214</v>
      </c>
      <c r="P198" s="909">
        <f t="shared" si="427"/>
        <v>0.54177215189873418</v>
      </c>
      <c r="Q198" s="957">
        <f>'UBS Jardim Julieta'!U9</f>
        <v>125</v>
      </c>
      <c r="R198" s="909">
        <f t="shared" si="428"/>
        <v>0.31645569620253167</v>
      </c>
      <c r="S198" s="957">
        <f>'UBS Jardim Julieta'!W9</f>
        <v>165</v>
      </c>
      <c r="T198" s="909">
        <f t="shared" si="429"/>
        <v>0.41772151898734178</v>
      </c>
      <c r="U198" s="957">
        <f>'UBS Jardim Julieta'!AA9</f>
        <v>237</v>
      </c>
      <c r="V198" s="909">
        <f t="shared" si="430"/>
        <v>0.6</v>
      </c>
      <c r="W198" s="957">
        <f>'UBS Jardim Julieta'!AC9</f>
        <v>299</v>
      </c>
      <c r="X198" s="909">
        <f t="shared" si="431"/>
        <v>0.75696202531645573</v>
      </c>
      <c r="Y198" s="957">
        <f>'UBS Jardim Julieta'!AE9</f>
        <v>150</v>
      </c>
      <c r="Z198" s="909">
        <f t="shared" si="432"/>
        <v>0.379746835443038</v>
      </c>
      <c r="AA198" s="911">
        <f t="shared" si="433"/>
        <v>2499</v>
      </c>
    </row>
    <row r="199" spans="1:27" outlineLevel="1" x14ac:dyDescent="0.25">
      <c r="A199" s="936" t="s">
        <v>13</v>
      </c>
      <c r="B199" s="1070">
        <f>'UBS Jardim Julieta'!B10</f>
        <v>395</v>
      </c>
      <c r="C199" s="999">
        <f>'UBS Jardim Julieta'!C10</f>
        <v>391</v>
      </c>
      <c r="D199" s="932">
        <f t="shared" si="422"/>
        <v>0.98987341772151893</v>
      </c>
      <c r="E199" s="999">
        <f>'UBS Jardim Julieta'!E10</f>
        <v>322</v>
      </c>
      <c r="F199" s="932">
        <f t="shared" si="423"/>
        <v>0.81518987341772153</v>
      </c>
      <c r="G199" s="999">
        <f>'UBS Jardim Julieta'!G10</f>
        <v>218</v>
      </c>
      <c r="H199" s="932">
        <f t="shared" si="424"/>
        <v>0.55189873417721524</v>
      </c>
      <c r="I199" s="999">
        <f>'UBS Jardim Julieta'!K10</f>
        <v>120</v>
      </c>
      <c r="J199" s="932">
        <f t="shared" si="424"/>
        <v>0.30379746835443039</v>
      </c>
      <c r="K199" s="999">
        <f>'UBS Jardim Julieta'!M10</f>
        <v>151</v>
      </c>
      <c r="L199" s="932">
        <f t="shared" si="425"/>
        <v>0.38227848101265821</v>
      </c>
      <c r="M199" s="999">
        <f>'UBS Jardim Julieta'!O10</f>
        <v>190</v>
      </c>
      <c r="N199" s="932">
        <f t="shared" si="426"/>
        <v>0.48101265822784811</v>
      </c>
      <c r="O199" s="934">
        <f>'UBS Jardim Julieta'!S10</f>
        <v>224</v>
      </c>
      <c r="P199" s="932">
        <f t="shared" si="427"/>
        <v>0.56708860759493673</v>
      </c>
      <c r="Q199" s="958">
        <f>'UBS Jardim Julieta'!U10</f>
        <v>192</v>
      </c>
      <c r="R199" s="932">
        <f t="shared" si="428"/>
        <v>0.48607594936708859</v>
      </c>
      <c r="S199" s="958">
        <f>'UBS Jardim Julieta'!W10</f>
        <v>207</v>
      </c>
      <c r="T199" s="932">
        <f t="shared" si="429"/>
        <v>0.52405063291139242</v>
      </c>
      <c r="U199" s="958">
        <f>'UBS Jardim Julieta'!AA10</f>
        <v>126</v>
      </c>
      <c r="V199" s="932">
        <f t="shared" si="430"/>
        <v>0.31898734177215188</v>
      </c>
      <c r="W199" s="958">
        <f>'UBS Jardim Julieta'!AC10</f>
        <v>157</v>
      </c>
      <c r="X199" s="932">
        <f t="shared" si="431"/>
        <v>0.39746835443037976</v>
      </c>
      <c r="Y199" s="958">
        <f>'UBS Jardim Julieta'!AE10</f>
        <v>251</v>
      </c>
      <c r="Z199" s="932">
        <f t="shared" si="432"/>
        <v>0.63544303797468349</v>
      </c>
      <c r="AA199" s="934">
        <f t="shared" si="433"/>
        <v>2549</v>
      </c>
    </row>
    <row r="200" spans="1:27" ht="15.75" outlineLevel="1" thickBot="1" x14ac:dyDescent="0.3">
      <c r="A200" s="933" t="s">
        <v>12</v>
      </c>
      <c r="B200" s="1070">
        <f>'UBS Jardim Julieta'!B11</f>
        <v>125</v>
      </c>
      <c r="C200" s="999">
        <f>'UBS Jardim Julieta'!C11</f>
        <v>132</v>
      </c>
      <c r="D200" s="932">
        <f>C200/$B200</f>
        <v>1.056</v>
      </c>
      <c r="E200" s="999">
        <f>'UBS Jardim Julieta'!E11</f>
        <v>97</v>
      </c>
      <c r="F200" s="932">
        <f t="shared" ref="F200" si="434">E200/$B200</f>
        <v>0.77600000000000002</v>
      </c>
      <c r="G200" s="999">
        <f>'UBS Jardim Julieta'!G11</f>
        <v>132</v>
      </c>
      <c r="H200" s="932">
        <f t="shared" ref="H200" si="435">G200/$B200</f>
        <v>1.056</v>
      </c>
      <c r="I200" s="999">
        <f>'UBS Jardim Julieta'!K11</f>
        <v>51</v>
      </c>
      <c r="J200" s="932">
        <f t="shared" ref="J200" si="436">I200/$B200</f>
        <v>0.40799999999999997</v>
      </c>
      <c r="K200" s="999">
        <f>'UBS Jardim Julieta'!M11</f>
        <v>97</v>
      </c>
      <c r="L200" s="932">
        <f t="shared" ref="L200" si="437">K200/$B200</f>
        <v>0.77600000000000002</v>
      </c>
      <c r="M200" s="999">
        <f>'UBS Jardim Julieta'!O11</f>
        <v>124</v>
      </c>
      <c r="N200" s="932">
        <f t="shared" ref="N200" si="438">M200/$B200</f>
        <v>0.99199999999999999</v>
      </c>
      <c r="O200" s="934">
        <f>'UBS Jardim Julieta'!S11</f>
        <v>94</v>
      </c>
      <c r="P200" s="932">
        <f t="shared" ref="P200" si="439">O200/$B200</f>
        <v>0.752</v>
      </c>
      <c r="Q200" s="958">
        <f>'UBS Jardim Julieta'!U11</f>
        <v>0</v>
      </c>
      <c r="R200" s="932">
        <f t="shared" ref="R200" si="440">Q200/$B200</f>
        <v>0</v>
      </c>
      <c r="S200" s="958">
        <f>'UBS Jardim Julieta'!W11</f>
        <v>63</v>
      </c>
      <c r="T200" s="932">
        <f t="shared" ref="T200" si="441">S200/$B200</f>
        <v>0.504</v>
      </c>
      <c r="U200" s="958">
        <f>'UBS Jardim Julieta'!AA11</f>
        <v>58</v>
      </c>
      <c r="V200" s="932">
        <f t="shared" ref="V200" si="442">U200/$B200</f>
        <v>0.46400000000000002</v>
      </c>
      <c r="W200" s="958">
        <f>'UBS Jardim Julieta'!AC11</f>
        <v>70</v>
      </c>
      <c r="X200" s="932">
        <f t="shared" ref="X200" si="443">W200/$B200</f>
        <v>0.56000000000000005</v>
      </c>
      <c r="Y200" s="958">
        <f>'UBS Jardim Julieta'!AE11</f>
        <v>79</v>
      </c>
      <c r="Z200" s="932">
        <f t="shared" ref="Z200" si="444">Y200/$B200</f>
        <v>0.63200000000000001</v>
      </c>
      <c r="AA200" s="934">
        <f t="shared" si="433"/>
        <v>997</v>
      </c>
    </row>
    <row r="201" spans="1:27" ht="15.75" outlineLevel="1" thickBot="1" x14ac:dyDescent="0.3">
      <c r="A201" s="878" t="s">
        <v>7</v>
      </c>
      <c r="B201" s="1071">
        <f>SUM(B197:B199)</f>
        <v>1579</v>
      </c>
      <c r="C201" s="1000">
        <f>SUM(C197:C199)</f>
        <v>1391</v>
      </c>
      <c r="D201" s="831">
        <f t="shared" si="422"/>
        <v>0.88093730208993037</v>
      </c>
      <c r="E201" s="1000">
        <f>SUM(E197:E199)</f>
        <v>855</v>
      </c>
      <c r="F201" s="831">
        <f t="shared" si="423"/>
        <v>0.54148195060164661</v>
      </c>
      <c r="G201" s="1000">
        <f>SUM(G197:G199)</f>
        <v>1027</v>
      </c>
      <c r="H201" s="831">
        <f t="shared" si="424"/>
        <v>0.65041165294490189</v>
      </c>
      <c r="I201" s="1000">
        <f>SUM(I197:I199)</f>
        <v>494</v>
      </c>
      <c r="J201" s="831">
        <f t="shared" si="424"/>
        <v>0.31285623812539581</v>
      </c>
      <c r="K201" s="1000">
        <f t="shared" ref="K201" si="445">SUM(K197:K199)</f>
        <v>664</v>
      </c>
      <c r="L201" s="831">
        <f t="shared" si="425"/>
        <v>0.42051931602279924</v>
      </c>
      <c r="M201" s="1000">
        <f t="shared" ref="M201" si="446">SUM(M197:M199)</f>
        <v>831</v>
      </c>
      <c r="N201" s="831">
        <f t="shared" si="426"/>
        <v>0.52628245725142497</v>
      </c>
      <c r="O201" s="830">
        <f>SUM(O197:O199)</f>
        <v>846</v>
      </c>
      <c r="P201" s="831">
        <f t="shared" si="427"/>
        <v>0.53578214059531348</v>
      </c>
      <c r="Q201" s="959">
        <f t="shared" ref="Q201" si="447">SUM(Q197:Q199)</f>
        <v>944</v>
      </c>
      <c r="R201" s="831">
        <f t="shared" si="428"/>
        <v>0.59784673844205194</v>
      </c>
      <c r="S201" s="959">
        <f t="shared" ref="S201" si="448">SUM(S197:S199)</f>
        <v>899</v>
      </c>
      <c r="T201" s="831">
        <f t="shared" si="429"/>
        <v>0.5693476884103863</v>
      </c>
      <c r="U201" s="959">
        <f>SUM(U197:U199)</f>
        <v>732</v>
      </c>
      <c r="V201" s="831">
        <f t="shared" si="430"/>
        <v>0.46358454718176062</v>
      </c>
      <c r="W201" s="959">
        <f t="shared" ref="W201" si="449">SUM(W197:W199)</f>
        <v>809</v>
      </c>
      <c r="X201" s="831">
        <f t="shared" si="431"/>
        <v>0.51234958834705513</v>
      </c>
      <c r="Y201" s="959">
        <f t="shared" ref="Y201" si="450">SUM(Y197:Y199)</f>
        <v>763</v>
      </c>
      <c r="Z201" s="831">
        <f t="shared" si="432"/>
        <v>0.48321722609246359</v>
      </c>
      <c r="AA201" s="832">
        <f t="shared" si="433"/>
        <v>10255</v>
      </c>
    </row>
    <row r="203" spans="1:27" ht="16.5" thickBot="1" x14ac:dyDescent="0.3">
      <c r="A203" s="1314" t="s">
        <v>612</v>
      </c>
      <c r="B203" s="1315"/>
      <c r="C203" s="1315"/>
      <c r="D203" s="1315"/>
      <c r="E203" s="1315"/>
      <c r="F203" s="1315"/>
      <c r="G203" s="1315"/>
      <c r="H203" s="1315"/>
      <c r="I203" s="1315"/>
      <c r="J203" s="1315"/>
      <c r="K203" s="1315"/>
      <c r="L203" s="1315"/>
      <c r="M203" s="1315"/>
      <c r="N203" s="1315"/>
      <c r="O203" s="1315"/>
      <c r="P203" s="1315"/>
      <c r="Q203" s="1315"/>
      <c r="R203" s="1315"/>
      <c r="S203" s="1315"/>
      <c r="T203" s="1315"/>
      <c r="U203" s="1315"/>
      <c r="V203" s="1315"/>
      <c r="W203" s="1315"/>
      <c r="X203" s="1315"/>
      <c r="Y203" s="1315"/>
      <c r="Z203" s="1315"/>
      <c r="AA203" s="1315"/>
    </row>
    <row r="204" spans="1:27" ht="26.25" outlineLevel="1" thickBot="1" x14ac:dyDescent="0.3">
      <c r="A204" s="862" t="s">
        <v>96</v>
      </c>
      <c r="B204" s="1059" t="s">
        <v>15</v>
      </c>
      <c r="C204" s="1043" t="str">
        <f>'Pque N Mundo I'!C7</f>
        <v>JAN_20</v>
      </c>
      <c r="D204" s="1044" t="str">
        <f>'Pque N Mundo I'!D7</f>
        <v>%</v>
      </c>
      <c r="E204" s="1045" t="str">
        <f>'Pque N Mundo I'!E7</f>
        <v>FEV_20</v>
      </c>
      <c r="F204" s="1044" t="str">
        <f>'Pque N Mundo I'!F7</f>
        <v>%</v>
      </c>
      <c r="G204" s="1045" t="str">
        <f>'Pque N Mundo I'!G7</f>
        <v>MAR_20</v>
      </c>
      <c r="H204" s="1044" t="str">
        <f>'Pque N Mundo I'!H7</f>
        <v>%</v>
      </c>
      <c r="I204" s="1042" t="str">
        <f>'Pque N Mundo I'!K7</f>
        <v>ABR_20</v>
      </c>
      <c r="J204" s="1044" t="str">
        <f>'Pque N Mundo I'!L7</f>
        <v>%</v>
      </c>
      <c r="K204" s="1042" t="str">
        <f>'Pque N Mundo I'!M7</f>
        <v>MAIO_20</v>
      </c>
      <c r="L204" s="1044" t="str">
        <f>'Pque N Mundo I'!N7</f>
        <v>%</v>
      </c>
      <c r="M204" s="1042" t="str">
        <f>'Pque N Mundo I'!O7</f>
        <v>JUN_20</v>
      </c>
      <c r="N204" s="1044" t="str">
        <f>'Pque N Mundo I'!P7</f>
        <v>%</v>
      </c>
      <c r="O204" s="1042" t="str">
        <f>'Pque N Mundo I'!S7</f>
        <v>JUL_20</v>
      </c>
      <c r="P204" s="1044" t="str">
        <f>'Pque N Mundo I'!T7</f>
        <v>%</v>
      </c>
      <c r="Q204" s="1042" t="str">
        <f>'Pque N Mundo I'!U7</f>
        <v>AGO_20</v>
      </c>
      <c r="R204" s="1044" t="str">
        <f>'Pque N Mundo I'!V7</f>
        <v>%</v>
      </c>
      <c r="S204" s="1042" t="str">
        <f>'Pque N Mundo I'!W7</f>
        <v>SET_20</v>
      </c>
      <c r="T204" s="1044" t="str">
        <f>'Pque N Mundo I'!X7</f>
        <v>%</v>
      </c>
      <c r="U204" s="1042" t="str">
        <f>'Pque N Mundo I'!AA7</f>
        <v>OUT_20</v>
      </c>
      <c r="V204" s="1044" t="str">
        <f>'Pque N Mundo I'!AB7</f>
        <v>%</v>
      </c>
      <c r="W204" s="1042" t="str">
        <f>'Pque N Mundo I'!AC7</f>
        <v>NOV_20</v>
      </c>
      <c r="X204" s="1044" t="str">
        <f>'Pque N Mundo I'!AD7</f>
        <v>%</v>
      </c>
      <c r="Y204" s="1042" t="str">
        <f>'Pque N Mundo I'!AE7</f>
        <v>DEZ_20</v>
      </c>
      <c r="Z204" s="15" t="str">
        <f>'Pque N Mundo I'!AF7</f>
        <v>%</v>
      </c>
      <c r="AA204" s="14" t="s">
        <v>6</v>
      </c>
    </row>
    <row r="205" spans="1:27" ht="16.5" outlineLevel="1" thickTop="1" thickBot="1" x14ac:dyDescent="0.3">
      <c r="A205" s="864" t="s">
        <v>135</v>
      </c>
      <c r="B205" s="1053">
        <f>'CAPS INF II VM-VG'!B8</f>
        <v>155</v>
      </c>
      <c r="C205" s="1001">
        <f>'CAPS INF II VM-VG'!C8</f>
        <v>662</v>
      </c>
      <c r="D205" s="938">
        <f t="shared" ref="D205" si="451">C205/$B205</f>
        <v>4.2709677419354835</v>
      </c>
      <c r="E205" s="1016">
        <f>'CAPS INF II VM-VG'!$E$8</f>
        <v>609</v>
      </c>
      <c r="F205" s="771">
        <f t="shared" ref="F205" si="452">E205/$B205</f>
        <v>3.9290322580645163</v>
      </c>
      <c r="G205" s="1028">
        <f>'CAPS INF II VM-VG'!$G$8</f>
        <v>638</v>
      </c>
      <c r="H205" s="771">
        <f t="shared" ref="H205:J205" si="453">G205/$B205</f>
        <v>4.1161290322580646</v>
      </c>
      <c r="I205" s="1031">
        <f>'CAPS INF II VM-VG'!$K$8</f>
        <v>513</v>
      </c>
      <c r="J205" s="771">
        <f t="shared" si="453"/>
        <v>3.3096774193548386</v>
      </c>
      <c r="K205" s="1034">
        <f>'CAPS INF II VM-VG'!$M$8</f>
        <v>520</v>
      </c>
      <c r="L205" s="771">
        <f t="shared" ref="L205" si="454">K205/$B205</f>
        <v>3.3548387096774195</v>
      </c>
      <c r="M205" s="1036">
        <f>'CAPS INF II VM-VG'!$O$8</f>
        <v>524</v>
      </c>
      <c r="N205" s="771">
        <f t="shared" ref="N205" si="455">M205/$B205</f>
        <v>3.3806451612903228</v>
      </c>
      <c r="O205" s="773">
        <f>'CAPS INF II VM-VG'!$S$8</f>
        <v>528</v>
      </c>
      <c r="P205" s="771">
        <f t="shared" ref="P205" si="456">O205/$B205</f>
        <v>3.4064516129032256</v>
      </c>
      <c r="Q205" s="960">
        <f>'CAPS INF II VM-VG'!$U$8</f>
        <v>531</v>
      </c>
      <c r="R205" s="771">
        <f t="shared" ref="R205" si="457">Q205/$B205</f>
        <v>3.4258064516129032</v>
      </c>
      <c r="S205" s="960">
        <f>'CAPS INF II VM-VG'!$W$8</f>
        <v>539</v>
      </c>
      <c r="T205" s="771">
        <f t="shared" ref="T205" si="458">S205/$B205</f>
        <v>3.4774193548387098</v>
      </c>
      <c r="U205" s="960">
        <f>'CAPS INF II VM-VG'!$AA$8</f>
        <v>501</v>
      </c>
      <c r="V205" s="771">
        <f t="shared" ref="V205" si="459">U205/$B205</f>
        <v>3.2322580645161292</v>
      </c>
      <c r="W205" s="960">
        <f>'CAPS INF II VM-VG'!$AC$8</f>
        <v>505</v>
      </c>
      <c r="X205" s="771">
        <f t="shared" ref="X205" si="460">W205/$B205</f>
        <v>3.2580645161290325</v>
      </c>
      <c r="Y205" s="960">
        <f>'CAPS INF II VM-VG'!$AE$8</f>
        <v>600</v>
      </c>
      <c r="Z205" s="771">
        <f t="shared" ref="Z205" si="461">Y205/$B205</f>
        <v>3.870967741935484</v>
      </c>
      <c r="AA205" s="773">
        <f t="shared" ref="AA205:AA206" si="462">SUM(C205,E205,G205,I205,K205,M205,O205,Q205,S205,U205,W205,Y205)</f>
        <v>6670</v>
      </c>
    </row>
    <row r="206" spans="1:27" ht="15.75" outlineLevel="1" thickBot="1" x14ac:dyDescent="0.3">
      <c r="A206" s="876" t="s">
        <v>7</v>
      </c>
      <c r="B206" s="607">
        <f>SUM(B205:B205)</f>
        <v>155</v>
      </c>
      <c r="C206" s="982">
        <f>SUM(C205:C205)</f>
        <v>662</v>
      </c>
      <c r="D206" s="241">
        <f>C206/$B$206</f>
        <v>4.2709677419354835</v>
      </c>
      <c r="E206" s="982">
        <f>SUM(E205:E205)</f>
        <v>609</v>
      </c>
      <c r="F206" s="241">
        <f>E206/$B$206</f>
        <v>3.9290322580645163</v>
      </c>
      <c r="G206" s="982">
        <f>SUM(G205:G205)</f>
        <v>638</v>
      </c>
      <c r="H206" s="241">
        <f>G206/$B$206</f>
        <v>4.1161290322580646</v>
      </c>
      <c r="I206" s="982">
        <f>SUM(I205:I205)</f>
        <v>513</v>
      </c>
      <c r="J206" s="241">
        <f>I206/$B$206</f>
        <v>3.3096774193548386</v>
      </c>
      <c r="K206" s="982">
        <f t="shared" ref="K206" si="463">SUM(K205:K205)</f>
        <v>520</v>
      </c>
      <c r="L206" s="241">
        <f>K206/$B$206</f>
        <v>3.3548387096774195</v>
      </c>
      <c r="M206" s="982">
        <f t="shared" ref="M206" si="464">SUM(M205:M205)</f>
        <v>524</v>
      </c>
      <c r="N206" s="241">
        <f>M206/$B$206</f>
        <v>3.3806451612903228</v>
      </c>
      <c r="O206" s="381">
        <f>SUM(O205:O205)</f>
        <v>528</v>
      </c>
      <c r="P206" s="241">
        <f>O206/$B$206</f>
        <v>3.4064516129032256</v>
      </c>
      <c r="Q206" s="660">
        <f t="shared" ref="Q206" si="465">SUM(Q205:Q205)</f>
        <v>531</v>
      </c>
      <c r="R206" s="241">
        <f>Q206/$B$206</f>
        <v>3.4258064516129032</v>
      </c>
      <c r="S206" s="660">
        <f t="shared" ref="S206" si="466">SUM(S205:S205)</f>
        <v>539</v>
      </c>
      <c r="T206" s="241">
        <f>S206/$B$206</f>
        <v>3.4774193548387098</v>
      </c>
      <c r="U206" s="660">
        <f>SUM(U205:U205)</f>
        <v>501</v>
      </c>
      <c r="V206" s="241">
        <f>U206/$B$206</f>
        <v>3.2322580645161292</v>
      </c>
      <c r="W206" s="660">
        <f t="shared" ref="W206" si="467">SUM(W205:W205)</f>
        <v>505</v>
      </c>
      <c r="X206" s="241">
        <f>W206/$B$206</f>
        <v>3.2580645161290325</v>
      </c>
      <c r="Y206" s="660">
        <f t="shared" ref="Y206" si="468">SUM(Y205:Y205)</f>
        <v>600</v>
      </c>
      <c r="Z206" s="241">
        <f>Y206/$B$206</f>
        <v>3.870967741935484</v>
      </c>
      <c r="AA206" s="809">
        <f t="shared" si="462"/>
        <v>6670</v>
      </c>
    </row>
    <row r="208" spans="1:27" ht="16.5" thickBot="1" x14ac:dyDescent="0.3">
      <c r="A208" s="1314" t="s">
        <v>613</v>
      </c>
      <c r="B208" s="1315"/>
      <c r="C208" s="1315"/>
      <c r="D208" s="1315"/>
      <c r="E208" s="1315"/>
      <c r="F208" s="1315"/>
      <c r="G208" s="1315"/>
      <c r="H208" s="1315"/>
      <c r="I208" s="1315"/>
      <c r="J208" s="1315"/>
      <c r="K208" s="1315"/>
      <c r="L208" s="1315"/>
      <c r="M208" s="1315"/>
      <c r="N208" s="1315"/>
      <c r="O208" s="1315"/>
      <c r="P208" s="1315"/>
      <c r="Q208" s="1315"/>
      <c r="R208" s="1315"/>
      <c r="S208" s="1315"/>
      <c r="T208" s="1315"/>
      <c r="U208" s="1315"/>
      <c r="V208" s="1315"/>
      <c r="W208" s="1315"/>
      <c r="X208" s="1315"/>
      <c r="Y208" s="1315"/>
      <c r="Z208" s="1315"/>
      <c r="AA208" s="1315"/>
    </row>
    <row r="209" spans="1:27" ht="26.25" outlineLevel="1" thickBot="1" x14ac:dyDescent="0.3">
      <c r="A209" s="1046" t="s">
        <v>14</v>
      </c>
      <c r="B209" s="1055" t="s">
        <v>15</v>
      </c>
      <c r="C209" s="1047" t="str">
        <f>'Pque N Mundo I'!$C$7</f>
        <v>JAN_20</v>
      </c>
      <c r="D209" s="1048" t="str">
        <f>'Pque N Mundo I'!$D$7</f>
        <v>%</v>
      </c>
      <c r="E209" s="1049" t="str">
        <f>'Pque N Mundo I'!E$7</f>
        <v>FEV_20</v>
      </c>
      <c r="F209" s="1048" t="str">
        <f>'Pque N Mundo I'!$F$7</f>
        <v>%</v>
      </c>
      <c r="G209" s="1049" t="str">
        <f>'Pque N Mundo I'!G$7</f>
        <v>MAR_20</v>
      </c>
      <c r="H209" s="1048" t="str">
        <f>'Pque N Mundo I'!$H$7</f>
        <v>%</v>
      </c>
      <c r="I209" s="1050" t="str">
        <f>'Pque N Mundo I'!K$7</f>
        <v>ABR_20</v>
      </c>
      <c r="J209" s="1048" t="str">
        <f>'Pque N Mundo I'!$L$7</f>
        <v>%</v>
      </c>
      <c r="K209" s="1050" t="str">
        <f>'Pque N Mundo I'!$M$7</f>
        <v>MAIO_20</v>
      </c>
      <c r="L209" s="1048" t="str">
        <f>'Pque N Mundo I'!$N$7</f>
        <v>%</v>
      </c>
      <c r="M209" s="1050" t="str">
        <f>'Pque N Mundo I'!$O$7</f>
        <v>JUN_20</v>
      </c>
      <c r="N209" s="1048" t="str">
        <f>'Pque N Mundo I'!$P$7</f>
        <v>%</v>
      </c>
      <c r="O209" s="1050" t="str">
        <f>'Pque N Mundo I'!$S$7</f>
        <v>JUL_20</v>
      </c>
      <c r="P209" s="1048" t="str">
        <f>'Pque N Mundo I'!$T$7</f>
        <v>%</v>
      </c>
      <c r="Q209" s="1050" t="str">
        <f>'Pque N Mundo I'!$U$7</f>
        <v>AGO_20</v>
      </c>
      <c r="R209" s="1048" t="str">
        <f>'Pque N Mundo I'!$V$7</f>
        <v>%</v>
      </c>
      <c r="S209" s="1050" t="str">
        <f>'Pque N Mundo I'!$W$7</f>
        <v>SET_20</v>
      </c>
      <c r="T209" s="1048" t="str">
        <f>'Pque N Mundo I'!$X$7</f>
        <v>%</v>
      </c>
      <c r="U209" s="1050" t="str">
        <f>'Pque N Mundo I'!$AA$7</f>
        <v>OUT_20</v>
      </c>
      <c r="V209" s="1048" t="str">
        <f>'Pque N Mundo I'!$AB$7</f>
        <v>%</v>
      </c>
      <c r="W209" s="1050" t="str">
        <f>'Pque N Mundo I'!$AC$7</f>
        <v>NOV_20</v>
      </c>
      <c r="X209" s="1048" t="str">
        <f>'Pque N Mundo I'!$AD$7</f>
        <v>%</v>
      </c>
      <c r="Y209" s="1050" t="str">
        <f>'Pque N Mundo I'!$AE$7</f>
        <v>DEZ_20</v>
      </c>
      <c r="Z209" s="1051" t="str">
        <f>'Pque N Mundo I'!$AF$7</f>
        <v>%</v>
      </c>
      <c r="AA209" s="1052" t="s">
        <v>6</v>
      </c>
    </row>
    <row r="210" spans="1:27" ht="15.75" outlineLevel="2" thickTop="1" x14ac:dyDescent="0.25">
      <c r="A210" s="865" t="str">
        <f>'HORA CERTA'!A8</f>
        <v>Angiologista (consulta) - 12hrs</v>
      </c>
      <c r="B210" s="1072">
        <f>'HORA CERTA'!B8</f>
        <v>396</v>
      </c>
      <c r="C210" s="1002">
        <f>'HORA CERTA'!C8</f>
        <v>541</v>
      </c>
      <c r="D210" s="20">
        <f>'HORA CERTA'!D8</f>
        <v>1.3661616161616161</v>
      </c>
      <c r="E210" s="1017">
        <f>'HORA CERTA'!E8</f>
        <v>364</v>
      </c>
      <c r="F210" s="20">
        <f>'HORA CERTA'!F8</f>
        <v>0.91919191919191923</v>
      </c>
      <c r="G210" s="1017">
        <f>'HORA CERTA'!G8</f>
        <v>198</v>
      </c>
      <c r="H210" s="20">
        <f>'HORA CERTA'!H8</f>
        <v>0.5</v>
      </c>
      <c r="I210" s="1017">
        <f>'HORA CERTA'!K8</f>
        <v>10</v>
      </c>
      <c r="J210" s="20">
        <f>'HORA CERTA'!L8</f>
        <v>2.5252525252525252E-2</v>
      </c>
      <c r="K210" s="1017">
        <f>'HORA CERTA'!M8</f>
        <v>7</v>
      </c>
      <c r="L210" s="20">
        <f>'HORA CERTA'!N8</f>
        <v>1.7676767676767676E-2</v>
      </c>
      <c r="M210" s="1017">
        <f>'HORA CERTA'!O8</f>
        <v>250</v>
      </c>
      <c r="N210" s="20">
        <f>'HORA CERTA'!P8</f>
        <v>0.63131313131313127</v>
      </c>
      <c r="O210" s="189">
        <f>'HORA CERTA'!S8</f>
        <v>145</v>
      </c>
      <c r="P210" s="20">
        <f>'HORA CERTA'!T8</f>
        <v>0.36616161616161619</v>
      </c>
      <c r="Q210" s="961">
        <f>'HORA CERTA'!U8</f>
        <v>227</v>
      </c>
      <c r="R210" s="20">
        <f>'HORA CERTA'!V8</f>
        <v>0.5732323232323232</v>
      </c>
      <c r="S210" s="961">
        <f>'HORA CERTA'!W8</f>
        <v>306</v>
      </c>
      <c r="T210" s="20">
        <f>'HORA CERTA'!X8</f>
        <v>0.77272727272727271</v>
      </c>
      <c r="U210" s="961">
        <f>'HORA CERTA'!AA8</f>
        <v>269</v>
      </c>
      <c r="V210" s="20">
        <f>'HORA CERTA'!AB8</f>
        <v>0.67929292929292928</v>
      </c>
      <c r="W210" s="961">
        <f>'HORA CERTA'!AC8</f>
        <v>348</v>
      </c>
      <c r="X210" s="20">
        <f>'HORA CERTA'!AD8</f>
        <v>0.87878787878787878</v>
      </c>
      <c r="Y210" s="961">
        <f>'HORA CERTA'!AE8</f>
        <v>356</v>
      </c>
      <c r="Z210" s="20">
        <f>'HORA CERTA'!AF8</f>
        <v>0.89898989898989901</v>
      </c>
      <c r="AA210" s="107">
        <f t="shared" ref="AA210:AA235" si="469">SUM(C210,E210,G210,I210,K210,M210,O210,Q210,S210,U210,W210,Y210)</f>
        <v>3021</v>
      </c>
    </row>
    <row r="211" spans="1:27" outlineLevel="2" x14ac:dyDescent="0.25">
      <c r="A211" s="865" t="str">
        <f>'HORA CERTA'!A9</f>
        <v>Cardiologista (consulta) - 12hrs</v>
      </c>
      <c r="B211" s="1072">
        <f>'HORA CERTA'!B9</f>
        <v>792</v>
      </c>
      <c r="C211" s="1002">
        <f>'HORA CERTA'!C9</f>
        <v>767</v>
      </c>
      <c r="D211" s="20">
        <f>'HORA CERTA'!D9</f>
        <v>0.96843434343434343</v>
      </c>
      <c r="E211" s="1017">
        <f>'HORA CERTA'!E9</f>
        <v>607</v>
      </c>
      <c r="F211" s="20">
        <f>'HORA CERTA'!F9</f>
        <v>0.76641414141414144</v>
      </c>
      <c r="G211" s="1017">
        <f>'HORA CERTA'!G9</f>
        <v>505</v>
      </c>
      <c r="H211" s="20">
        <f>'HORA CERTA'!H9</f>
        <v>0.63762626262626265</v>
      </c>
      <c r="I211" s="1017">
        <f>'HORA CERTA'!K9</f>
        <v>68</v>
      </c>
      <c r="J211" s="20">
        <f>'HORA CERTA'!L9</f>
        <v>8.5858585858585856E-2</v>
      </c>
      <c r="K211" s="1017">
        <f>'HORA CERTA'!M9</f>
        <v>112</v>
      </c>
      <c r="L211" s="20">
        <f>'HORA CERTA'!N9</f>
        <v>0.14141414141414141</v>
      </c>
      <c r="M211" s="1017">
        <f>'HORA CERTA'!O9</f>
        <v>329</v>
      </c>
      <c r="N211" s="20">
        <f>'HORA CERTA'!P9</f>
        <v>0.41540404040404039</v>
      </c>
      <c r="O211" s="189">
        <f>'HORA CERTA'!S9</f>
        <v>581</v>
      </c>
      <c r="P211" s="20">
        <f>'HORA CERTA'!T9</f>
        <v>0.73358585858585856</v>
      </c>
      <c r="Q211" s="961">
        <f>'HORA CERTA'!U9</f>
        <v>560</v>
      </c>
      <c r="R211" s="20">
        <f>'HORA CERTA'!V9</f>
        <v>0.70707070707070707</v>
      </c>
      <c r="S211" s="961">
        <f>'HORA CERTA'!W9</f>
        <v>512</v>
      </c>
      <c r="T211" s="20">
        <f>'HORA CERTA'!X9</f>
        <v>0.64646464646464652</v>
      </c>
      <c r="U211" s="961">
        <f>'HORA CERTA'!AA9</f>
        <v>429</v>
      </c>
      <c r="V211" s="20">
        <f>'HORA CERTA'!AB9</f>
        <v>0.54166666666666663</v>
      </c>
      <c r="W211" s="961">
        <f>'HORA CERTA'!AC9</f>
        <v>553</v>
      </c>
      <c r="X211" s="20">
        <f>'HORA CERTA'!AD9</f>
        <v>0.6982323232323232</v>
      </c>
      <c r="Y211" s="961">
        <f>'HORA CERTA'!AE9</f>
        <v>600</v>
      </c>
      <c r="Z211" s="20">
        <f>'HORA CERTA'!AF9</f>
        <v>0.75757575757575757</v>
      </c>
      <c r="AA211" s="107">
        <f t="shared" si="469"/>
        <v>5623</v>
      </c>
    </row>
    <row r="212" spans="1:27" outlineLevel="2" x14ac:dyDescent="0.25">
      <c r="A212" s="866" t="str">
        <f>'HORA CERTA'!A10</f>
        <v>Cirurgia Geral (consulta) - 12hrs</v>
      </c>
      <c r="B212" s="1073">
        <f>'HORA CERTA'!B10</f>
        <v>66</v>
      </c>
      <c r="C212" s="1002">
        <f>'HORA CERTA'!C10</f>
        <v>102</v>
      </c>
      <c r="D212" s="731">
        <f>'HORA CERTA'!D10</f>
        <v>1.5454545454545454</v>
      </c>
      <c r="E212" s="1002">
        <f>'HORA CERTA'!E10</f>
        <v>39</v>
      </c>
      <c r="F212" s="731">
        <f>'HORA CERTA'!F10</f>
        <v>0.59090909090909094</v>
      </c>
      <c r="G212" s="1002">
        <f>'HORA CERTA'!G10</f>
        <v>48</v>
      </c>
      <c r="H212" s="731">
        <f>'HORA CERTA'!H10</f>
        <v>0.72727272727272729</v>
      </c>
      <c r="I212" s="1002">
        <f>'HORA CERTA'!K10</f>
        <v>4</v>
      </c>
      <c r="J212" s="731">
        <f>'HORA CERTA'!L10</f>
        <v>6.0606060606060608E-2</v>
      </c>
      <c r="K212" s="1002">
        <f>'HORA CERTA'!M10</f>
        <v>6</v>
      </c>
      <c r="L212" s="731">
        <f>'HORA CERTA'!N10</f>
        <v>9.0909090909090912E-2</v>
      </c>
      <c r="M212" s="1002">
        <f>'HORA CERTA'!O10</f>
        <v>45</v>
      </c>
      <c r="N212" s="731">
        <f>'HORA CERTA'!P10</f>
        <v>0.68181818181818177</v>
      </c>
      <c r="O212" s="767">
        <f>'HORA CERTA'!S10</f>
        <v>32</v>
      </c>
      <c r="P212" s="731">
        <f>'HORA CERTA'!T10</f>
        <v>0.48484848484848486</v>
      </c>
      <c r="Q212" s="962">
        <f>'HORA CERTA'!U10</f>
        <v>89</v>
      </c>
      <c r="R212" s="731">
        <f>'HORA CERTA'!V10</f>
        <v>1.3484848484848484</v>
      </c>
      <c r="S212" s="962">
        <f>'HORA CERTA'!W10</f>
        <v>175</v>
      </c>
      <c r="T212" s="731">
        <f>'HORA CERTA'!X10</f>
        <v>2.6515151515151514</v>
      </c>
      <c r="U212" s="962">
        <f>'HORA CERTA'!AA10</f>
        <v>145</v>
      </c>
      <c r="V212" s="731">
        <f>'HORA CERTA'!AB10</f>
        <v>2.1969696969696968</v>
      </c>
      <c r="W212" s="962">
        <f>'HORA CERTA'!AC10</f>
        <v>315</v>
      </c>
      <c r="X212" s="731">
        <f>'HORA CERTA'!AD10</f>
        <v>4.7727272727272725</v>
      </c>
      <c r="Y212" s="962">
        <f>'HORA CERTA'!AE10</f>
        <v>331</v>
      </c>
      <c r="Z212" s="731">
        <f>'HORA CERTA'!AF10</f>
        <v>5.0151515151515156</v>
      </c>
      <c r="AA212" s="107">
        <f t="shared" si="469"/>
        <v>1331</v>
      </c>
    </row>
    <row r="213" spans="1:27" outlineLevel="2" x14ac:dyDescent="0.25">
      <c r="A213" s="866" t="str">
        <f>'HORA CERTA'!A11</f>
        <v>Cirurgia Pediatrica (consulta) - 12hrs</v>
      </c>
      <c r="B213" s="1073">
        <f>'HORA CERTA'!B11</f>
        <v>66</v>
      </c>
      <c r="C213" s="1002">
        <f>'HORA CERTA'!C11</f>
        <v>0</v>
      </c>
      <c r="D213" s="731">
        <f>'HORA CERTA'!D11</f>
        <v>0</v>
      </c>
      <c r="E213" s="1002">
        <f>'HORA CERTA'!E11</f>
        <v>57</v>
      </c>
      <c r="F213" s="731">
        <f>'HORA CERTA'!F11</f>
        <v>0.86363636363636365</v>
      </c>
      <c r="G213" s="1002">
        <f>'HORA CERTA'!G11</f>
        <v>34</v>
      </c>
      <c r="H213" s="731">
        <f>'HORA CERTA'!H11</f>
        <v>0.51515151515151514</v>
      </c>
      <c r="I213" s="1002">
        <f>'HORA CERTA'!K11</f>
        <v>22</v>
      </c>
      <c r="J213" s="731">
        <f>'HORA CERTA'!L11</f>
        <v>0.33333333333333331</v>
      </c>
      <c r="K213" s="1002">
        <f>'HORA CERTA'!M11</f>
        <v>3</v>
      </c>
      <c r="L213" s="731">
        <f>'HORA CERTA'!N11</f>
        <v>4.5454545454545456E-2</v>
      </c>
      <c r="M213" s="1002">
        <f>'HORA CERTA'!O11</f>
        <v>17</v>
      </c>
      <c r="N213" s="731">
        <f>'HORA CERTA'!P11</f>
        <v>0.25757575757575757</v>
      </c>
      <c r="O213" s="767">
        <f>'HORA CERTA'!S11</f>
        <v>5</v>
      </c>
      <c r="P213" s="731">
        <f>'HORA CERTA'!T11</f>
        <v>7.575757575757576E-2</v>
      </c>
      <c r="Q213" s="962">
        <f>'HORA CERTA'!U11</f>
        <v>1</v>
      </c>
      <c r="R213" s="731">
        <f>'HORA CERTA'!V11</f>
        <v>1.5151515151515152E-2</v>
      </c>
      <c r="S213" s="962">
        <f>'HORA CERTA'!W11</f>
        <v>30</v>
      </c>
      <c r="T213" s="731">
        <f>'HORA CERTA'!X11</f>
        <v>0.45454545454545453</v>
      </c>
      <c r="U213" s="962">
        <f>'HORA CERTA'!AA11</f>
        <v>113</v>
      </c>
      <c r="V213" s="731">
        <f>'HORA CERTA'!AB11</f>
        <v>1.7121212121212122</v>
      </c>
      <c r="W213" s="962">
        <f>'HORA CERTA'!AC11</f>
        <v>119</v>
      </c>
      <c r="X213" s="731">
        <f>'HORA CERTA'!AD11</f>
        <v>1.803030303030303</v>
      </c>
      <c r="Y213" s="962">
        <f>'HORA CERTA'!AE11</f>
        <v>102</v>
      </c>
      <c r="Z213" s="731">
        <f>'HORA CERTA'!AF11</f>
        <v>1.5454545454545454</v>
      </c>
      <c r="AA213" s="107">
        <f t="shared" si="469"/>
        <v>503</v>
      </c>
    </row>
    <row r="214" spans="1:27" outlineLevel="2" x14ac:dyDescent="0.25">
      <c r="A214" s="865" t="str">
        <f>'HORA CERTA'!A12</f>
        <v>Dermatologista (consulta) - 12hrs</v>
      </c>
      <c r="B214" s="1072">
        <f>'HORA CERTA'!B12</f>
        <v>540</v>
      </c>
      <c r="C214" s="1002">
        <f>'HORA CERTA'!C12</f>
        <v>453</v>
      </c>
      <c r="D214" s="20">
        <f>'HORA CERTA'!D12</f>
        <v>0.83888888888888891</v>
      </c>
      <c r="E214" s="1017">
        <f>'HORA CERTA'!E12</f>
        <v>444</v>
      </c>
      <c r="F214" s="20">
        <f>'HORA CERTA'!F12</f>
        <v>0.82222222222222219</v>
      </c>
      <c r="G214" s="1017">
        <f>'HORA CERTA'!G12</f>
        <v>332</v>
      </c>
      <c r="H214" s="20">
        <f>'HORA CERTA'!H12</f>
        <v>0.61481481481481481</v>
      </c>
      <c r="I214" s="1017">
        <f>'HORA CERTA'!K12</f>
        <v>32</v>
      </c>
      <c r="J214" s="20">
        <f>'HORA CERTA'!L12</f>
        <v>5.9259259259259262E-2</v>
      </c>
      <c r="K214" s="1017">
        <f>'HORA CERTA'!M12</f>
        <v>36</v>
      </c>
      <c r="L214" s="20">
        <f>'HORA CERTA'!N12</f>
        <v>6.6666666666666666E-2</v>
      </c>
      <c r="M214" s="1017">
        <f>'HORA CERTA'!O12</f>
        <v>287</v>
      </c>
      <c r="N214" s="20">
        <f>'HORA CERTA'!P12</f>
        <v>0.53148148148148144</v>
      </c>
      <c r="O214" s="189">
        <f>'HORA CERTA'!S12</f>
        <v>327</v>
      </c>
      <c r="P214" s="20">
        <f>'HORA CERTA'!T12</f>
        <v>0.60555555555555551</v>
      </c>
      <c r="Q214" s="961">
        <f>'HORA CERTA'!U12</f>
        <v>292</v>
      </c>
      <c r="R214" s="20">
        <f>'HORA CERTA'!V12</f>
        <v>0.54074074074074074</v>
      </c>
      <c r="S214" s="961">
        <f>'HORA CERTA'!W12</f>
        <v>218</v>
      </c>
      <c r="T214" s="20">
        <f>'HORA CERTA'!X12</f>
        <v>0.40370370370370373</v>
      </c>
      <c r="U214" s="961">
        <f>'HORA CERTA'!AA12</f>
        <v>345</v>
      </c>
      <c r="V214" s="20">
        <f>'HORA CERTA'!AB12</f>
        <v>0.63888888888888884</v>
      </c>
      <c r="W214" s="961">
        <f>'HORA CERTA'!AC12</f>
        <v>346</v>
      </c>
      <c r="X214" s="20">
        <f>'HORA CERTA'!AD12</f>
        <v>0.64074074074074072</v>
      </c>
      <c r="Y214" s="961">
        <f>'HORA CERTA'!AE12</f>
        <v>455</v>
      </c>
      <c r="Z214" s="20">
        <f>'HORA CERTA'!AF12</f>
        <v>0.84259259259259256</v>
      </c>
      <c r="AA214" s="901">
        <f t="shared" si="469"/>
        <v>3567</v>
      </c>
    </row>
    <row r="215" spans="1:27" outlineLevel="2" x14ac:dyDescent="0.25">
      <c r="A215" s="865" t="str">
        <f>'HORA CERTA'!A13</f>
        <v>Endocrinologista (consulta) - 12hrs</v>
      </c>
      <c r="B215" s="1072">
        <f>'HORA CERTA'!B13</f>
        <v>660</v>
      </c>
      <c r="C215" s="1002">
        <f>'HORA CERTA'!C13</f>
        <v>449</v>
      </c>
      <c r="D215" s="20">
        <f>'HORA CERTA'!D13</f>
        <v>0.6803030303030303</v>
      </c>
      <c r="E215" s="1017">
        <f>'HORA CERTA'!E13</f>
        <v>301</v>
      </c>
      <c r="F215" s="20">
        <f>'HORA CERTA'!F13</f>
        <v>0.45606060606060606</v>
      </c>
      <c r="G215" s="1017">
        <f>'HORA CERTA'!G13</f>
        <v>270</v>
      </c>
      <c r="H215" s="20">
        <f>'HORA CERTA'!H13</f>
        <v>0.40909090909090912</v>
      </c>
      <c r="I215" s="1017">
        <f>'HORA CERTA'!K13</f>
        <v>27</v>
      </c>
      <c r="J215" s="20">
        <f>'HORA CERTA'!L13</f>
        <v>4.0909090909090909E-2</v>
      </c>
      <c r="K215" s="1017">
        <f>'HORA CERTA'!M13</f>
        <v>29</v>
      </c>
      <c r="L215" s="20">
        <f>'HORA CERTA'!N13</f>
        <v>4.3939393939393938E-2</v>
      </c>
      <c r="M215" s="1017">
        <f>'HORA CERTA'!O13</f>
        <v>344</v>
      </c>
      <c r="N215" s="20">
        <f>'HORA CERTA'!P13</f>
        <v>0.52121212121212124</v>
      </c>
      <c r="O215" s="189">
        <f>'HORA CERTA'!S13</f>
        <v>303</v>
      </c>
      <c r="P215" s="20">
        <f>'HORA CERTA'!T13</f>
        <v>0.45909090909090911</v>
      </c>
      <c r="Q215" s="961">
        <f>'HORA CERTA'!U13</f>
        <v>362</v>
      </c>
      <c r="R215" s="20">
        <f>'HORA CERTA'!V13</f>
        <v>0.54848484848484846</v>
      </c>
      <c r="S215" s="961">
        <f>'HORA CERTA'!W13</f>
        <v>236</v>
      </c>
      <c r="T215" s="20">
        <f>'HORA CERTA'!X13</f>
        <v>0.3575757575757576</v>
      </c>
      <c r="U215" s="961">
        <f>'HORA CERTA'!AA13</f>
        <v>234</v>
      </c>
      <c r="V215" s="20">
        <f>'HORA CERTA'!AB13</f>
        <v>0.35454545454545455</v>
      </c>
      <c r="W215" s="961">
        <f>'HORA CERTA'!AC13</f>
        <v>201</v>
      </c>
      <c r="X215" s="20">
        <f>'HORA CERTA'!AD13</f>
        <v>0.30454545454545456</v>
      </c>
      <c r="Y215" s="961">
        <f>'HORA CERTA'!AE13</f>
        <v>363</v>
      </c>
      <c r="Z215" s="20">
        <f>'HORA CERTA'!AF13</f>
        <v>0.55000000000000004</v>
      </c>
      <c r="AA215" s="107">
        <f t="shared" si="469"/>
        <v>3119</v>
      </c>
    </row>
    <row r="216" spans="1:27" outlineLevel="2" x14ac:dyDescent="0.25">
      <c r="A216" s="865" t="str">
        <f>'HORA CERTA'!A14</f>
        <v>Gastroenterologista (consulta) - 12hrs</v>
      </c>
      <c r="B216" s="1072">
        <f>'HORA CERTA'!B14</f>
        <v>132</v>
      </c>
      <c r="C216" s="985">
        <f>'HORA CERTA'!C14</f>
        <v>140</v>
      </c>
      <c r="D216" s="20">
        <f>'HORA CERTA'!D14</f>
        <v>1.0606060606060606</v>
      </c>
      <c r="E216" s="1017">
        <f>'HORA CERTA'!E14</f>
        <v>101</v>
      </c>
      <c r="F216" s="20">
        <f>'HORA CERTA'!F14</f>
        <v>0.76515151515151514</v>
      </c>
      <c r="G216" s="1017">
        <f>'HORA CERTA'!G14</f>
        <v>80</v>
      </c>
      <c r="H216" s="20">
        <f>'HORA CERTA'!H14</f>
        <v>0.60606060606060608</v>
      </c>
      <c r="I216" s="1017">
        <f>'HORA CERTA'!K14</f>
        <v>0</v>
      </c>
      <c r="J216" s="20">
        <f>'HORA CERTA'!L14</f>
        <v>0</v>
      </c>
      <c r="K216" s="1017">
        <f>'HORA CERTA'!M14</f>
        <v>0</v>
      </c>
      <c r="L216" s="20">
        <f>'HORA CERTA'!N14</f>
        <v>0</v>
      </c>
      <c r="M216" s="1017">
        <f>'HORA CERTA'!O14</f>
        <v>0</v>
      </c>
      <c r="N216" s="20">
        <f>'HORA CERTA'!P14</f>
        <v>0</v>
      </c>
      <c r="O216" s="189">
        <f>'HORA CERTA'!S14</f>
        <v>0</v>
      </c>
      <c r="P216" s="20">
        <f>'HORA CERTA'!T14</f>
        <v>0</v>
      </c>
      <c r="Q216" s="961">
        <f>'HORA CERTA'!U14</f>
        <v>0</v>
      </c>
      <c r="R216" s="20">
        <f>'HORA CERTA'!V14</f>
        <v>0</v>
      </c>
      <c r="S216" s="961">
        <f>'HORA CERTA'!W14</f>
        <v>73</v>
      </c>
      <c r="T216" s="20">
        <f>'HORA CERTA'!X14</f>
        <v>0.55303030303030298</v>
      </c>
      <c r="U216" s="961">
        <f>'HORA CERTA'!AA14</f>
        <v>69</v>
      </c>
      <c r="V216" s="20">
        <f>'HORA CERTA'!AB14</f>
        <v>0.52272727272727271</v>
      </c>
      <c r="W216" s="961">
        <f>'HORA CERTA'!AC14</f>
        <v>63</v>
      </c>
      <c r="X216" s="20">
        <f>'HORA CERTA'!AD14</f>
        <v>0.47727272727272729</v>
      </c>
      <c r="Y216" s="961">
        <f>'HORA CERTA'!AE14</f>
        <v>127</v>
      </c>
      <c r="Z216" s="20">
        <f>'HORA CERTA'!AF14</f>
        <v>0.96212121212121215</v>
      </c>
      <c r="AA216" s="901">
        <f t="shared" si="469"/>
        <v>653</v>
      </c>
    </row>
    <row r="217" spans="1:27" outlineLevel="2" x14ac:dyDescent="0.25">
      <c r="A217" s="866" t="str">
        <f>'HORA CERTA'!A15</f>
        <v>Ginecologia (consulta) - 12hrs</v>
      </c>
      <c r="B217" s="1073">
        <f>'HORA CERTA'!B15</f>
        <v>48</v>
      </c>
      <c r="C217" s="1002">
        <f>'HORA CERTA'!C15</f>
        <v>46</v>
      </c>
      <c r="D217" s="731">
        <f>'HORA CERTA'!D15</f>
        <v>0.95833333333333337</v>
      </c>
      <c r="E217" s="1002">
        <f>'HORA CERTA'!E15</f>
        <v>21</v>
      </c>
      <c r="F217" s="731">
        <f>'HORA CERTA'!F15</f>
        <v>0.4375</v>
      </c>
      <c r="G217" s="1002">
        <f>'HORA CERTA'!G15</f>
        <v>41</v>
      </c>
      <c r="H217" s="731">
        <f>'HORA CERTA'!H15</f>
        <v>0.85416666666666663</v>
      </c>
      <c r="I217" s="1002">
        <f>'HORA CERTA'!K15</f>
        <v>7</v>
      </c>
      <c r="J217" s="731">
        <f>'HORA CERTA'!L15</f>
        <v>0.14583333333333334</v>
      </c>
      <c r="K217" s="1002">
        <f>'HORA CERTA'!M15</f>
        <v>8</v>
      </c>
      <c r="L217" s="731">
        <f>'HORA CERTA'!N15</f>
        <v>0.16666666666666666</v>
      </c>
      <c r="M217" s="1002">
        <f>'HORA CERTA'!O15</f>
        <v>32</v>
      </c>
      <c r="N217" s="731">
        <f>'HORA CERTA'!P15</f>
        <v>0.66666666666666663</v>
      </c>
      <c r="O217" s="767">
        <f>'HORA CERTA'!S15</f>
        <v>8</v>
      </c>
      <c r="P217" s="731">
        <f>'HORA CERTA'!T15</f>
        <v>0.16666666666666666</v>
      </c>
      <c r="Q217" s="962">
        <f>'HORA CERTA'!U15</f>
        <v>37</v>
      </c>
      <c r="R217" s="731">
        <f>'HORA CERTA'!V15</f>
        <v>0.77083333333333337</v>
      </c>
      <c r="S217" s="962">
        <f>'HORA CERTA'!W15</f>
        <v>55</v>
      </c>
      <c r="T217" s="731">
        <f>'HORA CERTA'!X15</f>
        <v>1.1458333333333333</v>
      </c>
      <c r="U217" s="962">
        <f>'HORA CERTA'!AA15</f>
        <v>39</v>
      </c>
      <c r="V217" s="731">
        <f>'HORA CERTA'!AB15</f>
        <v>0.8125</v>
      </c>
      <c r="W217" s="962">
        <f>'HORA CERTA'!AC15</f>
        <v>37</v>
      </c>
      <c r="X217" s="731">
        <f>'HORA CERTA'!AD15</f>
        <v>0.77083333333333337</v>
      </c>
      <c r="Y217" s="962">
        <f>'HORA CERTA'!AE15</f>
        <v>62</v>
      </c>
      <c r="Z217" s="731">
        <f>'HORA CERTA'!AF15</f>
        <v>1.2916666666666667</v>
      </c>
      <c r="AA217" s="107">
        <f t="shared" si="469"/>
        <v>393</v>
      </c>
    </row>
    <row r="218" spans="1:27" outlineLevel="2" x14ac:dyDescent="0.25">
      <c r="A218" s="865" t="str">
        <f>'HORA CERTA'!A17</f>
        <v>Neurologista (consulta) - 12hrs</v>
      </c>
      <c r="B218" s="1072">
        <f>'HORA CERTA'!B17</f>
        <v>660</v>
      </c>
      <c r="C218" s="1002">
        <f>'HORA CERTA'!C17</f>
        <v>779</v>
      </c>
      <c r="D218" s="20">
        <f>'HORA CERTA'!D17</f>
        <v>1.1803030303030304</v>
      </c>
      <c r="E218" s="1017">
        <f>'HORA CERTA'!E17</f>
        <v>563</v>
      </c>
      <c r="F218" s="20">
        <f>'HORA CERTA'!F17</f>
        <v>0.85303030303030303</v>
      </c>
      <c r="G218" s="1017">
        <f>'HORA CERTA'!G17</f>
        <v>458</v>
      </c>
      <c r="H218" s="20">
        <f>'HORA CERTA'!H17</f>
        <v>0.69393939393939397</v>
      </c>
      <c r="I218" s="1017">
        <f>'HORA CERTA'!K17</f>
        <v>114</v>
      </c>
      <c r="J218" s="20">
        <f>'HORA CERTA'!L17</f>
        <v>0.17272727272727273</v>
      </c>
      <c r="K218" s="1017">
        <f>'HORA CERTA'!M17</f>
        <v>111</v>
      </c>
      <c r="L218" s="20">
        <f>'HORA CERTA'!N17</f>
        <v>0.16818181818181818</v>
      </c>
      <c r="M218" s="1017">
        <f>'HORA CERTA'!O17</f>
        <v>393</v>
      </c>
      <c r="N218" s="20">
        <f>'HORA CERTA'!P17</f>
        <v>0.59545454545454546</v>
      </c>
      <c r="O218" s="189">
        <f>'HORA CERTA'!S17</f>
        <v>399</v>
      </c>
      <c r="P218" s="20">
        <f>'HORA CERTA'!T17</f>
        <v>0.6045454545454545</v>
      </c>
      <c r="Q218" s="961">
        <f>'HORA CERTA'!U17</f>
        <v>219</v>
      </c>
      <c r="R218" s="20">
        <f>'HORA CERTA'!V17</f>
        <v>0.33181818181818185</v>
      </c>
      <c r="S218" s="961">
        <f>'HORA CERTA'!W17</f>
        <v>280</v>
      </c>
      <c r="T218" s="20">
        <f>'HORA CERTA'!X17</f>
        <v>0.42424242424242425</v>
      </c>
      <c r="U218" s="961">
        <f>'HORA CERTA'!AA17</f>
        <v>429</v>
      </c>
      <c r="V218" s="20">
        <f>'HORA CERTA'!AB17</f>
        <v>0.65</v>
      </c>
      <c r="W218" s="961">
        <f>'HORA CERTA'!AC17</f>
        <v>308</v>
      </c>
      <c r="X218" s="20">
        <f>'HORA CERTA'!AD17</f>
        <v>0.46666666666666667</v>
      </c>
      <c r="Y218" s="961">
        <f>'HORA CERTA'!AE17</f>
        <v>369</v>
      </c>
      <c r="Z218" s="20">
        <f>'HORA CERTA'!AF17</f>
        <v>0.55909090909090908</v>
      </c>
      <c r="AA218" s="725">
        <f t="shared" si="469"/>
        <v>4422</v>
      </c>
    </row>
    <row r="219" spans="1:27" outlineLevel="2" x14ac:dyDescent="0.25">
      <c r="A219" s="865" t="str">
        <f>'HORA CERTA'!A18</f>
        <v>Ortopedista (consulta) - 12hrs</v>
      </c>
      <c r="B219" s="1072">
        <f>'HORA CERTA'!B18</f>
        <v>484</v>
      </c>
      <c r="C219" s="1002">
        <f>'HORA CERTA'!C18</f>
        <v>642</v>
      </c>
      <c r="D219" s="20">
        <f>'HORA CERTA'!D18</f>
        <v>1.3264462809917354</v>
      </c>
      <c r="E219" s="1017">
        <f>'HORA CERTA'!E18</f>
        <v>606</v>
      </c>
      <c r="F219" s="20">
        <f>'HORA CERTA'!F18</f>
        <v>1.2520661157024793</v>
      </c>
      <c r="G219" s="1017">
        <f>'HORA CERTA'!G18</f>
        <v>581</v>
      </c>
      <c r="H219" s="20">
        <f>'HORA CERTA'!H18</f>
        <v>1.2004132231404958</v>
      </c>
      <c r="I219" s="1017">
        <f>'HORA CERTA'!K18</f>
        <v>23</v>
      </c>
      <c r="J219" s="20">
        <f>'HORA CERTA'!L18</f>
        <v>4.7520661157024795E-2</v>
      </c>
      <c r="K219" s="1017">
        <f>'HORA CERTA'!M18</f>
        <v>29</v>
      </c>
      <c r="L219" s="20">
        <f>'HORA CERTA'!N18</f>
        <v>5.9917355371900828E-2</v>
      </c>
      <c r="M219" s="1017">
        <f>'HORA CERTA'!O18</f>
        <v>368</v>
      </c>
      <c r="N219" s="20">
        <f>'HORA CERTA'!P18</f>
        <v>0.76033057851239672</v>
      </c>
      <c r="O219" s="189">
        <f>'HORA CERTA'!S18</f>
        <v>325</v>
      </c>
      <c r="P219" s="20">
        <f>'HORA CERTA'!T18</f>
        <v>0.67148760330578516</v>
      </c>
      <c r="Q219" s="961">
        <f>'HORA CERTA'!U18</f>
        <v>417</v>
      </c>
      <c r="R219" s="20">
        <f>'HORA CERTA'!V18</f>
        <v>0.86157024793388426</v>
      </c>
      <c r="S219" s="961">
        <f>'HORA CERTA'!W18</f>
        <v>358</v>
      </c>
      <c r="T219" s="20">
        <f>'HORA CERTA'!X18</f>
        <v>0.73966942148760328</v>
      </c>
      <c r="U219" s="961">
        <f>'HORA CERTA'!AA18</f>
        <v>408</v>
      </c>
      <c r="V219" s="20">
        <f>'HORA CERTA'!AB18</f>
        <v>0.84297520661157022</v>
      </c>
      <c r="W219" s="961">
        <f>'HORA CERTA'!AC18</f>
        <v>332</v>
      </c>
      <c r="X219" s="20">
        <f>'HORA CERTA'!AD18</f>
        <v>0.68595041322314054</v>
      </c>
      <c r="Y219" s="961">
        <f>'HORA CERTA'!AE18</f>
        <v>523</v>
      </c>
      <c r="Z219" s="20">
        <f>'HORA CERTA'!AF18</f>
        <v>1.0805785123966942</v>
      </c>
      <c r="AA219" s="901">
        <f t="shared" si="469"/>
        <v>4612</v>
      </c>
    </row>
    <row r="220" spans="1:27" outlineLevel="2" x14ac:dyDescent="0.25">
      <c r="A220" s="867" t="str">
        <f>'HORA CERTA'!A19</f>
        <v>Proctologia (consulta) - 12hrs</v>
      </c>
      <c r="B220" s="1074">
        <f>'HORA CERTA'!B19</f>
        <v>84</v>
      </c>
      <c r="C220" s="985">
        <f>'HORA CERTA'!C19</f>
        <v>147</v>
      </c>
      <c r="D220" s="731">
        <f>'HORA CERTA'!D19</f>
        <v>1.75</v>
      </c>
      <c r="E220" s="1002">
        <f>'HORA CERTA'!E19</f>
        <v>119</v>
      </c>
      <c r="F220" s="731">
        <f>'HORA CERTA'!F19</f>
        <v>1.4166666666666667</v>
      </c>
      <c r="G220" s="1002">
        <f>'HORA CERTA'!G19</f>
        <v>21</v>
      </c>
      <c r="H220" s="731">
        <f>'HORA CERTA'!H19</f>
        <v>0.25</v>
      </c>
      <c r="I220" s="1002">
        <f>'HORA CERTA'!K19</f>
        <v>3</v>
      </c>
      <c r="J220" s="731">
        <f>'HORA CERTA'!L19</f>
        <v>3.5714285714285712E-2</v>
      </c>
      <c r="K220" s="1002">
        <f>'HORA CERTA'!M19</f>
        <v>2</v>
      </c>
      <c r="L220" s="731">
        <f>'HORA CERTA'!N19</f>
        <v>2.3809523809523808E-2</v>
      </c>
      <c r="M220" s="1002">
        <f>'HORA CERTA'!O19</f>
        <v>59</v>
      </c>
      <c r="N220" s="731">
        <f>'HORA CERTA'!P19</f>
        <v>0.70238095238095233</v>
      </c>
      <c r="O220" s="767">
        <f>'HORA CERTA'!S19</f>
        <v>21</v>
      </c>
      <c r="P220" s="731">
        <f>'HORA CERTA'!T19</f>
        <v>0.25</v>
      </c>
      <c r="Q220" s="962">
        <f>'HORA CERTA'!U19</f>
        <v>37</v>
      </c>
      <c r="R220" s="731">
        <f>'HORA CERTA'!V19</f>
        <v>0.44047619047619047</v>
      </c>
      <c r="S220" s="962">
        <f>'HORA CERTA'!W19</f>
        <v>63</v>
      </c>
      <c r="T220" s="731">
        <f>'HORA CERTA'!X19</f>
        <v>0.75</v>
      </c>
      <c r="U220" s="962">
        <f>'HORA CERTA'!AA19</f>
        <v>96</v>
      </c>
      <c r="V220" s="731">
        <f>'HORA CERTA'!AB19</f>
        <v>1.1428571428571428</v>
      </c>
      <c r="W220" s="962">
        <f>'HORA CERTA'!AC19</f>
        <v>19</v>
      </c>
      <c r="X220" s="731">
        <f>'HORA CERTA'!AD19</f>
        <v>0.22619047619047619</v>
      </c>
      <c r="Y220" s="962">
        <f>'HORA CERTA'!AE19</f>
        <v>72</v>
      </c>
      <c r="Z220" s="731">
        <f>'HORA CERTA'!AF19</f>
        <v>0.8571428571428571</v>
      </c>
      <c r="AA220" s="901">
        <f t="shared" si="469"/>
        <v>659</v>
      </c>
    </row>
    <row r="221" spans="1:27" outlineLevel="2" x14ac:dyDescent="0.25">
      <c r="A221" s="865" t="str">
        <f>'HORA CERTA'!A20</f>
        <v>Reumatologuista (consulta) - 12hrs</v>
      </c>
      <c r="B221" s="1072">
        <f>'HORA CERTA'!B20</f>
        <v>264</v>
      </c>
      <c r="C221" s="1002">
        <f>'HORA CERTA'!C20</f>
        <v>236</v>
      </c>
      <c r="D221" s="20">
        <f>'HORA CERTA'!D20</f>
        <v>0.89393939393939392</v>
      </c>
      <c r="E221" s="1017">
        <f>'HORA CERTA'!E20</f>
        <v>186</v>
      </c>
      <c r="F221" s="20">
        <f>'HORA CERTA'!F20</f>
        <v>0.70454545454545459</v>
      </c>
      <c r="G221" s="1017">
        <f>'HORA CERTA'!G20</f>
        <v>91</v>
      </c>
      <c r="H221" s="20">
        <f>'HORA CERTA'!H20</f>
        <v>0.34469696969696972</v>
      </c>
      <c r="I221" s="1017">
        <f>'HORA CERTA'!K20</f>
        <v>0</v>
      </c>
      <c r="J221" s="20">
        <f>'HORA CERTA'!L20</f>
        <v>0</v>
      </c>
      <c r="K221" s="1017">
        <f>'HORA CERTA'!M20</f>
        <v>0</v>
      </c>
      <c r="L221" s="20">
        <f>'HORA CERTA'!N20</f>
        <v>0</v>
      </c>
      <c r="M221" s="1017">
        <f>'HORA CERTA'!O20</f>
        <v>0</v>
      </c>
      <c r="N221" s="20">
        <f>'HORA CERTA'!P20</f>
        <v>0</v>
      </c>
      <c r="O221" s="189">
        <f>'HORA CERTA'!S20</f>
        <v>264</v>
      </c>
      <c r="P221" s="20">
        <f>'HORA CERTA'!T20</f>
        <v>1</v>
      </c>
      <c r="Q221" s="961">
        <f>'HORA CERTA'!U20</f>
        <v>89</v>
      </c>
      <c r="R221" s="20">
        <f>'HORA CERTA'!V20</f>
        <v>0.3371212121212121</v>
      </c>
      <c r="S221" s="961">
        <f>'HORA CERTA'!W20</f>
        <v>142</v>
      </c>
      <c r="T221" s="20">
        <f>'HORA CERTA'!X20</f>
        <v>0.53787878787878785</v>
      </c>
      <c r="U221" s="961">
        <f>'HORA CERTA'!AA20</f>
        <v>153</v>
      </c>
      <c r="V221" s="20">
        <f>'HORA CERTA'!AB20</f>
        <v>0.57954545454545459</v>
      </c>
      <c r="W221" s="961">
        <f>'HORA CERTA'!AC20</f>
        <v>142</v>
      </c>
      <c r="X221" s="20">
        <f>'HORA CERTA'!AD20</f>
        <v>0.53787878787878785</v>
      </c>
      <c r="Y221" s="961">
        <f>'HORA CERTA'!AE20</f>
        <v>270</v>
      </c>
      <c r="Z221" s="20">
        <f>'HORA CERTA'!AF20</f>
        <v>1.0227272727272727</v>
      </c>
      <c r="AA221" s="901">
        <f t="shared" si="469"/>
        <v>1573</v>
      </c>
    </row>
    <row r="222" spans="1:27" outlineLevel="2" x14ac:dyDescent="0.25">
      <c r="A222" s="865" t="str">
        <f>'HORA CERTA'!A21</f>
        <v>Urologista (consulta) - 12hrs</v>
      </c>
      <c r="B222" s="1072">
        <f>'HORA CERTA'!B21</f>
        <v>396</v>
      </c>
      <c r="C222" s="1002">
        <f>'HORA CERTA'!C21</f>
        <v>539</v>
      </c>
      <c r="D222" s="20">
        <f>'HORA CERTA'!D21</f>
        <v>1.3611111111111112</v>
      </c>
      <c r="E222" s="1017">
        <f>'HORA CERTA'!E21</f>
        <v>354</v>
      </c>
      <c r="F222" s="20">
        <f>'HORA CERTA'!F21</f>
        <v>0.89393939393939392</v>
      </c>
      <c r="G222" s="1017">
        <f>'HORA CERTA'!G21</f>
        <v>157</v>
      </c>
      <c r="H222" s="20">
        <f>'HORA CERTA'!H21</f>
        <v>0.39646464646464646</v>
      </c>
      <c r="I222" s="1017">
        <f>'HORA CERTA'!K21</f>
        <v>32</v>
      </c>
      <c r="J222" s="20">
        <f>'HORA CERTA'!L21</f>
        <v>8.0808080808080815E-2</v>
      </c>
      <c r="K222" s="1017">
        <f>'HORA CERTA'!M21</f>
        <v>38</v>
      </c>
      <c r="L222" s="20">
        <f>'HORA CERTA'!N21</f>
        <v>9.5959595959595953E-2</v>
      </c>
      <c r="M222" s="1017">
        <f>'HORA CERTA'!O21</f>
        <v>254</v>
      </c>
      <c r="N222" s="20">
        <f>'HORA CERTA'!P21</f>
        <v>0.64141414141414144</v>
      </c>
      <c r="O222" s="189">
        <f>'HORA CERTA'!S21</f>
        <v>238</v>
      </c>
      <c r="P222" s="20">
        <f>'HORA CERTA'!T21</f>
        <v>0.60101010101010099</v>
      </c>
      <c r="Q222" s="961">
        <f>'HORA CERTA'!U21</f>
        <v>267</v>
      </c>
      <c r="R222" s="20">
        <f>'HORA CERTA'!V21</f>
        <v>0.6742424242424242</v>
      </c>
      <c r="S222" s="961">
        <f>'HORA CERTA'!W21</f>
        <v>213</v>
      </c>
      <c r="T222" s="20">
        <f>'HORA CERTA'!X21</f>
        <v>0.53787878787878785</v>
      </c>
      <c r="U222" s="961">
        <f>'HORA CERTA'!AA21</f>
        <v>238</v>
      </c>
      <c r="V222" s="20">
        <f>'HORA CERTA'!AB21</f>
        <v>0.60101010101010099</v>
      </c>
      <c r="W222" s="961">
        <f>'HORA CERTA'!AC21</f>
        <v>297</v>
      </c>
      <c r="X222" s="20">
        <f>'HORA CERTA'!AD21</f>
        <v>0.75</v>
      </c>
      <c r="Y222" s="961">
        <f>'HORA CERTA'!AE21</f>
        <v>332</v>
      </c>
      <c r="Z222" s="20">
        <f>'HORA CERTA'!AF21</f>
        <v>0.83838383838383834</v>
      </c>
      <c r="AA222" s="901">
        <f t="shared" si="469"/>
        <v>2959</v>
      </c>
    </row>
    <row r="223" spans="1:27" ht="15.75" outlineLevel="2" thickBot="1" x14ac:dyDescent="0.3">
      <c r="A223" s="865" t="str">
        <f>'HORA CERTA'!A22</f>
        <v>Mastologia (consulta) - 10hrs</v>
      </c>
      <c r="B223" s="1072">
        <f>'HORA CERTA'!B22</f>
        <v>120</v>
      </c>
      <c r="C223" s="1002">
        <f>'HORA CERTA'!C22</f>
        <v>0</v>
      </c>
      <c r="D223" s="20">
        <f>'HORA CERTA'!D22</f>
        <v>0</v>
      </c>
      <c r="E223" s="1017">
        <f>'HORA CERTA'!E22</f>
        <v>0</v>
      </c>
      <c r="F223" s="20">
        <f>'HORA CERTA'!F22</f>
        <v>0</v>
      </c>
      <c r="G223" s="1017">
        <f>'HORA CERTA'!G22</f>
        <v>0</v>
      </c>
      <c r="H223" s="20">
        <f>'HORA CERTA'!H22</f>
        <v>0</v>
      </c>
      <c r="I223" s="1017">
        <f>'HORA CERTA'!K22</f>
        <v>0</v>
      </c>
      <c r="J223" s="20">
        <f>'HORA CERTA'!L22</f>
        <v>0</v>
      </c>
      <c r="K223" s="1017">
        <f>'HORA CERTA'!M22</f>
        <v>0</v>
      </c>
      <c r="L223" s="20">
        <f>'HORA CERTA'!N22</f>
        <v>0</v>
      </c>
      <c r="M223" s="1017">
        <f>'HORA CERTA'!O22</f>
        <v>0</v>
      </c>
      <c r="N223" s="20">
        <f>'HORA CERTA'!P22</f>
        <v>0</v>
      </c>
      <c r="O223" s="189">
        <f>'HORA CERTA'!S22</f>
        <v>0</v>
      </c>
      <c r="P223" s="20">
        <f>'HORA CERTA'!T22</f>
        <v>0</v>
      </c>
      <c r="Q223" s="961">
        <f>'HORA CERTA'!U22</f>
        <v>0</v>
      </c>
      <c r="R223" s="20">
        <f>'HORA CERTA'!V22</f>
        <v>0</v>
      </c>
      <c r="S223" s="961">
        <f>'HORA CERTA'!W22</f>
        <v>0</v>
      </c>
      <c r="T223" s="20">
        <f>'HORA CERTA'!X22</f>
        <v>0</v>
      </c>
      <c r="U223" s="961">
        <f>'HORA CERTA'!AA22</f>
        <v>0</v>
      </c>
      <c r="V223" s="20">
        <f>'HORA CERTA'!AB22</f>
        <v>0</v>
      </c>
      <c r="W223" s="961">
        <f>'HORA CERTA'!AC22</f>
        <v>0</v>
      </c>
      <c r="X223" s="20">
        <f>'HORA CERTA'!AD22</f>
        <v>0</v>
      </c>
      <c r="Y223" s="961">
        <f>'HORA CERTA'!AE22</f>
        <v>0</v>
      </c>
      <c r="Z223" s="20">
        <f>'HORA CERTA'!AF22</f>
        <v>0</v>
      </c>
      <c r="AA223" s="901">
        <f t="shared" si="469"/>
        <v>0</v>
      </c>
    </row>
    <row r="224" spans="1:27" ht="15.75" outlineLevel="2" thickBot="1" x14ac:dyDescent="0.3">
      <c r="A224" s="876" t="str">
        <f>'HORA CERTA'!A23</f>
        <v>SOMA CONSULTAS</v>
      </c>
      <c r="B224" s="977">
        <f>'HORA CERTA'!B23</f>
        <v>4768</v>
      </c>
      <c r="C224" s="982">
        <f>'HORA CERTA'!C23</f>
        <v>4849</v>
      </c>
      <c r="D224" s="241">
        <f>'HORA CERTA'!D23</f>
        <v>1.0169882550335569</v>
      </c>
      <c r="E224" s="982">
        <f>'HORA CERTA'!E23</f>
        <v>3775</v>
      </c>
      <c r="F224" s="241">
        <f>'HORA CERTA'!F23</f>
        <v>0.79173657718120805</v>
      </c>
      <c r="G224" s="982">
        <f>'HORA CERTA'!G23</f>
        <v>2839</v>
      </c>
      <c r="H224" s="241">
        <f>'HORA CERTA'!H23</f>
        <v>0.59542785234899331</v>
      </c>
      <c r="I224" s="982">
        <f>'HORA CERTA'!K23</f>
        <v>345</v>
      </c>
      <c r="J224" s="241">
        <f>'HORA CERTA'!L23</f>
        <v>7.2357382550335567E-2</v>
      </c>
      <c r="K224" s="982">
        <f>'HORA CERTA'!M23</f>
        <v>386</v>
      </c>
      <c r="L224" s="241">
        <f>'HORA CERTA'!N23</f>
        <v>8.0956375838926176E-2</v>
      </c>
      <c r="M224" s="982">
        <f>'HORA CERTA'!O23</f>
        <v>2398</v>
      </c>
      <c r="N224" s="241">
        <f>'HORA CERTA'!P23</f>
        <v>0.50293624161073824</v>
      </c>
      <c r="O224" s="381">
        <f>'HORA CERTA'!S23</f>
        <v>2665</v>
      </c>
      <c r="P224" s="241">
        <f>'HORA CERTA'!T23</f>
        <v>0.55893456375838924</v>
      </c>
      <c r="Q224" s="660">
        <f>'HORA CERTA'!U23</f>
        <v>2621</v>
      </c>
      <c r="R224" s="241">
        <f>'HORA CERTA'!V23</f>
        <v>0.54970637583892612</v>
      </c>
      <c r="S224" s="660">
        <f>'HORA CERTA'!W23</f>
        <v>2695</v>
      </c>
      <c r="T224" s="241">
        <f>'HORA CERTA'!X23</f>
        <v>0.56522651006711411</v>
      </c>
      <c r="U224" s="660">
        <f>'HORA CERTA'!AA23</f>
        <v>2992</v>
      </c>
      <c r="V224" s="241">
        <f>'HORA CERTA'!AB23</f>
        <v>0.62751677852348997</v>
      </c>
      <c r="W224" s="660">
        <f>'HORA CERTA'!AC23</f>
        <v>3108</v>
      </c>
      <c r="X224" s="241">
        <f>'HORA CERTA'!AD23</f>
        <v>0.65184563758389258</v>
      </c>
      <c r="Y224" s="660">
        <f>'HORA CERTA'!AE23</f>
        <v>4010</v>
      </c>
      <c r="Z224" s="241">
        <f>'HORA CERTA'!AF23</f>
        <v>0.84102348993288589</v>
      </c>
      <c r="AA224" s="927">
        <f t="shared" si="469"/>
        <v>32683</v>
      </c>
    </row>
    <row r="225" spans="1:27" outlineLevel="2" x14ac:dyDescent="0.25">
      <c r="A225" s="868" t="str">
        <f>'HORA CERTA'!A26</f>
        <v>Cirurgia Vascular (procedimentos)</v>
      </c>
      <c r="B225" s="1075">
        <f>'HORA CERTA'!B26</f>
        <v>20</v>
      </c>
      <c r="C225" s="1003">
        <f>'HORA CERTA'!C26</f>
        <v>10</v>
      </c>
      <c r="D225" s="778">
        <f>'HORA CERTA'!D26</f>
        <v>0.5</v>
      </c>
      <c r="E225" s="1003">
        <f>'HORA CERTA'!E26</f>
        <v>16</v>
      </c>
      <c r="F225" s="778">
        <f>'HORA CERTA'!F26</f>
        <v>0.8</v>
      </c>
      <c r="G225" s="1003">
        <f>'HORA CERTA'!G26</f>
        <v>0</v>
      </c>
      <c r="H225" s="778">
        <f>'HORA CERTA'!H26</f>
        <v>0</v>
      </c>
      <c r="I225" s="1003">
        <f>'HORA CERTA'!K26</f>
        <v>0</v>
      </c>
      <c r="J225" s="778">
        <f>'HORA CERTA'!L26</f>
        <v>0</v>
      </c>
      <c r="K225" s="1003">
        <f>'HORA CERTA'!M26</f>
        <v>0</v>
      </c>
      <c r="L225" s="778">
        <f>'HORA CERTA'!N26</f>
        <v>0</v>
      </c>
      <c r="M225" s="1003">
        <f>'HORA CERTA'!O26</f>
        <v>0</v>
      </c>
      <c r="N225" s="778">
        <f>'HORA CERTA'!P26</f>
        <v>0</v>
      </c>
      <c r="O225" s="829">
        <f>'HORA CERTA'!S26</f>
        <v>12</v>
      </c>
      <c r="P225" s="778">
        <f>'HORA CERTA'!T26</f>
        <v>0.6</v>
      </c>
      <c r="Q225" s="963">
        <f>'HORA CERTA'!U26</f>
        <v>22</v>
      </c>
      <c r="R225" s="778">
        <f>'HORA CERTA'!V26</f>
        <v>1.1000000000000001</v>
      </c>
      <c r="S225" s="963">
        <f>'HORA CERTA'!W26</f>
        <v>34</v>
      </c>
      <c r="T225" s="778">
        <f>'HORA CERTA'!X26</f>
        <v>1.7</v>
      </c>
      <c r="U225" s="963">
        <f>'HORA CERTA'!AA26</f>
        <v>18</v>
      </c>
      <c r="V225" s="778">
        <f>'HORA CERTA'!AB26</f>
        <v>0.9</v>
      </c>
      <c r="W225" s="963">
        <f>'HORA CERTA'!AC26</f>
        <v>53</v>
      </c>
      <c r="X225" s="778">
        <f>'HORA CERTA'!AD26</f>
        <v>2.65</v>
      </c>
      <c r="Y225" s="963">
        <f>'HORA CERTA'!AE26</f>
        <v>51</v>
      </c>
      <c r="Z225" s="778">
        <f>'HORA CERTA'!AF26</f>
        <v>2.5499999999999998</v>
      </c>
      <c r="AA225" s="926">
        <f t="shared" si="469"/>
        <v>216</v>
      </c>
    </row>
    <row r="226" spans="1:27" outlineLevel="2" x14ac:dyDescent="0.25">
      <c r="A226" s="869" t="str">
        <f>'HORA CERTA'!A24</f>
        <v>Cirurgia Geral (procedimentos)</v>
      </c>
      <c r="B226" s="1073">
        <f>'HORA CERTA'!B24</f>
        <v>10</v>
      </c>
      <c r="C226" s="1004">
        <f>'HORA CERTA'!C24</f>
        <v>9</v>
      </c>
      <c r="D226" s="731">
        <f>'HORA CERTA'!D24</f>
        <v>0.9</v>
      </c>
      <c r="E226" s="1004">
        <f>'HORA CERTA'!E24</f>
        <v>10</v>
      </c>
      <c r="F226" s="731">
        <f>'HORA CERTA'!F24</f>
        <v>1</v>
      </c>
      <c r="G226" s="1004">
        <f>'HORA CERTA'!G24</f>
        <v>9</v>
      </c>
      <c r="H226" s="731">
        <f>'HORA CERTA'!H24</f>
        <v>0.9</v>
      </c>
      <c r="I226" s="1004">
        <f>'HORA CERTA'!K24</f>
        <v>0</v>
      </c>
      <c r="J226" s="731">
        <f>'HORA CERTA'!L24</f>
        <v>0</v>
      </c>
      <c r="K226" s="1004">
        <f>'HORA CERTA'!M24</f>
        <v>0</v>
      </c>
      <c r="L226" s="731">
        <f>'HORA CERTA'!N24</f>
        <v>0</v>
      </c>
      <c r="M226" s="1004">
        <f>'HORA CERTA'!O24</f>
        <v>0</v>
      </c>
      <c r="N226" s="731">
        <f>'HORA CERTA'!P24</f>
        <v>0</v>
      </c>
      <c r="O226" s="768">
        <f>'HORA CERTA'!S24</f>
        <v>8</v>
      </c>
      <c r="P226" s="731">
        <f>'HORA CERTA'!T24</f>
        <v>0.8</v>
      </c>
      <c r="Q226" s="964">
        <f>'HORA CERTA'!U24</f>
        <v>33</v>
      </c>
      <c r="R226" s="731">
        <f>'HORA CERTA'!V24</f>
        <v>3.3</v>
      </c>
      <c r="S226" s="964">
        <f>'HORA CERTA'!W24</f>
        <v>30</v>
      </c>
      <c r="T226" s="731">
        <f>'HORA CERTA'!X24</f>
        <v>3</v>
      </c>
      <c r="U226" s="964">
        <f>'HORA CERTA'!AA24</f>
        <v>25</v>
      </c>
      <c r="V226" s="731">
        <f>'HORA CERTA'!AB24</f>
        <v>2.5</v>
      </c>
      <c r="W226" s="964">
        <f>'HORA CERTA'!AC24</f>
        <v>73</v>
      </c>
      <c r="X226" s="731">
        <f>'HORA CERTA'!AD24</f>
        <v>7.3</v>
      </c>
      <c r="Y226" s="964">
        <f>'HORA CERTA'!AE24</f>
        <v>109</v>
      </c>
      <c r="Z226" s="731">
        <f>'HORA CERTA'!AF24</f>
        <v>10.9</v>
      </c>
      <c r="AA226" s="833">
        <f t="shared" si="469"/>
        <v>306</v>
      </c>
    </row>
    <row r="227" spans="1:27" outlineLevel="2" x14ac:dyDescent="0.25">
      <c r="A227" s="869" t="str">
        <f>'HORA CERTA'!A25</f>
        <v>Cirurgia Geral Infantil (procedimentos)</v>
      </c>
      <c r="B227" s="1073">
        <f>'HORA CERTA'!B25</f>
        <v>16</v>
      </c>
      <c r="C227" s="1004">
        <f>'HORA CERTA'!C25</f>
        <v>0</v>
      </c>
      <c r="D227" s="731">
        <f>'HORA CERTA'!D25</f>
        <v>0</v>
      </c>
      <c r="E227" s="1004">
        <f>'HORA CERTA'!E25</f>
        <v>21</v>
      </c>
      <c r="F227" s="731">
        <f>'HORA CERTA'!F25</f>
        <v>1.3125</v>
      </c>
      <c r="G227" s="1004">
        <f>'HORA CERTA'!G25</f>
        <v>20</v>
      </c>
      <c r="H227" s="731">
        <f>'HORA CERTA'!H25</f>
        <v>1.25</v>
      </c>
      <c r="I227" s="1004">
        <f>'HORA CERTA'!K25</f>
        <v>0</v>
      </c>
      <c r="J227" s="731">
        <f>'HORA CERTA'!L25</f>
        <v>0</v>
      </c>
      <c r="K227" s="1004">
        <f>'HORA CERTA'!M25</f>
        <v>0</v>
      </c>
      <c r="L227" s="731">
        <f>'HORA CERTA'!N25</f>
        <v>0</v>
      </c>
      <c r="M227" s="1004">
        <f>'HORA CERTA'!O25</f>
        <v>0</v>
      </c>
      <c r="N227" s="731">
        <f>'HORA CERTA'!P25</f>
        <v>0</v>
      </c>
      <c r="O227" s="768">
        <f>'HORA CERTA'!S25</f>
        <v>0</v>
      </c>
      <c r="P227" s="731">
        <f>'HORA CERTA'!T25</f>
        <v>0</v>
      </c>
      <c r="Q227" s="964">
        <f>'HORA CERTA'!U25</f>
        <v>22</v>
      </c>
      <c r="R227" s="731">
        <f>'HORA CERTA'!V25</f>
        <v>1.375</v>
      </c>
      <c r="S227" s="964">
        <f>'HORA CERTA'!W25</f>
        <v>54</v>
      </c>
      <c r="T227" s="731">
        <f>'HORA CERTA'!X25</f>
        <v>3.375</v>
      </c>
      <c r="U227" s="964">
        <f>'HORA CERTA'!AA25</f>
        <v>70</v>
      </c>
      <c r="V227" s="731">
        <f>'HORA CERTA'!AB25</f>
        <v>4.375</v>
      </c>
      <c r="W227" s="964">
        <f>'HORA CERTA'!AC25</f>
        <v>82</v>
      </c>
      <c r="X227" s="731">
        <f>'HORA CERTA'!AD25</f>
        <v>5.125</v>
      </c>
      <c r="Y227" s="964">
        <f>'HORA CERTA'!AE25</f>
        <v>54</v>
      </c>
      <c r="Z227" s="731">
        <f>'HORA CERTA'!AF25</f>
        <v>3.375</v>
      </c>
      <c r="AA227" s="833">
        <f t="shared" si="469"/>
        <v>323</v>
      </c>
    </row>
    <row r="228" spans="1:27" outlineLevel="2" x14ac:dyDescent="0.25">
      <c r="A228" s="870" t="str">
        <f>'HORA CERTA'!A27</f>
        <v>Cirurgia Ginecologica (Histeroscopia)</v>
      </c>
      <c r="B228" s="1074">
        <f>'HORA CERTA'!B27</f>
        <v>52</v>
      </c>
      <c r="C228" s="1005">
        <f>'HORA CERTA'!C27</f>
        <v>26</v>
      </c>
      <c r="D228" s="731">
        <f>'HORA CERTA'!D27</f>
        <v>0.5</v>
      </c>
      <c r="E228" s="1004">
        <f>'HORA CERTA'!E27</f>
        <v>23</v>
      </c>
      <c r="F228" s="731">
        <f>'HORA CERTA'!F27</f>
        <v>0.44230769230769229</v>
      </c>
      <c r="G228" s="1004">
        <f>'HORA CERTA'!G27</f>
        <v>18</v>
      </c>
      <c r="H228" s="731">
        <f>'HORA CERTA'!H27</f>
        <v>0.34615384615384615</v>
      </c>
      <c r="I228" s="1004">
        <f>'HORA CERTA'!K27</f>
        <v>0</v>
      </c>
      <c r="J228" s="731">
        <f>'HORA CERTA'!L27</f>
        <v>0</v>
      </c>
      <c r="K228" s="1004">
        <f>'HORA CERTA'!M27</f>
        <v>2</v>
      </c>
      <c r="L228" s="731">
        <f>'HORA CERTA'!N27</f>
        <v>3.8461538461538464E-2</v>
      </c>
      <c r="M228" s="1004">
        <f>'HORA CERTA'!O27</f>
        <v>18</v>
      </c>
      <c r="N228" s="731">
        <f>'HORA CERTA'!P27</f>
        <v>0.34615384615384615</v>
      </c>
      <c r="O228" s="768">
        <f>'HORA CERTA'!S27</f>
        <v>0</v>
      </c>
      <c r="P228" s="731">
        <f>'HORA CERTA'!T27</f>
        <v>0</v>
      </c>
      <c r="Q228" s="964">
        <f>'HORA CERTA'!U27</f>
        <v>25</v>
      </c>
      <c r="R228" s="731">
        <f>'HORA CERTA'!V27</f>
        <v>0.48076923076923078</v>
      </c>
      <c r="S228" s="964">
        <f>'HORA CERTA'!W27</f>
        <v>27</v>
      </c>
      <c r="T228" s="731">
        <f>'HORA CERTA'!X27</f>
        <v>0.51923076923076927</v>
      </c>
      <c r="U228" s="964">
        <f>'HORA CERTA'!AA27</f>
        <v>15</v>
      </c>
      <c r="V228" s="731">
        <f>'HORA CERTA'!AB27</f>
        <v>0.28846153846153844</v>
      </c>
      <c r="W228" s="964">
        <f>'HORA CERTA'!AC27</f>
        <v>18</v>
      </c>
      <c r="X228" s="731">
        <f>'HORA CERTA'!AD27</f>
        <v>0.34615384615384615</v>
      </c>
      <c r="Y228" s="964">
        <f>'HORA CERTA'!AE27</f>
        <v>26</v>
      </c>
      <c r="Z228" s="731">
        <f>'HORA CERTA'!AF27</f>
        <v>0.5</v>
      </c>
      <c r="AA228" s="833">
        <f t="shared" si="469"/>
        <v>198</v>
      </c>
    </row>
    <row r="229" spans="1:27" outlineLevel="2" x14ac:dyDescent="0.25">
      <c r="A229" s="870" t="str">
        <f>'HORA CERTA'!A16</f>
        <v>Ginecologica (Colposcopia) - 12hrs</v>
      </c>
      <c r="B229" s="1074">
        <f>'HORA CERTA'!B16</f>
        <v>60</v>
      </c>
      <c r="C229" s="1005">
        <f>'HORA CERTA'!C16</f>
        <v>8</v>
      </c>
      <c r="D229" s="731">
        <f>'HORA CERTA'!D16</f>
        <v>0.13333333333333333</v>
      </c>
      <c r="E229" s="1004">
        <f>'HORA CERTA'!E16</f>
        <v>13</v>
      </c>
      <c r="F229" s="731">
        <f>'HORA CERTA'!F16</f>
        <v>0.21666666666666667</v>
      </c>
      <c r="G229" s="1004">
        <f>'HORA CERTA'!G16</f>
        <v>23</v>
      </c>
      <c r="H229" s="731">
        <f>'HORA CERTA'!H16</f>
        <v>0.38333333333333336</v>
      </c>
      <c r="I229" s="1004">
        <f>'HORA CERTA'!K16</f>
        <v>3</v>
      </c>
      <c r="J229" s="731">
        <f>'HORA CERTA'!L16</f>
        <v>0.05</v>
      </c>
      <c r="K229" s="1004">
        <f>'HORA CERTA'!M16</f>
        <v>5</v>
      </c>
      <c r="L229" s="731">
        <f>'HORA CERTA'!N16</f>
        <v>8.3333333333333329E-2</v>
      </c>
      <c r="M229" s="1004">
        <f>'HORA CERTA'!O16</f>
        <v>20</v>
      </c>
      <c r="N229" s="731">
        <f>'HORA CERTA'!P16</f>
        <v>0.33333333333333331</v>
      </c>
      <c r="O229" s="768">
        <f>'HORA CERTA'!S16</f>
        <v>17</v>
      </c>
      <c r="P229" s="731">
        <f>'HORA CERTA'!T16</f>
        <v>0.28333333333333333</v>
      </c>
      <c r="Q229" s="964">
        <f>'HORA CERTA'!U16</f>
        <v>24</v>
      </c>
      <c r="R229" s="731">
        <f>'HORA CERTA'!V16</f>
        <v>0.4</v>
      </c>
      <c r="S229" s="964">
        <f>'HORA CERTA'!W16</f>
        <v>34</v>
      </c>
      <c r="T229" s="731">
        <f>'HORA CERTA'!X16</f>
        <v>0.56666666666666665</v>
      </c>
      <c r="U229" s="964">
        <f>'HORA CERTA'!AA16</f>
        <v>25</v>
      </c>
      <c r="V229" s="731">
        <f>'HORA CERTA'!AB16</f>
        <v>0.41666666666666669</v>
      </c>
      <c r="W229" s="964">
        <f>'HORA CERTA'!AC16</f>
        <v>28</v>
      </c>
      <c r="X229" s="731">
        <f>'HORA CERTA'!AD16</f>
        <v>0.46666666666666667</v>
      </c>
      <c r="Y229" s="964">
        <f>'HORA CERTA'!AE16</f>
        <v>48</v>
      </c>
      <c r="Z229" s="731">
        <f>'HORA CERTA'!AF16</f>
        <v>0.8</v>
      </c>
      <c r="AA229" s="833">
        <f t="shared" si="469"/>
        <v>248</v>
      </c>
    </row>
    <row r="230" spans="1:27" outlineLevel="2" x14ac:dyDescent="0.25">
      <c r="A230" s="870" t="str">
        <f>'HORA CERTA'!A28</f>
        <v>Cirurgia Ortopedica (procedimentos)</v>
      </c>
      <c r="B230" s="1074">
        <f>'HORA CERTA'!B28</f>
        <v>20</v>
      </c>
      <c r="C230" s="1005">
        <f>'HORA CERTA'!C28</f>
        <v>9</v>
      </c>
      <c r="D230" s="731">
        <f>'HORA CERTA'!D28</f>
        <v>0.45</v>
      </c>
      <c r="E230" s="1004">
        <f>'HORA CERTA'!E28</f>
        <v>11</v>
      </c>
      <c r="F230" s="731">
        <f>'HORA CERTA'!F28</f>
        <v>0.55000000000000004</v>
      </c>
      <c r="G230" s="1004">
        <f>'HORA CERTA'!G28</f>
        <v>7</v>
      </c>
      <c r="H230" s="731">
        <f>'HORA CERTA'!H28</f>
        <v>0.35</v>
      </c>
      <c r="I230" s="1004">
        <f>'HORA CERTA'!K28</f>
        <v>0</v>
      </c>
      <c r="J230" s="731">
        <f>'HORA CERTA'!L28</f>
        <v>0</v>
      </c>
      <c r="K230" s="1004">
        <f>'HORA CERTA'!M28</f>
        <v>0</v>
      </c>
      <c r="L230" s="731">
        <f>'HORA CERTA'!N28</f>
        <v>0</v>
      </c>
      <c r="M230" s="1004">
        <f>'HORA CERTA'!O28</f>
        <v>0</v>
      </c>
      <c r="N230" s="731">
        <f>'HORA CERTA'!P28</f>
        <v>0</v>
      </c>
      <c r="O230" s="768">
        <f>'HORA CERTA'!S28</f>
        <v>4</v>
      </c>
      <c r="P230" s="731">
        <f>'HORA CERTA'!T28</f>
        <v>0.2</v>
      </c>
      <c r="Q230" s="964">
        <f>'HORA CERTA'!U28</f>
        <v>14</v>
      </c>
      <c r="R230" s="731">
        <f>'HORA CERTA'!V28</f>
        <v>0.7</v>
      </c>
      <c r="S230" s="964">
        <f>'HORA CERTA'!W28</f>
        <v>14</v>
      </c>
      <c r="T230" s="731">
        <f>'HORA CERTA'!X28</f>
        <v>0.7</v>
      </c>
      <c r="U230" s="964">
        <f>'HORA CERTA'!AA28</f>
        <v>6</v>
      </c>
      <c r="V230" s="731">
        <f>'HORA CERTA'!AB28</f>
        <v>0.3</v>
      </c>
      <c r="W230" s="964">
        <f>'HORA CERTA'!AC28</f>
        <v>0</v>
      </c>
      <c r="X230" s="731">
        <f>'HORA CERTA'!AD28</f>
        <v>0</v>
      </c>
      <c r="Y230" s="964">
        <f>'HORA CERTA'!AE28</f>
        <v>17</v>
      </c>
      <c r="Z230" s="731">
        <f>'HORA CERTA'!AF28</f>
        <v>0.85</v>
      </c>
      <c r="AA230" s="833">
        <f t="shared" si="469"/>
        <v>82</v>
      </c>
    </row>
    <row r="231" spans="1:27" outlineLevel="2" x14ac:dyDescent="0.25">
      <c r="A231" s="1026" t="str">
        <f>'HORA CERTA'!A29</f>
        <v>Cirurgia Urologia (procedimentos)</v>
      </c>
      <c r="B231" s="1057">
        <f>'HORA CERTA'!B29</f>
        <v>20</v>
      </c>
      <c r="C231" s="1018">
        <f>'HORA CERTA'!C29</f>
        <v>17</v>
      </c>
      <c r="D231" s="931">
        <f>'HORA CERTA'!D29</f>
        <v>0.85</v>
      </c>
      <c r="E231" s="1018">
        <f>'HORA CERTA'!E29</f>
        <v>0</v>
      </c>
      <c r="F231" s="931">
        <f>'HORA CERTA'!F29</f>
        <v>0</v>
      </c>
      <c r="G231" s="1018">
        <f>'HORA CERTA'!G29</f>
        <v>20</v>
      </c>
      <c r="H231" s="931">
        <f>'HORA CERTA'!H29</f>
        <v>1</v>
      </c>
      <c r="I231" s="1018">
        <f>'HORA CERTA'!K29</f>
        <v>0</v>
      </c>
      <c r="J231" s="931">
        <f>'HORA CERTA'!L29</f>
        <v>0</v>
      </c>
      <c r="K231" s="1018">
        <f>'HORA CERTA'!M29</f>
        <v>0</v>
      </c>
      <c r="L231" s="931">
        <f>'HORA CERTA'!N29</f>
        <v>0</v>
      </c>
      <c r="M231" s="1018">
        <f>'HORA CERTA'!O29</f>
        <v>0</v>
      </c>
      <c r="N231" s="931">
        <f>'HORA CERTA'!P29</f>
        <v>0</v>
      </c>
      <c r="O231" s="1019">
        <f>'HORA CERTA'!S29</f>
        <v>17</v>
      </c>
      <c r="P231" s="931">
        <f>'HORA CERTA'!T29</f>
        <v>0.85</v>
      </c>
      <c r="Q231" s="1020">
        <f>'HORA CERTA'!U29</f>
        <v>24</v>
      </c>
      <c r="R231" s="931">
        <f>'HORA CERTA'!V29</f>
        <v>1.2</v>
      </c>
      <c r="S231" s="1020">
        <f>'HORA CERTA'!W29</f>
        <v>39</v>
      </c>
      <c r="T231" s="931">
        <f>'HORA CERTA'!X29</f>
        <v>1.95</v>
      </c>
      <c r="U231" s="1020">
        <f>'HORA CERTA'!AA29</f>
        <v>16</v>
      </c>
      <c r="V231" s="931">
        <f>'HORA CERTA'!AB29</f>
        <v>0.8</v>
      </c>
      <c r="W231" s="1020">
        <f>'HORA CERTA'!AC29</f>
        <v>31</v>
      </c>
      <c r="X231" s="931">
        <f>'HORA CERTA'!AD29</f>
        <v>1.55</v>
      </c>
      <c r="Y231" s="1020">
        <f>'HORA CERTA'!AE29</f>
        <v>41</v>
      </c>
      <c r="Z231" s="931">
        <f>'HORA CERTA'!AF29</f>
        <v>2.0499999999999998</v>
      </c>
      <c r="AA231" s="1027">
        <f t="shared" si="469"/>
        <v>205</v>
      </c>
    </row>
    <row r="232" spans="1:27" outlineLevel="2" x14ac:dyDescent="0.25">
      <c r="A232" s="1021" t="str">
        <f>'HORA CERTA'!A30</f>
        <v>Cirurgia Proctologia (procedimentos)</v>
      </c>
      <c r="B232" s="1067" t="str">
        <f>'HORA CERTA'!B30</f>
        <v>s/ meta</v>
      </c>
      <c r="C232" s="1022">
        <f>'HORA CERTA'!C30</f>
        <v>0</v>
      </c>
      <c r="D232" s="893" t="str">
        <f>'HORA CERTA'!D30</f>
        <v>-</v>
      </c>
      <c r="E232" s="1023">
        <f>'HORA CERTA'!E30</f>
        <v>0</v>
      </c>
      <c r="F232" s="893" t="str">
        <f>'HORA CERTA'!F30</f>
        <v>-</v>
      </c>
      <c r="G232" s="1023">
        <f>'HORA CERTA'!G30</f>
        <v>0</v>
      </c>
      <c r="H232" s="893" t="str">
        <f>'HORA CERTA'!H30</f>
        <v>-</v>
      </c>
      <c r="I232" s="1023">
        <f>'HORA CERTA'!K30</f>
        <v>0</v>
      </c>
      <c r="J232" s="893" t="str">
        <f>'HORA CERTA'!L30</f>
        <v>-</v>
      </c>
      <c r="K232" s="1023">
        <f>'HORA CERTA'!M30</f>
        <v>0</v>
      </c>
      <c r="L232" s="893" t="str">
        <f>'HORA CERTA'!N30</f>
        <v>-</v>
      </c>
      <c r="M232" s="1023">
        <f>'HORA CERTA'!O30</f>
        <v>0</v>
      </c>
      <c r="N232" s="893" t="str">
        <f>'HORA CERTA'!P30</f>
        <v>-</v>
      </c>
      <c r="O232" s="1024">
        <f>'HORA CERTA'!S30</f>
        <v>0</v>
      </c>
      <c r="P232" s="893" t="str">
        <f>'HORA CERTA'!T30</f>
        <v>-</v>
      </c>
      <c r="Q232" s="1025">
        <f>'HORA CERTA'!U30</f>
        <v>0</v>
      </c>
      <c r="R232" s="893" t="str">
        <f>'HORA CERTA'!V30</f>
        <v>-</v>
      </c>
      <c r="S232" s="1025">
        <f>'HORA CERTA'!W30</f>
        <v>0</v>
      </c>
      <c r="T232" s="893" t="str">
        <f>'HORA CERTA'!X30</f>
        <v>-</v>
      </c>
      <c r="U232" s="1025">
        <f>'HORA CERTA'!AA30</f>
        <v>0</v>
      </c>
      <c r="V232" s="893" t="str">
        <f>'HORA CERTA'!AB30</f>
        <v>-</v>
      </c>
      <c r="W232" s="1025">
        <f>'HORA CERTA'!AC30</f>
        <v>0</v>
      </c>
      <c r="X232" s="893" t="str">
        <f>'HORA CERTA'!AD30</f>
        <v>-</v>
      </c>
      <c r="Y232" s="1025">
        <f>'HORA CERTA'!AE30</f>
        <v>0</v>
      </c>
      <c r="Z232" s="893" t="str">
        <f>'HORA CERTA'!AF30</f>
        <v>-</v>
      </c>
      <c r="AA232" s="926">
        <f t="shared" si="469"/>
        <v>0</v>
      </c>
    </row>
    <row r="233" spans="1:27" ht="15.75" outlineLevel="2" thickBot="1" x14ac:dyDescent="0.3">
      <c r="A233" s="870" t="str">
        <f>'HORA CERTA'!A31</f>
        <v xml:space="preserve">Procedimentos de  Dermatologica </v>
      </c>
      <c r="B233" s="1074" t="str">
        <f>'HORA CERTA'!B31</f>
        <v>s/ meta</v>
      </c>
      <c r="C233" s="1005">
        <f>'HORA CERTA'!C31</f>
        <v>163</v>
      </c>
      <c r="D233" s="731" t="str">
        <f>'HORA CERTA'!D31</f>
        <v>-</v>
      </c>
      <c r="E233" s="1004">
        <f>'HORA CERTA'!E31</f>
        <v>125</v>
      </c>
      <c r="F233" s="731" t="str">
        <f>'HORA CERTA'!F31</f>
        <v>-</v>
      </c>
      <c r="G233" s="1004">
        <f>'HORA CERTA'!G31</f>
        <v>129</v>
      </c>
      <c r="H233" s="731" t="str">
        <f>'HORA CERTA'!H31</f>
        <v>-</v>
      </c>
      <c r="I233" s="1004">
        <f>'HORA CERTA'!K31</f>
        <v>0</v>
      </c>
      <c r="J233" s="731" t="str">
        <f>'HORA CERTA'!L31</f>
        <v>-</v>
      </c>
      <c r="K233" s="1004">
        <f>'HORA CERTA'!M31</f>
        <v>9</v>
      </c>
      <c r="L233" s="731" t="str">
        <f>'HORA CERTA'!N31</f>
        <v>-</v>
      </c>
      <c r="M233" s="1004">
        <f>'HORA CERTA'!O31</f>
        <v>51</v>
      </c>
      <c r="N233" s="731" t="str">
        <f>'HORA CERTA'!P31</f>
        <v>-</v>
      </c>
      <c r="O233" s="768">
        <f>'HORA CERTA'!S31</f>
        <v>86</v>
      </c>
      <c r="P233" s="731" t="str">
        <f>'HORA CERTA'!T31</f>
        <v>-</v>
      </c>
      <c r="Q233" s="964">
        <f>'HORA CERTA'!U31</f>
        <v>89</v>
      </c>
      <c r="R233" s="731" t="str">
        <f>'HORA CERTA'!V31</f>
        <v>-</v>
      </c>
      <c r="S233" s="964">
        <f>'HORA CERTA'!W31</f>
        <v>61</v>
      </c>
      <c r="T233" s="731" t="str">
        <f>'HORA CERTA'!X31</f>
        <v>-</v>
      </c>
      <c r="U233" s="964">
        <f>'HORA CERTA'!AA31</f>
        <v>116</v>
      </c>
      <c r="V233" s="731" t="str">
        <f>'HORA CERTA'!AB31</f>
        <v>-</v>
      </c>
      <c r="W233" s="964">
        <f>'HORA CERTA'!AC31</f>
        <v>157</v>
      </c>
      <c r="X233" s="731" t="str">
        <f>'HORA CERTA'!AD31</f>
        <v>-</v>
      </c>
      <c r="Y233" s="964">
        <f>'HORA CERTA'!AE31</f>
        <v>108</v>
      </c>
      <c r="Z233" s="731" t="str">
        <f>'HORA CERTA'!AF31</f>
        <v>-</v>
      </c>
      <c r="AA233" s="833">
        <f t="shared" si="469"/>
        <v>1094</v>
      </c>
    </row>
    <row r="234" spans="1:27" ht="15.75" outlineLevel="2" thickBot="1" x14ac:dyDescent="0.3">
      <c r="A234" s="879" t="str">
        <f>'HORA CERTA'!A32</f>
        <v>SOMA CIRURGIAS</v>
      </c>
      <c r="B234" s="1076">
        <f>'HORA CERTA'!B32</f>
        <v>138</v>
      </c>
      <c r="C234" s="1006">
        <f>'HORA CERTA'!C32</f>
        <v>234</v>
      </c>
      <c r="D234" s="726">
        <f>'HORA CERTA'!D32</f>
        <v>1.6956521739130435</v>
      </c>
      <c r="E234" s="1006">
        <f>'HORA CERTA'!E32</f>
        <v>206</v>
      </c>
      <c r="F234" s="726">
        <f>'HORA CERTA'!F32</f>
        <v>1.4927536231884058</v>
      </c>
      <c r="G234" s="1006">
        <f>'HORA CERTA'!G32</f>
        <v>203</v>
      </c>
      <c r="H234" s="726">
        <f>'HORA CERTA'!H32</f>
        <v>1.4710144927536233</v>
      </c>
      <c r="I234" s="1006">
        <f>'HORA CERTA'!K32</f>
        <v>0</v>
      </c>
      <c r="J234" s="726">
        <f>'HORA CERTA'!L32</f>
        <v>0</v>
      </c>
      <c r="K234" s="1006">
        <f>'HORA CERTA'!M32</f>
        <v>11</v>
      </c>
      <c r="L234" s="726">
        <f>'HORA CERTA'!N32</f>
        <v>7.9710144927536225E-2</v>
      </c>
      <c r="M234" s="1006">
        <f>'HORA CERTA'!O32</f>
        <v>69</v>
      </c>
      <c r="N234" s="726">
        <f>'HORA CERTA'!P32</f>
        <v>0.5</v>
      </c>
      <c r="O234" s="717">
        <f>'HORA CERTA'!S32</f>
        <v>127</v>
      </c>
      <c r="P234" s="726">
        <f>'HORA CERTA'!T32</f>
        <v>0.92028985507246375</v>
      </c>
      <c r="Q234" s="965">
        <f>'HORA CERTA'!U32</f>
        <v>229</v>
      </c>
      <c r="R234" s="726">
        <f>'HORA CERTA'!V32</f>
        <v>1.6594202898550725</v>
      </c>
      <c r="S234" s="965">
        <f>'HORA CERTA'!W32</f>
        <v>259</v>
      </c>
      <c r="T234" s="726">
        <f>'HORA CERTA'!X32</f>
        <v>1.8768115942028984</v>
      </c>
      <c r="U234" s="965">
        <f>'HORA CERTA'!AA32</f>
        <v>266</v>
      </c>
      <c r="V234" s="726">
        <f>'HORA CERTA'!AB32</f>
        <v>1.9275362318840579</v>
      </c>
      <c r="W234" s="965">
        <f>'HORA CERTA'!AC32</f>
        <v>414</v>
      </c>
      <c r="X234" s="726">
        <f>'HORA CERTA'!AD32</f>
        <v>3</v>
      </c>
      <c r="Y234" s="965">
        <f>'HORA CERTA'!AE32</f>
        <v>406</v>
      </c>
      <c r="Z234" s="726">
        <f>'HORA CERTA'!AF32</f>
        <v>2.9420289855072466</v>
      </c>
      <c r="AA234" s="928">
        <f t="shared" si="469"/>
        <v>2424</v>
      </c>
    </row>
    <row r="235" spans="1:27" ht="15.75" outlineLevel="2" thickBot="1" x14ac:dyDescent="0.3">
      <c r="A235" s="1038" t="s">
        <v>634</v>
      </c>
      <c r="B235" s="1039">
        <f>B224+B234</f>
        <v>4906</v>
      </c>
      <c r="C235" s="1037">
        <f t="shared" ref="C235:Y235" si="470">C224+C234</f>
        <v>5083</v>
      </c>
      <c r="D235" s="1040">
        <f>C235/$B$235</f>
        <v>1.0360782715042804</v>
      </c>
      <c r="E235" s="1037">
        <f t="shared" si="470"/>
        <v>3981</v>
      </c>
      <c r="F235" s="1040">
        <f>E235/$B$235</f>
        <v>0.81145536078271507</v>
      </c>
      <c r="G235" s="1037">
        <f t="shared" si="470"/>
        <v>3042</v>
      </c>
      <c r="H235" s="1040">
        <f>G235/$B$235</f>
        <v>0.62005707297187118</v>
      </c>
      <c r="I235" s="1037">
        <f t="shared" si="470"/>
        <v>345</v>
      </c>
      <c r="J235" s="1040">
        <f>I235/$B$235</f>
        <v>7.032205462698736E-2</v>
      </c>
      <c r="K235" s="1037">
        <f t="shared" si="470"/>
        <v>397</v>
      </c>
      <c r="L235" s="1040">
        <f>K235/$B$235</f>
        <v>8.0921320831634738E-2</v>
      </c>
      <c r="M235" s="1037">
        <f t="shared" si="470"/>
        <v>2467</v>
      </c>
      <c r="N235" s="1040">
        <f>M235/$B$235</f>
        <v>0.50285364859355886</v>
      </c>
      <c r="O235" s="1037">
        <f t="shared" si="470"/>
        <v>2792</v>
      </c>
      <c r="P235" s="1040">
        <f>O235/$B$235</f>
        <v>0.56909906237260499</v>
      </c>
      <c r="Q235" s="1037">
        <f t="shared" si="470"/>
        <v>2850</v>
      </c>
      <c r="R235" s="1040">
        <f>Q235/$B$235</f>
        <v>0.58092132083163472</v>
      </c>
      <c r="S235" s="1037">
        <f t="shared" si="470"/>
        <v>2954</v>
      </c>
      <c r="T235" s="1040">
        <f>S235/$B$235</f>
        <v>0.60211985324092943</v>
      </c>
      <c r="U235" s="1037">
        <f t="shared" si="470"/>
        <v>3258</v>
      </c>
      <c r="V235" s="1040">
        <f>U235/$B$235</f>
        <v>0.66408479412963717</v>
      </c>
      <c r="W235" s="1037">
        <f t="shared" si="470"/>
        <v>3522</v>
      </c>
      <c r="X235" s="1040">
        <f>W235/$B$235</f>
        <v>0.71789645332246232</v>
      </c>
      <c r="Y235" s="1037">
        <f t="shared" si="470"/>
        <v>4416</v>
      </c>
      <c r="Z235" s="1040">
        <f>Y235/$B$235</f>
        <v>0.90012229922543829</v>
      </c>
      <c r="AA235" s="1041">
        <f t="shared" si="469"/>
        <v>35107</v>
      </c>
    </row>
    <row r="237" spans="1:27" ht="16.5" thickBot="1" x14ac:dyDescent="0.3">
      <c r="A237" s="1329" t="s">
        <v>628</v>
      </c>
      <c r="B237" s="1315"/>
      <c r="C237" s="1315"/>
      <c r="D237" s="1315"/>
      <c r="E237" s="1315"/>
      <c r="F237" s="1315"/>
      <c r="G237" s="1315"/>
      <c r="H237" s="1315"/>
      <c r="I237" s="1315"/>
      <c r="J237" s="1315"/>
      <c r="K237" s="1315"/>
      <c r="L237" s="1315"/>
      <c r="M237" s="1315"/>
      <c r="N237" s="1315"/>
      <c r="O237" s="1315"/>
      <c r="P237" s="1315"/>
      <c r="Q237" s="1315"/>
      <c r="R237" s="1315"/>
      <c r="S237" s="1315"/>
      <c r="T237" s="1315"/>
      <c r="U237" s="1315"/>
      <c r="V237" s="1315"/>
      <c r="W237" s="1315"/>
      <c r="X237" s="1315"/>
      <c r="Y237" s="1315"/>
      <c r="Z237" s="1315"/>
      <c r="AA237" s="1315"/>
    </row>
    <row r="238" spans="1:27" ht="26.25" outlineLevel="1" thickBot="1" x14ac:dyDescent="0.3">
      <c r="A238" s="1046" t="s">
        <v>14</v>
      </c>
      <c r="B238" s="1055" t="s">
        <v>15</v>
      </c>
      <c r="C238" s="1047" t="str">
        <f>'Pque N Mundo I'!$C$7</f>
        <v>JAN_20</v>
      </c>
      <c r="D238" s="1048" t="str">
        <f>'Pque N Mundo I'!$D$7</f>
        <v>%</v>
      </c>
      <c r="E238" s="1049" t="str">
        <f>'Pque N Mundo I'!E$7</f>
        <v>FEV_20</v>
      </c>
      <c r="F238" s="1048" t="str">
        <f>'Pque N Mundo I'!$F$7</f>
        <v>%</v>
      </c>
      <c r="G238" s="1049" t="str">
        <f>'Pque N Mundo I'!G$7</f>
        <v>MAR_20</v>
      </c>
      <c r="H238" s="1048" t="str">
        <f>'Pque N Mundo I'!$H$7</f>
        <v>%</v>
      </c>
      <c r="I238" s="1050" t="str">
        <f>'Pque N Mundo I'!K$7</f>
        <v>ABR_20</v>
      </c>
      <c r="J238" s="1048" t="str">
        <f>'Pque N Mundo I'!$L$7</f>
        <v>%</v>
      </c>
      <c r="K238" s="1050" t="str">
        <f>'Pque N Mundo I'!$M$7</f>
        <v>MAIO_20</v>
      </c>
      <c r="L238" s="1048" t="str">
        <f>'Pque N Mundo I'!$N$7</f>
        <v>%</v>
      </c>
      <c r="M238" s="1050" t="str">
        <f>'Pque N Mundo I'!$O$7</f>
        <v>JUN_20</v>
      </c>
      <c r="N238" s="1048" t="str">
        <f>'Pque N Mundo I'!$P$7</f>
        <v>%</v>
      </c>
      <c r="O238" s="1050" t="str">
        <f>'Pque N Mundo I'!$S$7</f>
        <v>JUL_20</v>
      </c>
      <c r="P238" s="1048" t="str">
        <f>'Pque N Mundo I'!$T$7</f>
        <v>%</v>
      </c>
      <c r="Q238" s="1050" t="str">
        <f>'Pque N Mundo I'!$U$7</f>
        <v>AGO_20</v>
      </c>
      <c r="R238" s="1048" t="str">
        <f>'Pque N Mundo I'!$V$7</f>
        <v>%</v>
      </c>
      <c r="S238" s="1050" t="str">
        <f>'Pque N Mundo I'!$W$7</f>
        <v>SET_20</v>
      </c>
      <c r="T238" s="1048" t="str">
        <f>'Pque N Mundo I'!$X$7</f>
        <v>%</v>
      </c>
      <c r="U238" s="1050" t="str">
        <f>'Pque N Mundo I'!$AA$7</f>
        <v>OUT_20</v>
      </c>
      <c r="V238" s="1048" t="str">
        <f>'Pque N Mundo I'!$AB$7</f>
        <v>%</v>
      </c>
      <c r="W238" s="1050" t="str">
        <f>'Pque N Mundo I'!$AC$7</f>
        <v>NOV_20</v>
      </c>
      <c r="X238" s="1048" t="str">
        <f>'Pque N Mundo I'!$AD$7</f>
        <v>%</v>
      </c>
      <c r="Y238" s="1050" t="str">
        <f>'Pque N Mundo I'!$AE$7</f>
        <v>DEZ_20</v>
      </c>
      <c r="Z238" s="1051" t="str">
        <f>'Pque N Mundo I'!$AF$7</f>
        <v>%</v>
      </c>
      <c r="AA238" s="1052" t="s">
        <v>6</v>
      </c>
    </row>
    <row r="239" spans="1:27" ht="15.75" outlineLevel="1" thickTop="1" x14ac:dyDescent="0.25">
      <c r="A239" s="871" t="s">
        <v>432</v>
      </c>
      <c r="B239" s="1077">
        <f>'UBS Izolina Mazzei'!B21</f>
        <v>0</v>
      </c>
      <c r="C239" s="1007">
        <f>'UBS Izolina Mazzei'!C21</f>
        <v>401</v>
      </c>
      <c r="D239" s="45" t="str">
        <f>'UBS Izolina Mazzei'!D21</f>
        <v>-</v>
      </c>
      <c r="E239" s="1007">
        <f>'UBS Izolina Mazzei'!E21</f>
        <v>370</v>
      </c>
      <c r="F239" s="45" t="str">
        <f>'UBS Izolina Mazzei'!F21</f>
        <v>-</v>
      </c>
      <c r="G239" s="1007">
        <f>'UBS Izolina Mazzei'!G21</f>
        <v>477</v>
      </c>
      <c r="H239" s="45" t="str">
        <f>'UBS Izolina Mazzei'!H21</f>
        <v>-</v>
      </c>
      <c r="I239" s="1007">
        <f>'UBS Izolina Mazzei'!K21</f>
        <v>25</v>
      </c>
      <c r="J239" s="45" t="str">
        <f>'UBS Izolina Mazzei'!L21</f>
        <v>-</v>
      </c>
      <c r="K239" s="1007">
        <f>'UBS Izolina Mazzei'!M21</f>
        <v>25</v>
      </c>
      <c r="L239" s="45" t="str">
        <f>'UBS Izolina Mazzei'!N21</f>
        <v>-</v>
      </c>
      <c r="M239" s="1007">
        <f>'UBS Izolina Mazzei'!O21</f>
        <v>240</v>
      </c>
      <c r="N239" s="45" t="str">
        <f>'UBS Izolina Mazzei'!P21</f>
        <v>-</v>
      </c>
      <c r="O239" s="134">
        <f>'UBS Izolina Mazzei'!S21</f>
        <v>619</v>
      </c>
      <c r="P239" s="45" t="str">
        <f>'UBS Izolina Mazzei'!T21</f>
        <v>-</v>
      </c>
      <c r="Q239" s="966">
        <f>'UBS Izolina Mazzei'!U21</f>
        <v>837</v>
      </c>
      <c r="R239" s="45" t="str">
        <f>'UBS Izolina Mazzei'!V21</f>
        <v>-</v>
      </c>
      <c r="S239" s="966">
        <f>'UBS Izolina Mazzei'!W21</f>
        <v>657</v>
      </c>
      <c r="T239" s="45" t="str">
        <f>'UBS Izolina Mazzei'!X21</f>
        <v>-</v>
      </c>
      <c r="U239" s="966">
        <f>'UBS Izolina Mazzei'!AA21</f>
        <v>661</v>
      </c>
      <c r="V239" s="45" t="str">
        <f>'UBS Izolina Mazzei'!AB21</f>
        <v>-</v>
      </c>
      <c r="W239" s="966">
        <f>'UBS Izolina Mazzei'!AC21</f>
        <v>624</v>
      </c>
      <c r="X239" s="45" t="str">
        <f>'UBS Izolina Mazzei'!AD21</f>
        <v>-</v>
      </c>
      <c r="Y239" s="966">
        <f>'UBS Izolina Mazzei'!AE21</f>
        <v>969</v>
      </c>
      <c r="Z239" s="45" t="str">
        <f>'UBS Izolina Mazzei'!AF21</f>
        <v>-</v>
      </c>
      <c r="AA239" s="134">
        <f t="shared" ref="AA239:AA245" si="471">SUM(C239,E239,G239,I239,K239,M239,O239,Q239,S239,U239,W239,Y239)</f>
        <v>5905</v>
      </c>
    </row>
    <row r="240" spans="1:27" outlineLevel="1" x14ac:dyDescent="0.25">
      <c r="A240" s="872" t="s">
        <v>433</v>
      </c>
      <c r="B240" s="1078">
        <f>'UBS Izolina Mazzei'!B22</f>
        <v>420</v>
      </c>
      <c r="C240" s="1008">
        <f>'UBS Izolina Mazzei'!C22</f>
        <v>320</v>
      </c>
      <c r="D240" s="45">
        <f>'UBS Izolina Mazzei'!D22</f>
        <v>0.76190476190476186</v>
      </c>
      <c r="E240" s="1010">
        <f>'UBS Izolina Mazzei'!E22</f>
        <v>208</v>
      </c>
      <c r="F240" s="45">
        <f>'UBS Izolina Mazzei'!F22</f>
        <v>0.49523809523809526</v>
      </c>
      <c r="G240" s="1010">
        <f>'UBS Izolina Mazzei'!G22</f>
        <v>156</v>
      </c>
      <c r="H240" s="45">
        <f>'UBS Izolina Mazzei'!H22</f>
        <v>0.37142857142857144</v>
      </c>
      <c r="I240" s="1010">
        <f>'UBS Izolina Mazzei'!K22</f>
        <v>3</v>
      </c>
      <c r="J240" s="45">
        <f>'UBS Izolina Mazzei'!L22</f>
        <v>7.1428571428571426E-3</v>
      </c>
      <c r="K240" s="1010">
        <f>'UBS Izolina Mazzei'!M22</f>
        <v>12</v>
      </c>
      <c r="L240" s="45">
        <f>'UBS Izolina Mazzei'!N22</f>
        <v>2.8571428571428571E-2</v>
      </c>
      <c r="M240" s="1010">
        <f>'UBS Izolina Mazzei'!O22</f>
        <v>61</v>
      </c>
      <c r="N240" s="45">
        <f>'UBS Izolina Mazzei'!P22</f>
        <v>0.14523809523809525</v>
      </c>
      <c r="O240" s="193">
        <f>'UBS Izolina Mazzei'!S22</f>
        <v>91</v>
      </c>
      <c r="P240" s="45">
        <f>'UBS Izolina Mazzei'!T22</f>
        <v>0.21666666666666667</v>
      </c>
      <c r="Q240" s="967">
        <f>'UBS Izolina Mazzei'!U22</f>
        <v>152</v>
      </c>
      <c r="R240" s="45">
        <f>'UBS Izolina Mazzei'!V22</f>
        <v>0.3619047619047619</v>
      </c>
      <c r="S240" s="967">
        <f>'UBS Izolina Mazzei'!W22</f>
        <v>158</v>
      </c>
      <c r="T240" s="45">
        <f>'UBS Izolina Mazzei'!X22</f>
        <v>0.37619047619047619</v>
      </c>
      <c r="U240" s="967">
        <f>'UBS Izolina Mazzei'!AA22</f>
        <v>178</v>
      </c>
      <c r="V240" s="45">
        <f>'UBS Izolina Mazzei'!AB22</f>
        <v>0.4238095238095238</v>
      </c>
      <c r="W240" s="967">
        <f>'UBS Izolina Mazzei'!AC22</f>
        <v>311</v>
      </c>
      <c r="X240" s="45">
        <f>'UBS Izolina Mazzei'!AD22</f>
        <v>0.74047619047619051</v>
      </c>
      <c r="Y240" s="967">
        <f>'UBS Izolina Mazzei'!AE22</f>
        <v>221</v>
      </c>
      <c r="Z240" s="45">
        <f>'UBS Izolina Mazzei'!AF22</f>
        <v>0.52619047619047621</v>
      </c>
      <c r="AA240" s="193">
        <f t="shared" si="471"/>
        <v>1871</v>
      </c>
    </row>
    <row r="241" spans="1:27" outlineLevel="1" x14ac:dyDescent="0.25">
      <c r="A241" s="872" t="s">
        <v>434</v>
      </c>
      <c r="B241" s="1078">
        <f>'UBS Izolina Mazzei'!B23</f>
        <v>44</v>
      </c>
      <c r="C241" s="1008">
        <f>'UBS Izolina Mazzei'!C23</f>
        <v>42</v>
      </c>
      <c r="D241" s="45">
        <f>'UBS Izolina Mazzei'!D23</f>
        <v>0.95454545454545459</v>
      </c>
      <c r="E241" s="1010">
        <f>'UBS Izolina Mazzei'!E23</f>
        <v>53</v>
      </c>
      <c r="F241" s="45">
        <f>'UBS Izolina Mazzei'!F23</f>
        <v>1.2045454545454546</v>
      </c>
      <c r="G241" s="1010">
        <f>'UBS Izolina Mazzei'!G23</f>
        <v>65</v>
      </c>
      <c r="H241" s="45">
        <f>'UBS Izolina Mazzei'!H23</f>
        <v>1.4772727272727273</v>
      </c>
      <c r="I241" s="1010">
        <f>'UBS Izolina Mazzei'!K23</f>
        <v>0</v>
      </c>
      <c r="J241" s="45">
        <f>'UBS Izolina Mazzei'!L23</f>
        <v>0</v>
      </c>
      <c r="K241" s="1010">
        <f>'UBS Izolina Mazzei'!M23</f>
        <v>0</v>
      </c>
      <c r="L241" s="45">
        <f>'UBS Izolina Mazzei'!N23</f>
        <v>0</v>
      </c>
      <c r="M241" s="1010">
        <f>'UBS Izolina Mazzei'!O23</f>
        <v>4</v>
      </c>
      <c r="N241" s="45">
        <f>'UBS Izolina Mazzei'!P23</f>
        <v>9.0909090909090912E-2</v>
      </c>
      <c r="O241" s="193">
        <f>'UBS Izolina Mazzei'!S23</f>
        <v>15</v>
      </c>
      <c r="P241" s="45">
        <f>'UBS Izolina Mazzei'!T23</f>
        <v>0.34090909090909088</v>
      </c>
      <c r="Q241" s="967">
        <f>'UBS Izolina Mazzei'!U23</f>
        <v>14</v>
      </c>
      <c r="R241" s="45">
        <f>'UBS Izolina Mazzei'!V23</f>
        <v>0.31818181818181818</v>
      </c>
      <c r="S241" s="967">
        <f>'UBS Izolina Mazzei'!W23</f>
        <v>67</v>
      </c>
      <c r="T241" s="45">
        <f>'UBS Izolina Mazzei'!X23</f>
        <v>1.5227272727272727</v>
      </c>
      <c r="U241" s="967">
        <f>'UBS Izolina Mazzei'!AA23</f>
        <v>53</v>
      </c>
      <c r="V241" s="45">
        <f>'UBS Izolina Mazzei'!AB23</f>
        <v>1.2045454545454546</v>
      </c>
      <c r="W241" s="967">
        <f>'UBS Izolina Mazzei'!AC23</f>
        <v>87</v>
      </c>
      <c r="X241" s="45">
        <f>'UBS Izolina Mazzei'!AD23</f>
        <v>1.9772727272727273</v>
      </c>
      <c r="Y241" s="967">
        <f>'UBS Izolina Mazzei'!AE23</f>
        <v>69</v>
      </c>
      <c r="Z241" s="45">
        <f>'UBS Izolina Mazzei'!AF23</f>
        <v>1.5681818181818181</v>
      </c>
      <c r="AA241" s="193">
        <f t="shared" si="471"/>
        <v>469</v>
      </c>
    </row>
    <row r="242" spans="1:27" outlineLevel="1" x14ac:dyDescent="0.25">
      <c r="A242" s="943" t="s">
        <v>459</v>
      </c>
      <c r="B242" s="1079">
        <v>48</v>
      </c>
      <c r="C242" s="999">
        <f>'UBS Izolina Mazzei'!C25</f>
        <v>38</v>
      </c>
      <c r="D242" s="932">
        <f>'UBS Izolina Mazzei'!D25</f>
        <v>0.79166666666666663</v>
      </c>
      <c r="E242" s="999">
        <f>'UBS Izolina Mazzei'!E25</f>
        <v>47</v>
      </c>
      <c r="F242" s="932">
        <f>'UBS Izolina Mazzei'!F25</f>
        <v>0.97916666666666663</v>
      </c>
      <c r="G242" s="999">
        <f>'UBS Izolina Mazzei'!G25</f>
        <v>75</v>
      </c>
      <c r="H242" s="932">
        <f>'UBS Izolina Mazzei'!H25</f>
        <v>1.5625</v>
      </c>
      <c r="I242" s="999">
        <f>'UBS Izolina Mazzei'!K25</f>
        <v>37</v>
      </c>
      <c r="J242" s="932">
        <f>'UBS Izolina Mazzei'!L25</f>
        <v>0.77083333333333337</v>
      </c>
      <c r="K242" s="999">
        <f>'UBS Izolina Mazzei'!M25</f>
        <v>35</v>
      </c>
      <c r="L242" s="932">
        <f>'UBS Izolina Mazzei'!N25</f>
        <v>0.72916666666666663</v>
      </c>
      <c r="M242" s="999">
        <f>'UBS Izolina Mazzei'!O25</f>
        <v>86</v>
      </c>
      <c r="N242" s="932">
        <f>'UBS Izolina Mazzei'!P25</f>
        <v>1.7916666666666667</v>
      </c>
      <c r="O242" s="934">
        <f>'UBS Izolina Mazzei'!S25</f>
        <v>77</v>
      </c>
      <c r="P242" s="932">
        <f>'UBS Izolina Mazzei'!T25</f>
        <v>1.6041666666666667</v>
      </c>
      <c r="Q242" s="958">
        <f>'UBS Izolina Mazzei'!U25</f>
        <v>82</v>
      </c>
      <c r="R242" s="932">
        <f>'UBS Izolina Mazzei'!V25</f>
        <v>1.7083333333333333</v>
      </c>
      <c r="S242" s="958">
        <f>'UBS Izolina Mazzei'!W25</f>
        <v>55</v>
      </c>
      <c r="T242" s="932">
        <f>'UBS Izolina Mazzei'!X25</f>
        <v>1.1458333333333333</v>
      </c>
      <c r="U242" s="958">
        <f>'UBS Izolina Mazzei'!AA25</f>
        <v>101</v>
      </c>
      <c r="V242" s="932">
        <f>'UBS Izolina Mazzei'!AB25</f>
        <v>2.1041666666666665</v>
      </c>
      <c r="W242" s="958">
        <f>'UBS Izolina Mazzei'!AC25</f>
        <v>80</v>
      </c>
      <c r="X242" s="932">
        <f>'UBS Izolina Mazzei'!AD25</f>
        <v>1.6666666666666667</v>
      </c>
      <c r="Y242" s="958">
        <f>'UBS Izolina Mazzei'!AE25</f>
        <v>90</v>
      </c>
      <c r="Z242" s="932">
        <f>'UBS Izolina Mazzei'!AF25</f>
        <v>1.875</v>
      </c>
      <c r="AA242" s="934">
        <f t="shared" si="471"/>
        <v>803</v>
      </c>
    </row>
    <row r="243" spans="1:27" outlineLevel="1" x14ac:dyDescent="0.25">
      <c r="A243" s="943" t="s">
        <v>503</v>
      </c>
      <c r="B243" s="1079">
        <v>80</v>
      </c>
      <c r="C243" s="999">
        <f>'UBS Izolina Mazzei'!C24</f>
        <v>59</v>
      </c>
      <c r="D243" s="932">
        <f>'UBS Izolina Mazzei'!D26</f>
        <v>0</v>
      </c>
      <c r="E243" s="999">
        <f>'UBS Izolina Mazzei'!E24</f>
        <v>40</v>
      </c>
      <c r="F243" s="932">
        <f>'UBS Izolina Mazzei'!F26</f>
        <v>0</v>
      </c>
      <c r="G243" s="999">
        <f>'UBS Izolina Mazzei'!G24</f>
        <v>84</v>
      </c>
      <c r="H243" s="932">
        <f>'UBS Izolina Mazzei'!H26</f>
        <v>0</v>
      </c>
      <c r="I243" s="999">
        <f>'UBS Izolina Mazzei'!K24</f>
        <v>62</v>
      </c>
      <c r="J243" s="932">
        <f>'UBS Izolina Mazzei'!L26</f>
        <v>0</v>
      </c>
      <c r="K243" s="999">
        <f>'UBS Izolina Mazzei'!M24</f>
        <v>63</v>
      </c>
      <c r="L243" s="932">
        <f>'UBS Izolina Mazzei'!N26</f>
        <v>0</v>
      </c>
      <c r="M243" s="999">
        <f>'UBS Izolina Mazzei'!O24</f>
        <v>70</v>
      </c>
      <c r="N243" s="932">
        <f>'UBS Izolina Mazzei'!P26</f>
        <v>0</v>
      </c>
      <c r="O243" s="999">
        <f>'UBS Izolina Mazzei'!S24</f>
        <v>83</v>
      </c>
      <c r="P243" s="932">
        <f>'UBS Izolina Mazzei'!T26</f>
        <v>0</v>
      </c>
      <c r="Q243" s="999">
        <f>'UBS Izolina Mazzei'!U24</f>
        <v>80</v>
      </c>
      <c r="R243" s="999">
        <f>'UBS Izolina Mazzei'!V24</f>
        <v>1</v>
      </c>
      <c r="S243" s="999">
        <f>'UBS Izolina Mazzei'!W24</f>
        <v>77</v>
      </c>
      <c r="T243" s="999">
        <f>'UBS Izolina Mazzei'!X24</f>
        <v>0.96250000000000002</v>
      </c>
      <c r="U243" s="999">
        <f>'UBS Izolina Mazzei'!AA24</f>
        <v>82</v>
      </c>
      <c r="V243" s="999">
        <f>'UBS Izolina Mazzei'!AB24</f>
        <v>1.0249999999999999</v>
      </c>
      <c r="W243" s="999">
        <f>'UBS Izolina Mazzei'!AC24</f>
        <v>96</v>
      </c>
      <c r="X243" s="999">
        <f>'UBS Izolina Mazzei'!AD24</f>
        <v>1.2</v>
      </c>
      <c r="Y243" s="999">
        <f>'UBS Izolina Mazzei'!AE24</f>
        <v>73</v>
      </c>
      <c r="Z243" s="999">
        <f>'UBS Izolina Mazzei'!AF24</f>
        <v>0.91249999999999998</v>
      </c>
      <c r="AA243" s="934">
        <f t="shared" si="471"/>
        <v>869</v>
      </c>
    </row>
    <row r="244" spans="1:27" ht="15.75" outlineLevel="1" thickBot="1" x14ac:dyDescent="0.3">
      <c r="A244" s="941" t="s">
        <v>436</v>
      </c>
      <c r="B244" s="1080">
        <f>'UBS Izolina Mazzei'!B27</f>
        <v>75</v>
      </c>
      <c r="C244" s="1009">
        <f>'UBS Izolina Mazzei'!C27</f>
        <v>37</v>
      </c>
      <c r="D244" s="761">
        <f>'UBS Izolina Mazzei'!D27</f>
        <v>0.49333333333333335</v>
      </c>
      <c r="E244" s="1009">
        <f>'UBS Izolina Mazzei'!E27</f>
        <v>76</v>
      </c>
      <c r="F244" s="761">
        <f>'UBS Izolina Mazzei'!F27</f>
        <v>1.0133333333333334</v>
      </c>
      <c r="G244" s="1009">
        <f>'UBS Izolina Mazzei'!G27</f>
        <v>56</v>
      </c>
      <c r="H244" s="761">
        <f>'UBS Izolina Mazzei'!H27</f>
        <v>0.7466666666666667</v>
      </c>
      <c r="I244" s="1009">
        <f>'UBS Izolina Mazzei'!K27</f>
        <v>0</v>
      </c>
      <c r="J244" s="761">
        <f>'UBS Izolina Mazzei'!L27</f>
        <v>0</v>
      </c>
      <c r="K244" s="1009">
        <f>'UBS Izolina Mazzei'!M27</f>
        <v>0</v>
      </c>
      <c r="L244" s="761">
        <f>'UBS Izolina Mazzei'!N27</f>
        <v>0</v>
      </c>
      <c r="M244" s="1009">
        <f>'UBS Izolina Mazzei'!O27</f>
        <v>27</v>
      </c>
      <c r="N244" s="761">
        <f>'UBS Izolina Mazzei'!P27</f>
        <v>0.36</v>
      </c>
      <c r="O244" s="942">
        <f>'UBS Izolina Mazzei'!S27</f>
        <v>23</v>
      </c>
      <c r="P244" s="761">
        <f>'UBS Izolina Mazzei'!T27</f>
        <v>0.30666666666666664</v>
      </c>
      <c r="Q244" s="968">
        <f>'UBS Izolina Mazzei'!U27</f>
        <v>38</v>
      </c>
      <c r="R244" s="761">
        <f>'UBS Izolina Mazzei'!V27</f>
        <v>0.50666666666666671</v>
      </c>
      <c r="S244" s="968">
        <f>'UBS Izolina Mazzei'!W27</f>
        <v>54</v>
      </c>
      <c r="T244" s="761">
        <f>'UBS Izolina Mazzei'!X27</f>
        <v>0.72</v>
      </c>
      <c r="U244" s="968">
        <f>'UBS Izolina Mazzei'!AA27</f>
        <v>36</v>
      </c>
      <c r="V244" s="761">
        <f>'UBS Izolina Mazzei'!AB27</f>
        <v>0.48</v>
      </c>
      <c r="W244" s="968">
        <f>'UBS Izolina Mazzei'!AC27</f>
        <v>9</v>
      </c>
      <c r="X244" s="761">
        <f>'UBS Izolina Mazzei'!AD27</f>
        <v>0.12</v>
      </c>
      <c r="Y244" s="968">
        <f>'UBS Izolina Mazzei'!AE27</f>
        <v>65</v>
      </c>
      <c r="Z244" s="761">
        <f>'UBS Izolina Mazzei'!AF27</f>
        <v>0.8666666666666667</v>
      </c>
      <c r="AA244" s="942">
        <f t="shared" si="471"/>
        <v>421</v>
      </c>
    </row>
    <row r="245" spans="1:27" ht="15.75" outlineLevel="1" thickBot="1" x14ac:dyDescent="0.3">
      <c r="A245" s="876" t="s">
        <v>7</v>
      </c>
      <c r="B245" s="977">
        <f>SUM(B239:B244)</f>
        <v>667</v>
      </c>
      <c r="C245" s="982">
        <f>SUM(C239:C244)</f>
        <v>897</v>
      </c>
      <c r="D245" s="788">
        <f t="shared" ref="D245" si="472">C245/$B245</f>
        <v>1.3448275862068966</v>
      </c>
      <c r="E245" s="982">
        <f>SUM(E239:E244)</f>
        <v>794</v>
      </c>
      <c r="F245" s="788">
        <f t="shared" ref="F245" si="473">E245/$B245</f>
        <v>1.1904047976011993</v>
      </c>
      <c r="G245" s="982">
        <f>SUM(G239:G244)</f>
        <v>913</v>
      </c>
      <c r="H245" s="788">
        <f t="shared" ref="H245" si="474">G245/$B245</f>
        <v>1.368815592203898</v>
      </c>
      <c r="I245" s="982">
        <f>SUM(I239:I244)</f>
        <v>127</v>
      </c>
      <c r="J245" s="788">
        <f t="shared" ref="J245" si="475">I245/$B245</f>
        <v>0.19040479760119941</v>
      </c>
      <c r="K245" s="982">
        <f>SUM(K239:K244)</f>
        <v>135</v>
      </c>
      <c r="L245" s="788">
        <f t="shared" ref="L245" si="476">K245/$B245</f>
        <v>0.20239880059970014</v>
      </c>
      <c r="M245" s="982">
        <f>SUM(M239:M244)</f>
        <v>488</v>
      </c>
      <c r="N245" s="788">
        <f t="shared" ref="N245" si="477">M245/$B245</f>
        <v>0.73163418290854576</v>
      </c>
      <c r="O245" s="381">
        <f>SUM(O239:O244)</f>
        <v>908</v>
      </c>
      <c r="P245" s="788">
        <f t="shared" ref="P245" si="478">O245/$B245</f>
        <v>1.3613193403298351</v>
      </c>
      <c r="Q245" s="660">
        <f>SUM(Q239:Q244)</f>
        <v>1203</v>
      </c>
      <c r="R245" s="788">
        <f t="shared" ref="R245" si="479">Q245/$B245</f>
        <v>1.8035982008995501</v>
      </c>
      <c r="S245" s="660">
        <f>SUM(S239:S244)</f>
        <v>1068</v>
      </c>
      <c r="T245" s="788">
        <f t="shared" ref="T245" si="480">S245/$B245</f>
        <v>1.60119940029985</v>
      </c>
      <c r="U245" s="660">
        <f>SUM(U239:U244)</f>
        <v>1111</v>
      </c>
      <c r="V245" s="788">
        <f t="shared" ref="V245" si="481">U245/$B245</f>
        <v>1.6656671664167917</v>
      </c>
      <c r="W245" s="660">
        <f>SUM(W239:W244)</f>
        <v>1207</v>
      </c>
      <c r="X245" s="788">
        <f t="shared" ref="X245" si="482">W245/$B245</f>
        <v>1.8095952023988007</v>
      </c>
      <c r="Y245" s="660">
        <f>SUM(Y239:Y244)</f>
        <v>1487</v>
      </c>
      <c r="Z245" s="788">
        <f t="shared" ref="Z245" si="483">Y245/$B245</f>
        <v>2.2293853073463268</v>
      </c>
      <c r="AA245" s="928">
        <f t="shared" si="471"/>
        <v>10338</v>
      </c>
    </row>
    <row r="246" spans="1:27" x14ac:dyDescent="0.25">
      <c r="B246" s="668"/>
      <c r="D246"/>
      <c r="F246"/>
      <c r="H246"/>
      <c r="J246"/>
      <c r="L246"/>
      <c r="N246"/>
      <c r="O246" s="880"/>
      <c r="P246"/>
      <c r="Q246" s="668"/>
      <c r="R246"/>
      <c r="S246" s="668"/>
      <c r="T246"/>
      <c r="U246" s="974"/>
      <c r="V246"/>
      <c r="W246" s="668"/>
      <c r="X246"/>
      <c r="Y246" s="668"/>
      <c r="Z246"/>
    </row>
    <row r="247" spans="1:27" ht="16.5" thickBot="1" x14ac:dyDescent="0.3">
      <c r="A247" s="1329" t="s">
        <v>520</v>
      </c>
      <c r="B247" s="1315"/>
      <c r="C247" s="1315"/>
      <c r="D247" s="1315"/>
      <c r="E247" s="1315"/>
      <c r="F247" s="1315"/>
      <c r="G247" s="1315"/>
      <c r="H247" s="1315"/>
      <c r="I247" s="1315"/>
      <c r="J247" s="1315"/>
      <c r="K247" s="1315"/>
      <c r="L247" s="1315"/>
      <c r="M247" s="1315"/>
      <c r="N247" s="1315"/>
      <c r="O247" s="1315"/>
      <c r="P247" s="1315"/>
      <c r="Q247" s="1315"/>
      <c r="R247" s="1315"/>
      <c r="S247" s="1315"/>
      <c r="T247" s="1315"/>
      <c r="U247" s="1315"/>
      <c r="V247" s="1315"/>
      <c r="W247" s="1315"/>
      <c r="X247" s="1315"/>
      <c r="Y247" s="1315"/>
      <c r="Z247" s="1315"/>
      <c r="AA247" s="1315"/>
    </row>
    <row r="248" spans="1:27" ht="26.25" outlineLevel="1" thickBot="1" x14ac:dyDescent="0.3">
      <c r="A248" s="1046" t="s">
        <v>14</v>
      </c>
      <c r="B248" s="1055" t="s">
        <v>15</v>
      </c>
      <c r="C248" s="1047" t="str">
        <f>'Pque N Mundo I'!$C$7</f>
        <v>JAN_20</v>
      </c>
      <c r="D248" s="1048" t="str">
        <f>'Pque N Mundo I'!$D$7</f>
        <v>%</v>
      </c>
      <c r="E248" s="1049" t="str">
        <f>'Pque N Mundo I'!E$7</f>
        <v>FEV_20</v>
      </c>
      <c r="F248" s="1048" t="str">
        <f>'Pque N Mundo I'!$F$7</f>
        <v>%</v>
      </c>
      <c r="G248" s="1049" t="str">
        <f>'Pque N Mundo I'!G$7</f>
        <v>MAR_20</v>
      </c>
      <c r="H248" s="1048" t="str">
        <f>'Pque N Mundo I'!$H$7</f>
        <v>%</v>
      </c>
      <c r="I248" s="1050" t="str">
        <f>'Pque N Mundo I'!K$7</f>
        <v>ABR_20</v>
      </c>
      <c r="J248" s="1048" t="str">
        <f>'Pque N Mundo I'!$L$7</f>
        <v>%</v>
      </c>
      <c r="K248" s="1050" t="str">
        <f>'Pque N Mundo I'!$M$7</f>
        <v>MAIO_20</v>
      </c>
      <c r="L248" s="1048" t="str">
        <f>'Pque N Mundo I'!$N$7</f>
        <v>%</v>
      </c>
      <c r="M248" s="1050" t="str">
        <f>'Pque N Mundo I'!$O$7</f>
        <v>JUN_20</v>
      </c>
      <c r="N248" s="1048" t="str">
        <f>'Pque N Mundo I'!$P$7</f>
        <v>%</v>
      </c>
      <c r="O248" s="1050" t="str">
        <f>'Pque N Mundo I'!$S$7</f>
        <v>JUL_20</v>
      </c>
      <c r="P248" s="1048" t="str">
        <f>'Pque N Mundo I'!$T$7</f>
        <v>%</v>
      </c>
      <c r="Q248" s="1050" t="str">
        <f>'Pque N Mundo I'!$U$7</f>
        <v>AGO_20</v>
      </c>
      <c r="R248" s="1048" t="str">
        <f>'Pque N Mundo I'!$V$7</f>
        <v>%</v>
      </c>
      <c r="S248" s="1050" t="str">
        <f>'Pque N Mundo I'!$W$7</f>
        <v>SET_20</v>
      </c>
      <c r="T248" s="1048" t="str">
        <f>'Pque N Mundo I'!$X$7</f>
        <v>%</v>
      </c>
      <c r="U248" s="1050" t="str">
        <f>'Pque N Mundo I'!$AA$7</f>
        <v>OUT_20</v>
      </c>
      <c r="V248" s="1048" t="str">
        <f>'Pque N Mundo I'!$AB$7</f>
        <v>%</v>
      </c>
      <c r="W248" s="1050" t="str">
        <f>'Pque N Mundo I'!$AC$7</f>
        <v>NOV_20</v>
      </c>
      <c r="X248" s="1048" t="str">
        <f>'Pque N Mundo I'!$AD$7</f>
        <v>%</v>
      </c>
      <c r="Y248" s="1050" t="str">
        <f>'Pque N Mundo I'!$AE$7</f>
        <v>DEZ_20</v>
      </c>
      <c r="Z248" s="1051" t="str">
        <f>'Pque N Mundo I'!$AF$7</f>
        <v>%</v>
      </c>
      <c r="AA248" s="1052" t="s">
        <v>6</v>
      </c>
    </row>
    <row r="249" spans="1:27" ht="15.75" outlineLevel="1" thickTop="1" x14ac:dyDescent="0.25">
      <c r="A249" s="871" t="s">
        <v>155</v>
      </c>
      <c r="B249" s="1077">
        <f>'HORA CERTA'!$B$37</f>
        <v>120</v>
      </c>
      <c r="C249" s="1007">
        <f>'HORA CERTA'!$C$37</f>
        <v>139</v>
      </c>
      <c r="D249" s="45">
        <f t="shared" ref="D249:D258" si="484">C249/$B249</f>
        <v>1.1583333333333334</v>
      </c>
      <c r="E249" s="1007">
        <f>'HORA CERTA'!$E$37</f>
        <v>128</v>
      </c>
      <c r="F249" s="45">
        <f t="shared" ref="F249:F258" si="485">E249/$B249</f>
        <v>1.0666666666666667</v>
      </c>
      <c r="G249" s="1007">
        <f>'HORA CERTA'!$G$37</f>
        <v>102</v>
      </c>
      <c r="H249" s="45">
        <f t="shared" ref="H249:H258" si="486">G249/$B249</f>
        <v>0.85</v>
      </c>
      <c r="I249" s="1007">
        <f>'HORA CERTA'!$K$37</f>
        <v>0</v>
      </c>
      <c r="J249" s="45">
        <f t="shared" ref="J249:J258" si="487">I249/$B249</f>
        <v>0</v>
      </c>
      <c r="K249" s="1007">
        <f>'HORA CERTA'!$M$37</f>
        <v>3</v>
      </c>
      <c r="L249" s="45">
        <f t="shared" ref="L249:L258" si="488">K249/$B249</f>
        <v>2.5000000000000001E-2</v>
      </c>
      <c r="M249" s="1007">
        <f>'HORA CERTA'!$O$37</f>
        <v>55</v>
      </c>
      <c r="N249" s="45">
        <f t="shared" ref="N249:N258" si="489">M249/$B249</f>
        <v>0.45833333333333331</v>
      </c>
      <c r="O249" s="134">
        <f>'HORA CERTA'!$S$37</f>
        <v>100</v>
      </c>
      <c r="P249" s="45">
        <f t="shared" ref="P249:P254" si="490">O249/$B249</f>
        <v>0.83333333333333337</v>
      </c>
      <c r="Q249" s="966">
        <f>'HORA CERTA'!$U$37</f>
        <v>120</v>
      </c>
      <c r="R249" s="45">
        <f t="shared" ref="R249:R254" si="491">Q249/$B249</f>
        <v>1</v>
      </c>
      <c r="S249" s="966">
        <f>'HORA CERTA'!$W$37</f>
        <v>101</v>
      </c>
      <c r="T249" s="45">
        <f t="shared" ref="T249:T254" si="492">S249/$B249</f>
        <v>0.84166666666666667</v>
      </c>
      <c r="U249" s="966">
        <f>'HORA CERTA'!$AA$37</f>
        <v>108</v>
      </c>
      <c r="V249" s="45">
        <f t="shared" ref="V249:V254" si="493">U249/$B249</f>
        <v>0.9</v>
      </c>
      <c r="W249" s="966">
        <f>'HORA CERTA'!$AC$37</f>
        <v>97</v>
      </c>
      <c r="X249" s="45">
        <f t="shared" ref="X249:X254" si="494">W249/$B249</f>
        <v>0.80833333333333335</v>
      </c>
      <c r="Y249" s="966">
        <f>'HORA CERTA'!$AE$37</f>
        <v>117</v>
      </c>
      <c r="Z249" s="45">
        <f t="shared" ref="Z249:Z254" si="495">Y249/$B249</f>
        <v>0.97499999999999998</v>
      </c>
      <c r="AA249" s="134">
        <f t="shared" ref="AA249:AA258" si="496">SUM(C249,E249,G249,I249,K249,M249,O249,Q249,S249,U249,W249,Y249)</f>
        <v>1070</v>
      </c>
    </row>
    <row r="250" spans="1:27" outlineLevel="1" x14ac:dyDescent="0.25">
      <c r="A250" s="872" t="s">
        <v>156</v>
      </c>
      <c r="B250" s="1078">
        <f>'HORA CERTA'!$B$38</f>
        <v>120</v>
      </c>
      <c r="C250" s="1010">
        <f>'HORA CERTA'!$C$38</f>
        <v>152</v>
      </c>
      <c r="D250" s="45">
        <f t="shared" si="484"/>
        <v>1.2666666666666666</v>
      </c>
      <c r="E250" s="1008">
        <f>'HORA CERTA'!$E$38</f>
        <v>120</v>
      </c>
      <c r="F250" s="45">
        <f t="shared" si="485"/>
        <v>1</v>
      </c>
      <c r="G250" s="1008">
        <f>'HORA CERTA'!$G$38</f>
        <v>111</v>
      </c>
      <c r="H250" s="45">
        <f t="shared" si="486"/>
        <v>0.92500000000000004</v>
      </c>
      <c r="I250" s="1008">
        <f>'HORA CERTA'!$K$38</f>
        <v>0</v>
      </c>
      <c r="J250" s="45">
        <f t="shared" si="487"/>
        <v>0</v>
      </c>
      <c r="K250" s="1010">
        <f>'HORA CERTA'!$M$38</f>
        <v>12</v>
      </c>
      <c r="L250" s="45">
        <f t="shared" si="488"/>
        <v>0.1</v>
      </c>
      <c r="M250" s="1010">
        <f>'HORA CERTA'!$O$38</f>
        <v>69</v>
      </c>
      <c r="N250" s="45">
        <f t="shared" si="489"/>
        <v>0.57499999999999996</v>
      </c>
      <c r="O250" s="134">
        <f>'HORA CERTA'!$S$38</f>
        <v>102</v>
      </c>
      <c r="P250" s="45">
        <f t="shared" si="490"/>
        <v>0.85</v>
      </c>
      <c r="Q250" s="966">
        <f>'HORA CERTA'!$U$38</f>
        <v>111</v>
      </c>
      <c r="R250" s="45">
        <f t="shared" si="491"/>
        <v>0.92500000000000004</v>
      </c>
      <c r="S250" s="966">
        <f>'HORA CERTA'!$W$38</f>
        <v>76</v>
      </c>
      <c r="T250" s="45">
        <f t="shared" si="492"/>
        <v>0.6333333333333333</v>
      </c>
      <c r="U250" s="966">
        <f>'HORA CERTA'!$AA$38</f>
        <v>108</v>
      </c>
      <c r="V250" s="45">
        <f t="shared" si="493"/>
        <v>0.9</v>
      </c>
      <c r="W250" s="966">
        <f>'HORA CERTA'!$AC$38</f>
        <v>106</v>
      </c>
      <c r="X250" s="45">
        <f t="shared" si="494"/>
        <v>0.8833333333333333</v>
      </c>
      <c r="Y250" s="966">
        <f>'HORA CERTA'!$AE$38</f>
        <v>118</v>
      </c>
      <c r="Z250" s="45">
        <f t="shared" si="495"/>
        <v>0.98333333333333328</v>
      </c>
      <c r="AA250" s="193">
        <f t="shared" si="496"/>
        <v>1085</v>
      </c>
    </row>
    <row r="251" spans="1:27" outlineLevel="1" x14ac:dyDescent="0.25">
      <c r="A251" s="872" t="s">
        <v>157</v>
      </c>
      <c r="B251" s="1078">
        <f>'HORA CERTA'!$B$39</f>
        <v>200</v>
      </c>
      <c r="C251" s="1010">
        <f>'HORA CERTA'!$C$39</f>
        <v>172</v>
      </c>
      <c r="D251" s="45">
        <f t="shared" si="484"/>
        <v>0.86</v>
      </c>
      <c r="E251" s="1008">
        <f>'HORA CERTA'!$E$39</f>
        <v>108</v>
      </c>
      <c r="F251" s="45">
        <f t="shared" si="485"/>
        <v>0.54</v>
      </c>
      <c r="G251" s="1008">
        <f>'HORA CERTA'!$G$39</f>
        <v>59</v>
      </c>
      <c r="H251" s="45">
        <f t="shared" si="486"/>
        <v>0.29499999999999998</v>
      </c>
      <c r="I251" s="1008">
        <f>'HORA CERTA'!$K$39</f>
        <v>0</v>
      </c>
      <c r="J251" s="45">
        <f t="shared" si="487"/>
        <v>0</v>
      </c>
      <c r="K251" s="1010">
        <f>'HORA CERTA'!$M$39</f>
        <v>5</v>
      </c>
      <c r="L251" s="45">
        <f t="shared" si="488"/>
        <v>2.5000000000000001E-2</v>
      </c>
      <c r="M251" s="1010">
        <f>'HORA CERTA'!$O$39</f>
        <v>40</v>
      </c>
      <c r="N251" s="45">
        <f t="shared" si="489"/>
        <v>0.2</v>
      </c>
      <c r="O251" s="134">
        <f>'HORA CERTA'!$S$39</f>
        <v>94</v>
      </c>
      <c r="P251" s="45">
        <f t="shared" si="490"/>
        <v>0.47</v>
      </c>
      <c r="Q251" s="966">
        <f>'HORA CERTA'!$U$39</f>
        <v>91</v>
      </c>
      <c r="R251" s="45">
        <f t="shared" si="491"/>
        <v>0.45500000000000002</v>
      </c>
      <c r="S251" s="966">
        <f>'HORA CERTA'!$W$39</f>
        <v>89</v>
      </c>
      <c r="T251" s="45">
        <f t="shared" si="492"/>
        <v>0.44500000000000001</v>
      </c>
      <c r="U251" s="966">
        <f>'HORA CERTA'!$AA$39</f>
        <v>100</v>
      </c>
      <c r="V251" s="45">
        <f t="shared" si="493"/>
        <v>0.5</v>
      </c>
      <c r="W251" s="966">
        <f>'HORA CERTA'!$AC$39</f>
        <v>100</v>
      </c>
      <c r="X251" s="45">
        <f t="shared" si="494"/>
        <v>0.5</v>
      </c>
      <c r="Y251" s="966">
        <f>'HORA CERTA'!$AE$39</f>
        <v>87</v>
      </c>
      <c r="Z251" s="45">
        <f t="shared" si="495"/>
        <v>0.435</v>
      </c>
      <c r="AA251" s="193">
        <f t="shared" si="496"/>
        <v>945</v>
      </c>
    </row>
    <row r="252" spans="1:27" outlineLevel="1" x14ac:dyDescent="0.25">
      <c r="A252" s="872" t="s">
        <v>159</v>
      </c>
      <c r="B252" s="1078">
        <f>'HORA CERTA'!$B$41</f>
        <v>300</v>
      </c>
      <c r="C252" s="1010">
        <f>'HORA CERTA'!$C$41</f>
        <v>204</v>
      </c>
      <c r="D252" s="45">
        <f t="shared" si="484"/>
        <v>0.68</v>
      </c>
      <c r="E252" s="1008">
        <f>'HORA CERTA'!$E$41</f>
        <v>262</v>
      </c>
      <c r="F252" s="45">
        <f t="shared" si="485"/>
        <v>0.87333333333333329</v>
      </c>
      <c r="G252" s="1008">
        <f>'HORA CERTA'!$G$41</f>
        <v>663</v>
      </c>
      <c r="H252" s="45">
        <f t="shared" si="486"/>
        <v>2.21</v>
      </c>
      <c r="I252" s="1008">
        <f>'HORA CERTA'!$K$41</f>
        <v>95</v>
      </c>
      <c r="J252" s="45">
        <f t="shared" si="487"/>
        <v>0.31666666666666665</v>
      </c>
      <c r="K252" s="1010">
        <f>'HORA CERTA'!$M$41</f>
        <v>275</v>
      </c>
      <c r="L252" s="45">
        <f t="shared" si="488"/>
        <v>0.91666666666666663</v>
      </c>
      <c r="M252" s="1010">
        <f>'HORA CERTA'!$O$41</f>
        <v>103</v>
      </c>
      <c r="N252" s="45">
        <f t="shared" si="489"/>
        <v>0.34333333333333332</v>
      </c>
      <c r="O252" s="134">
        <f>'HORA CERTA'!$S$41</f>
        <v>167</v>
      </c>
      <c r="P252" s="45">
        <f t="shared" si="490"/>
        <v>0.55666666666666664</v>
      </c>
      <c r="Q252" s="966">
        <f>'HORA CERTA'!$U$41</f>
        <v>185</v>
      </c>
      <c r="R252" s="45">
        <f t="shared" si="491"/>
        <v>0.6166666666666667</v>
      </c>
      <c r="S252" s="966">
        <f>'HORA CERTA'!$W$41</f>
        <v>186</v>
      </c>
      <c r="T252" s="45">
        <f t="shared" si="492"/>
        <v>0.62</v>
      </c>
      <c r="U252" s="966">
        <f>'HORA CERTA'!$AA$41</f>
        <v>459</v>
      </c>
      <c r="V252" s="45">
        <f t="shared" si="493"/>
        <v>1.53</v>
      </c>
      <c r="W252" s="966">
        <f>'HORA CERTA'!$AC$41</f>
        <v>803</v>
      </c>
      <c r="X252" s="45">
        <f t="shared" si="494"/>
        <v>2.6766666666666667</v>
      </c>
      <c r="Y252" s="966">
        <f>'HORA CERTA'!$AE$41</f>
        <v>291</v>
      </c>
      <c r="Z252" s="45">
        <f t="shared" si="495"/>
        <v>0.97</v>
      </c>
      <c r="AA252" s="193">
        <f t="shared" si="496"/>
        <v>3693</v>
      </c>
    </row>
    <row r="253" spans="1:27" outlineLevel="1" x14ac:dyDescent="0.25">
      <c r="A253" s="872" t="s">
        <v>160</v>
      </c>
      <c r="B253" s="1078">
        <f>'HORA CERTA'!$B$42</f>
        <v>132</v>
      </c>
      <c r="C253" s="1010">
        <f>'HORA CERTA'!$C$42</f>
        <v>146</v>
      </c>
      <c r="D253" s="45">
        <f t="shared" si="484"/>
        <v>1.106060606060606</v>
      </c>
      <c r="E253" s="1008">
        <f>'HORA CERTA'!$E$42</f>
        <v>135</v>
      </c>
      <c r="F253" s="45">
        <f t="shared" si="485"/>
        <v>1.0227272727272727</v>
      </c>
      <c r="G253" s="1008">
        <f>'HORA CERTA'!$G$42</f>
        <v>101</v>
      </c>
      <c r="H253" s="45">
        <f t="shared" si="486"/>
        <v>0.76515151515151514</v>
      </c>
      <c r="I253" s="1008">
        <f>'HORA CERTA'!$K$42</f>
        <v>2</v>
      </c>
      <c r="J253" s="45">
        <f t="shared" si="487"/>
        <v>1.5151515151515152E-2</v>
      </c>
      <c r="K253" s="1010">
        <f>'HORA CERTA'!$M$42</f>
        <v>0</v>
      </c>
      <c r="L253" s="45">
        <f t="shared" si="488"/>
        <v>0</v>
      </c>
      <c r="M253" s="1010">
        <f>'HORA CERTA'!$O$42</f>
        <v>57</v>
      </c>
      <c r="N253" s="45">
        <f t="shared" si="489"/>
        <v>0.43181818181818182</v>
      </c>
      <c r="O253" s="134">
        <f>'HORA CERTA'!$S$42</f>
        <v>85</v>
      </c>
      <c r="P253" s="45">
        <f t="shared" si="490"/>
        <v>0.64393939393939392</v>
      </c>
      <c r="Q253" s="966">
        <f>'HORA CERTA'!$U$42</f>
        <v>84</v>
      </c>
      <c r="R253" s="45">
        <f t="shared" si="491"/>
        <v>0.63636363636363635</v>
      </c>
      <c r="S253" s="966">
        <f>'HORA CERTA'!$W$42</f>
        <v>94</v>
      </c>
      <c r="T253" s="45">
        <f t="shared" si="492"/>
        <v>0.71212121212121215</v>
      </c>
      <c r="U253" s="966">
        <f>'HORA CERTA'!$AA$42</f>
        <v>78</v>
      </c>
      <c r="V253" s="45">
        <f t="shared" si="493"/>
        <v>0.59090909090909094</v>
      </c>
      <c r="W253" s="966">
        <f>'HORA CERTA'!$AC$42</f>
        <v>86</v>
      </c>
      <c r="X253" s="45">
        <f t="shared" si="494"/>
        <v>0.65151515151515149</v>
      </c>
      <c r="Y253" s="966">
        <f>'HORA CERTA'!$AE$42</f>
        <v>123</v>
      </c>
      <c r="Z253" s="45">
        <f t="shared" si="495"/>
        <v>0.93181818181818177</v>
      </c>
      <c r="AA253" s="193">
        <f t="shared" si="496"/>
        <v>991</v>
      </c>
    </row>
    <row r="254" spans="1:27" outlineLevel="1" x14ac:dyDescent="0.25">
      <c r="A254" s="874" t="s">
        <v>161</v>
      </c>
      <c r="B254" s="1081">
        <f>'HORA CERTA'!$B$43</f>
        <v>176</v>
      </c>
      <c r="C254" s="1011">
        <f>'HORA CERTA'!$C$43</f>
        <v>296</v>
      </c>
      <c r="D254" s="770">
        <f t="shared" si="484"/>
        <v>1.6818181818181819</v>
      </c>
      <c r="E254" s="1011">
        <f>'HORA CERTA'!$E$43</f>
        <v>63</v>
      </c>
      <c r="F254" s="770">
        <f t="shared" si="485"/>
        <v>0.35795454545454547</v>
      </c>
      <c r="G254" s="1011">
        <f>'HORA CERTA'!$G$43</f>
        <v>374</v>
      </c>
      <c r="H254" s="770">
        <f t="shared" si="486"/>
        <v>2.125</v>
      </c>
      <c r="I254" s="1011">
        <f>'HORA CERTA'!$K$43</f>
        <v>0</v>
      </c>
      <c r="J254" s="770">
        <f t="shared" si="487"/>
        <v>0</v>
      </c>
      <c r="K254" s="1011">
        <f>'HORA CERTA'!$M$43</f>
        <v>12</v>
      </c>
      <c r="L254" s="770">
        <f t="shared" si="488"/>
        <v>6.8181818181818177E-2</v>
      </c>
      <c r="M254" s="1011">
        <f>'HORA CERTA'!$O$43</f>
        <v>113</v>
      </c>
      <c r="N254" s="770">
        <f t="shared" si="489"/>
        <v>0.64204545454545459</v>
      </c>
      <c r="O254" s="134">
        <f>'HORA CERTA'!$S$43</f>
        <v>147</v>
      </c>
      <c r="P254" s="770">
        <f t="shared" si="490"/>
        <v>0.83522727272727271</v>
      </c>
      <c r="Q254" s="966">
        <f>'HORA CERTA'!$U$43</f>
        <v>142</v>
      </c>
      <c r="R254" s="770">
        <f t="shared" si="491"/>
        <v>0.80681818181818177</v>
      </c>
      <c r="S254" s="966">
        <f>'HORA CERTA'!$W$43</f>
        <v>124</v>
      </c>
      <c r="T254" s="770">
        <f t="shared" si="492"/>
        <v>0.70454545454545459</v>
      </c>
      <c r="U254" s="966">
        <f>'HORA CERTA'!$AA$43</f>
        <v>302</v>
      </c>
      <c r="V254" s="770">
        <f t="shared" si="493"/>
        <v>1.7159090909090908</v>
      </c>
      <c r="W254" s="966">
        <f>'HORA CERTA'!$AC$43</f>
        <v>431</v>
      </c>
      <c r="X254" s="770">
        <f t="shared" si="494"/>
        <v>2.4488636363636362</v>
      </c>
      <c r="Y254" s="966">
        <f>'HORA CERTA'!$AE$43</f>
        <v>273</v>
      </c>
      <c r="Z254" s="770">
        <f t="shared" si="495"/>
        <v>1.5511363636363635</v>
      </c>
      <c r="AA254" s="193">
        <f t="shared" si="496"/>
        <v>2277</v>
      </c>
    </row>
    <row r="255" spans="1:27" outlineLevel="1" x14ac:dyDescent="0.25">
      <c r="A255" s="873" t="str">
        <f>'HORA CERTA'!A44</f>
        <v xml:space="preserve">RAIO-X </v>
      </c>
      <c r="B255" s="1082">
        <f>'HORA CERTA'!B44</f>
        <v>0</v>
      </c>
      <c r="C255" s="1012">
        <f>'HORA CERTA'!C44</f>
        <v>0</v>
      </c>
      <c r="D255" s="808" t="str">
        <f>'HORA CERTA'!D44</f>
        <v>-</v>
      </c>
      <c r="E255" s="1012">
        <f>'HORA CERTA'!E44</f>
        <v>0</v>
      </c>
      <c r="F255" s="808" t="str">
        <f>'HORA CERTA'!F44</f>
        <v>-</v>
      </c>
      <c r="G255" s="1012">
        <f>'HORA CERTA'!G44</f>
        <v>0</v>
      </c>
      <c r="H255" s="808" t="str">
        <f>'HORA CERTA'!H44</f>
        <v>-</v>
      </c>
      <c r="I255" s="1012">
        <f>'HORA CERTA'!K44</f>
        <v>0</v>
      </c>
      <c r="J255" s="808" t="str">
        <f>'HORA CERTA'!L44</f>
        <v>-</v>
      </c>
      <c r="K255" s="1012">
        <f>'HORA CERTA'!M44</f>
        <v>0</v>
      </c>
      <c r="L255" s="808" t="str">
        <f>'HORA CERTA'!N44</f>
        <v>-</v>
      </c>
      <c r="M255" s="1012">
        <f>'HORA CERTA'!O44</f>
        <v>0</v>
      </c>
      <c r="N255" s="808" t="str">
        <f>'HORA CERTA'!P44</f>
        <v>-</v>
      </c>
      <c r="O255" s="134">
        <f>'HORA CERTA'!$S$44</f>
        <v>0</v>
      </c>
      <c r="P255" s="808" t="str">
        <f>'HORA CERTA'!T44</f>
        <v>-</v>
      </c>
      <c r="Q255" s="966">
        <f>'HORA CERTA'!$U$44</f>
        <v>0</v>
      </c>
      <c r="R255" s="808" t="str">
        <f>'HORA CERTA'!V44</f>
        <v>-</v>
      </c>
      <c r="S255" s="966">
        <f>'HORA CERTA'!$W$44</f>
        <v>0</v>
      </c>
      <c r="T255" s="808" t="str">
        <f>'HORA CERTA'!X44</f>
        <v>-</v>
      </c>
      <c r="U255" s="966">
        <f>'HORA CERTA'!$AA$44</f>
        <v>0</v>
      </c>
      <c r="V255" s="808" t="str">
        <f>'HORA CERTA'!AB44</f>
        <v>-</v>
      </c>
      <c r="W255" s="966">
        <f>'HORA CERTA'!$AC$44</f>
        <v>0</v>
      </c>
      <c r="X255" s="808" t="str">
        <f>'HORA CERTA'!AD44</f>
        <v>-</v>
      </c>
      <c r="Y255" s="966">
        <f>'HORA CERTA'!$AE$44</f>
        <v>0</v>
      </c>
      <c r="Z255" s="808" t="str">
        <f>'HORA CERTA'!AF44</f>
        <v>-</v>
      </c>
      <c r="AA255" s="769">
        <f t="shared" si="496"/>
        <v>0</v>
      </c>
    </row>
    <row r="256" spans="1:27" x14ac:dyDescent="0.25">
      <c r="A256" s="786" t="s">
        <v>501</v>
      </c>
      <c r="B256" s="1083">
        <f>'HORA CERTA'!B45</f>
        <v>32</v>
      </c>
      <c r="C256" s="1013">
        <f>'HORA CERTA'!C45</f>
        <v>46</v>
      </c>
      <c r="D256" s="787">
        <f>'HORA CERTA'!D45</f>
        <v>1.4375</v>
      </c>
      <c r="E256" s="1013">
        <f>'HORA CERTA'!E45</f>
        <v>46</v>
      </c>
      <c r="F256" s="787">
        <f>'HORA CERTA'!F45</f>
        <v>1.4375</v>
      </c>
      <c r="G256" s="1013">
        <f>'HORA CERTA'!G45</f>
        <v>127</v>
      </c>
      <c r="H256" s="787">
        <f>'HORA CERTA'!H45</f>
        <v>3.96875</v>
      </c>
      <c r="I256" s="1013">
        <f>'HORA CERTA'!K45</f>
        <v>0</v>
      </c>
      <c r="J256" s="787">
        <f>'HORA CERTA'!L45</f>
        <v>0</v>
      </c>
      <c r="K256" s="1013">
        <f>'HORA CERTA'!M45</f>
        <v>16</v>
      </c>
      <c r="L256" s="787">
        <f>'HORA CERTA'!N45</f>
        <v>0.5</v>
      </c>
      <c r="M256" s="1013">
        <f>'HORA CERTA'!O45</f>
        <v>37</v>
      </c>
      <c r="N256" s="787">
        <f>'HORA CERTA'!P45</f>
        <v>1.15625</v>
      </c>
      <c r="O256" s="940">
        <f>'HORA CERTA'!S45</f>
        <v>43</v>
      </c>
      <c r="P256" s="787">
        <f>'HORA CERTA'!T45</f>
        <v>1.34375</v>
      </c>
      <c r="Q256" s="969">
        <f>'HORA CERTA'!U45</f>
        <v>31</v>
      </c>
      <c r="R256" s="787">
        <f>'HORA CERTA'!V45</f>
        <v>0.96875</v>
      </c>
      <c r="S256" s="969">
        <f>'HORA CERTA'!W45</f>
        <v>54</v>
      </c>
      <c r="T256" s="787">
        <f>'HORA CERTA'!X45</f>
        <v>1.6875</v>
      </c>
      <c r="U256" s="969">
        <f>'HORA CERTA'!AA45</f>
        <v>61</v>
      </c>
      <c r="V256" s="53">
        <f>'HORA CERTA'!AB45</f>
        <v>1.90625</v>
      </c>
      <c r="W256" s="969">
        <f>'HORA CERTA'!AC45</f>
        <v>52</v>
      </c>
      <c r="X256" s="53">
        <f>'HORA CERTA'!AD45</f>
        <v>1.625</v>
      </c>
      <c r="Y256" s="969">
        <f>'HORA CERTA'!AE45</f>
        <v>56</v>
      </c>
      <c r="Z256" s="53">
        <f>'HORA CERTA'!AF45</f>
        <v>1.75</v>
      </c>
      <c r="AA256" s="769">
        <f t="shared" si="496"/>
        <v>569</v>
      </c>
    </row>
    <row r="257" spans="1:27" ht="15.75" thickBot="1" x14ac:dyDescent="0.3">
      <c r="A257" s="786" t="s">
        <v>502</v>
      </c>
      <c r="B257" s="1083">
        <f>'HORA CERTA'!B46</f>
        <v>80</v>
      </c>
      <c r="C257" s="1013">
        <f>'HORA CERTA'!C46</f>
        <v>68</v>
      </c>
      <c r="D257" s="787">
        <f>'HORA CERTA'!D46</f>
        <v>0.85</v>
      </c>
      <c r="E257" s="1013">
        <f>'HORA CERTA'!E46</f>
        <v>77</v>
      </c>
      <c r="F257" s="787">
        <f>'HORA CERTA'!F46</f>
        <v>0.96250000000000002</v>
      </c>
      <c r="G257" s="1013">
        <f>'HORA CERTA'!G46</f>
        <v>66</v>
      </c>
      <c r="H257" s="787">
        <f>'HORA CERTA'!H46</f>
        <v>0.82499999999999996</v>
      </c>
      <c r="I257" s="1013">
        <f>'HORA CERTA'!K46</f>
        <v>9</v>
      </c>
      <c r="J257" s="787">
        <f>'HORA CERTA'!L46</f>
        <v>0.1125</v>
      </c>
      <c r="K257" s="1013">
        <f>'HORA CERTA'!M46</f>
        <v>12</v>
      </c>
      <c r="L257" s="787">
        <f>'HORA CERTA'!N46</f>
        <v>0.15</v>
      </c>
      <c r="M257" s="1013">
        <f>'HORA CERTA'!O46</f>
        <v>25</v>
      </c>
      <c r="N257" s="787">
        <f>'HORA CERTA'!P46</f>
        <v>0.3125</v>
      </c>
      <c r="O257" s="940">
        <f>'HORA CERTA'!S46</f>
        <v>43</v>
      </c>
      <c r="P257" s="787">
        <f>'HORA CERTA'!T46</f>
        <v>0.53749999999999998</v>
      </c>
      <c r="Q257" s="969">
        <f>'HORA CERTA'!U46</f>
        <v>39</v>
      </c>
      <c r="R257" s="787">
        <f>'HORA CERTA'!V46</f>
        <v>0.48749999999999999</v>
      </c>
      <c r="S257" s="969">
        <f>'HORA CERTA'!W46</f>
        <v>35</v>
      </c>
      <c r="T257" s="787">
        <f>'HORA CERTA'!X46</f>
        <v>0.4375</v>
      </c>
      <c r="U257" s="969">
        <f>'HORA CERTA'!AA46</f>
        <v>126</v>
      </c>
      <c r="V257" s="53">
        <f>'HORA CERTA'!AB46</f>
        <v>1.575</v>
      </c>
      <c r="W257" s="969">
        <f>'HORA CERTA'!AC46</f>
        <v>157</v>
      </c>
      <c r="X257" s="53">
        <f>'HORA CERTA'!AD46</f>
        <v>1.9624999999999999</v>
      </c>
      <c r="Y257" s="969">
        <f>'HORA CERTA'!AE46</f>
        <v>221</v>
      </c>
      <c r="Z257" s="53">
        <f>'HORA CERTA'!AF46</f>
        <v>2.7625000000000002</v>
      </c>
      <c r="AA257" s="769">
        <f t="shared" si="496"/>
        <v>878</v>
      </c>
    </row>
    <row r="258" spans="1:27" ht="15.75" outlineLevel="1" thickBot="1" x14ac:dyDescent="0.3">
      <c r="A258" s="876" t="s">
        <v>7</v>
      </c>
      <c r="B258" s="977">
        <f>SUM(B249:B254)</f>
        <v>1048</v>
      </c>
      <c r="C258" s="982">
        <f>SUM(C249:C254)</f>
        <v>1109</v>
      </c>
      <c r="D258" s="788">
        <f t="shared" si="484"/>
        <v>1.0582061068702291</v>
      </c>
      <c r="E258" s="982">
        <f>SUM(E249:E255)</f>
        <v>816</v>
      </c>
      <c r="F258" s="788">
        <f t="shared" si="485"/>
        <v>0.77862595419847325</v>
      </c>
      <c r="G258" s="982">
        <f>SUM(G249:G254)</f>
        <v>1410</v>
      </c>
      <c r="H258" s="788">
        <f t="shared" si="486"/>
        <v>1.3454198473282444</v>
      </c>
      <c r="I258" s="982">
        <f>SUM(I249:I254)</f>
        <v>97</v>
      </c>
      <c r="J258" s="788">
        <f t="shared" si="487"/>
        <v>9.2557251908396948E-2</v>
      </c>
      <c r="K258" s="982">
        <f>SUM(K249:K254)</f>
        <v>307</v>
      </c>
      <c r="L258" s="788">
        <f t="shared" si="488"/>
        <v>0.29293893129770993</v>
      </c>
      <c r="M258" s="982">
        <f>SUM(M249:M254)</f>
        <v>437</v>
      </c>
      <c r="N258" s="788">
        <f t="shared" si="489"/>
        <v>0.4169847328244275</v>
      </c>
      <c r="O258" s="381">
        <f>SUM(O249:O254)</f>
        <v>695</v>
      </c>
      <c r="P258" s="788">
        <f t="shared" ref="P258" si="497">O258/$B258</f>
        <v>0.66316793893129766</v>
      </c>
      <c r="Q258" s="660">
        <f>SUM(Q249:Q254)</f>
        <v>733</v>
      </c>
      <c r="R258" s="788">
        <f t="shared" ref="R258" si="498">Q258/$B258</f>
        <v>0.69942748091603058</v>
      </c>
      <c r="S258" s="660">
        <f>SUM(S249:S254)</f>
        <v>670</v>
      </c>
      <c r="T258" s="788">
        <f t="shared" ref="T258" si="499">S258/$B258</f>
        <v>0.63931297709923662</v>
      </c>
      <c r="U258" s="660">
        <f>SUM(U249:U254)</f>
        <v>1155</v>
      </c>
      <c r="V258" s="788">
        <f t="shared" ref="V258" si="500">U258/$B258</f>
        <v>1.1020992366412214</v>
      </c>
      <c r="W258" s="660">
        <f>SUM(W249:W255)</f>
        <v>1623</v>
      </c>
      <c r="X258" s="788">
        <f t="shared" ref="X258" si="501">W258/$B258</f>
        <v>1.5486641221374047</v>
      </c>
      <c r="Y258" s="660">
        <f>SUM(Y249:Y255)</f>
        <v>1009</v>
      </c>
      <c r="Z258" s="788">
        <f t="shared" ref="Z258" si="502">Y258/$B258</f>
        <v>0.96278625954198471</v>
      </c>
      <c r="AA258" s="809">
        <f t="shared" si="496"/>
        <v>10061</v>
      </c>
    </row>
    <row r="260" spans="1:27" ht="16.5" thickBot="1" x14ac:dyDescent="0.3">
      <c r="A260" s="1330" t="s">
        <v>629</v>
      </c>
      <c r="B260" s="1331"/>
      <c r="C260" s="1331"/>
      <c r="D260" s="1331"/>
      <c r="E260" s="1331"/>
      <c r="F260" s="1331"/>
      <c r="G260" s="1331"/>
      <c r="H260" s="1331"/>
      <c r="I260" s="1331"/>
      <c r="J260" s="1331"/>
      <c r="K260" s="1331"/>
      <c r="L260" s="1331"/>
      <c r="M260" s="1331"/>
      <c r="N260" s="1331"/>
      <c r="O260" s="1331"/>
      <c r="P260" s="1331"/>
      <c r="Q260" s="1331"/>
      <c r="R260" s="1331"/>
      <c r="S260" s="1331"/>
      <c r="T260" s="1331"/>
      <c r="U260" s="1331"/>
      <c r="V260" s="1331"/>
      <c r="W260" s="1331"/>
      <c r="X260" s="1331"/>
      <c r="Y260" s="1331"/>
      <c r="Z260" s="1331"/>
      <c r="AA260" s="1331"/>
    </row>
    <row r="261" spans="1:27" ht="26.25" thickBot="1" x14ac:dyDescent="0.3">
      <c r="A261" s="1046" t="s">
        <v>14</v>
      </c>
      <c r="B261" s="1055" t="s">
        <v>15</v>
      </c>
      <c r="C261" s="1047" t="str">
        <f>'Pque N Mundo I'!$C$7</f>
        <v>JAN_20</v>
      </c>
      <c r="D261" s="1048" t="str">
        <f>'Pque N Mundo I'!$D$7</f>
        <v>%</v>
      </c>
      <c r="E261" s="1049" t="str">
        <f>'Pque N Mundo I'!E$7</f>
        <v>FEV_20</v>
      </c>
      <c r="F261" s="1048" t="str">
        <f>'Pque N Mundo I'!$F$7</f>
        <v>%</v>
      </c>
      <c r="G261" s="1049" t="str">
        <f>'Pque N Mundo I'!G$7</f>
        <v>MAR_20</v>
      </c>
      <c r="H261" s="1048" t="str">
        <f>'Pque N Mundo I'!$H$7</f>
        <v>%</v>
      </c>
      <c r="I261" s="1050" t="str">
        <f>'Pque N Mundo I'!K$7</f>
        <v>ABR_20</v>
      </c>
      <c r="J261" s="1048" t="str">
        <f>'Pque N Mundo I'!$L$7</f>
        <v>%</v>
      </c>
      <c r="K261" s="1050" t="str">
        <f>'Pque N Mundo I'!$M$7</f>
        <v>MAIO_20</v>
      </c>
      <c r="L261" s="1048" t="str">
        <f>'Pque N Mundo I'!$N$7</f>
        <v>%</v>
      </c>
      <c r="M261" s="1050" t="str">
        <f>'Pque N Mundo I'!$O$7</f>
        <v>JUN_20</v>
      </c>
      <c r="N261" s="1048" t="str">
        <f>'Pque N Mundo I'!$P$7</f>
        <v>%</v>
      </c>
      <c r="O261" s="1050" t="str">
        <f>'Pque N Mundo I'!$S$7</f>
        <v>JUL_20</v>
      </c>
      <c r="P261" s="1048" t="str">
        <f>'Pque N Mundo I'!$T$7</f>
        <v>%</v>
      </c>
      <c r="Q261" s="1050" t="str">
        <f>'Pque N Mundo I'!$U$7</f>
        <v>AGO_20</v>
      </c>
      <c r="R261" s="1048" t="str">
        <f>'Pque N Mundo I'!$V$7</f>
        <v>%</v>
      </c>
      <c r="S261" s="1050" t="str">
        <f>'Pque N Mundo I'!$W$7</f>
        <v>SET_20</v>
      </c>
      <c r="T261" s="1048" t="str">
        <f>'Pque N Mundo I'!$X$7</f>
        <v>%</v>
      </c>
      <c r="U261" s="1050" t="str">
        <f>'Pque N Mundo I'!$AA$7</f>
        <v>OUT_20</v>
      </c>
      <c r="V261" s="1048" t="str">
        <f>'Pque N Mundo I'!$AB$7</f>
        <v>%</v>
      </c>
      <c r="W261" s="1050" t="str">
        <f>'Pque N Mundo I'!$AC$7</f>
        <v>NOV_20</v>
      </c>
      <c r="X261" s="1048" t="str">
        <f>'Pque N Mundo I'!$AD$7</f>
        <v>%</v>
      </c>
      <c r="Y261" s="1050" t="str">
        <f>'Pque N Mundo I'!$AE$7</f>
        <v>DEZ_20</v>
      </c>
      <c r="Z261" s="1051" t="str">
        <f>'Pque N Mundo I'!$AF$7</f>
        <v>%</v>
      </c>
      <c r="AA261" s="1052" t="s">
        <v>6</v>
      </c>
    </row>
    <row r="262" spans="1:27" ht="15.75" thickTop="1" x14ac:dyDescent="0.25">
      <c r="A262" s="885" t="s">
        <v>456</v>
      </c>
      <c r="B262" s="1246" t="s">
        <v>635</v>
      </c>
      <c r="C262" s="1014">
        <f>'PSM V MARIA BAIXA'!C13</f>
        <v>13742</v>
      </c>
      <c r="D262" s="883"/>
      <c r="E262" s="1014">
        <f>'PSM V MARIA BAIXA'!E13</f>
        <v>14045</v>
      </c>
      <c r="F262" s="794"/>
      <c r="G262" s="1014">
        <f>'PSM V MARIA BAIXA'!G13</f>
        <v>13304</v>
      </c>
      <c r="H262" s="794"/>
      <c r="I262" s="1032">
        <f>'PSM V MARIA BAIXA'!K13</f>
        <v>6653</v>
      </c>
      <c r="J262" s="794"/>
      <c r="K262" s="1032">
        <f>'PSM V MARIA BAIXA'!M13</f>
        <v>6459</v>
      </c>
      <c r="L262" s="794"/>
      <c r="M262" s="1032">
        <f>'PSM V MARIA BAIXA'!O13</f>
        <v>7069</v>
      </c>
      <c r="N262" s="794"/>
      <c r="O262" s="835">
        <f>'PSM V MARIA BAIXA'!S13</f>
        <v>8343</v>
      </c>
      <c r="P262" s="794"/>
      <c r="Q262" s="970">
        <f>'PSM V MARIA BAIXA'!U13</f>
        <v>8225</v>
      </c>
      <c r="R262" s="794"/>
      <c r="S262" s="970">
        <f>'PSM V MARIA BAIXA'!W13</f>
        <v>8705</v>
      </c>
      <c r="T262" s="794"/>
      <c r="U262" s="970">
        <f>'PSM V MARIA BAIXA'!AA13</f>
        <v>8980</v>
      </c>
      <c r="V262" s="794"/>
      <c r="W262" s="970">
        <f>'PSM V MARIA BAIXA'!AC13</f>
        <v>9689</v>
      </c>
      <c r="X262" s="794"/>
      <c r="Y262" s="970">
        <f>'PSM V MARIA BAIXA'!AE13</f>
        <v>9605</v>
      </c>
      <c r="Z262" s="794"/>
      <c r="AA262" s="134">
        <f t="shared" ref="AA262:AA265" si="503">SUM(C262,E262,G262,I262,K262,M262,O262,Q262,S262,U262,W262,Y262)</f>
        <v>114819</v>
      </c>
    </row>
    <row r="263" spans="1:27" x14ac:dyDescent="0.25">
      <c r="A263" s="885" t="s">
        <v>454</v>
      </c>
      <c r="B263" s="1246" t="s">
        <v>635</v>
      </c>
      <c r="C263" s="1014">
        <f>'PSM V MARIA BAIXA'!C14</f>
        <v>136</v>
      </c>
      <c r="D263" s="883"/>
      <c r="E263" s="1014">
        <f>'PSM V MARIA BAIXA'!E14</f>
        <v>161</v>
      </c>
      <c r="F263" s="794"/>
      <c r="G263" s="1014">
        <f>'PSM V MARIA BAIXA'!G14</f>
        <v>175</v>
      </c>
      <c r="H263" s="794"/>
      <c r="I263" s="1014">
        <f>'PSM V MARIA BAIXA'!K14</f>
        <v>166</v>
      </c>
      <c r="J263" s="794"/>
      <c r="K263" s="1014">
        <f>'PSM V MARIA BAIXA'!M14</f>
        <v>197</v>
      </c>
      <c r="L263" s="794"/>
      <c r="M263" s="1014">
        <f>'PSM V MARIA BAIXA'!O14</f>
        <v>187</v>
      </c>
      <c r="N263" s="794"/>
      <c r="O263" s="795">
        <f>'PSM V MARIA BAIXA'!S14</f>
        <v>172</v>
      </c>
      <c r="P263" s="794"/>
      <c r="Q263" s="971">
        <f>'PSM V MARIA BAIXA'!U14</f>
        <v>142</v>
      </c>
      <c r="R263" s="794"/>
      <c r="S263" s="971">
        <f>'PSM V MARIA BAIXA'!W14</f>
        <v>133</v>
      </c>
      <c r="T263" s="794"/>
      <c r="U263" s="971">
        <f>'PSM V MARIA BAIXA'!AA14</f>
        <v>156</v>
      </c>
      <c r="V263" s="794"/>
      <c r="W263" s="971">
        <f>'PSM V MARIA BAIXA'!AC14</f>
        <v>149</v>
      </c>
      <c r="X263" s="794"/>
      <c r="Y263" s="971">
        <f>'PSM V MARIA BAIXA'!AE14</f>
        <v>134</v>
      </c>
      <c r="Z263" s="794"/>
      <c r="AA263" s="134">
        <f t="shared" si="503"/>
        <v>1908</v>
      </c>
    </row>
    <row r="264" spans="1:27" ht="15.75" thickBot="1" x14ac:dyDescent="0.3">
      <c r="A264" s="886" t="s">
        <v>452</v>
      </c>
      <c r="B264" s="1246" t="s">
        <v>635</v>
      </c>
      <c r="C264" s="1015">
        <f>'PSM V MARIA BAIXA'!C15</f>
        <v>551</v>
      </c>
      <c r="D264" s="884"/>
      <c r="E264" s="1015">
        <f>'PSM V MARIA BAIXA'!E15</f>
        <v>524</v>
      </c>
      <c r="F264" s="798"/>
      <c r="G264" s="1015">
        <f>'PSM V MARIA BAIXA'!G15</f>
        <v>549</v>
      </c>
      <c r="H264" s="798"/>
      <c r="I264" s="1015">
        <f>'PSM V MARIA BAIXA'!K15</f>
        <v>392</v>
      </c>
      <c r="J264" s="798"/>
      <c r="K264" s="1015">
        <f>'PSM V MARIA BAIXA'!M15</f>
        <v>487</v>
      </c>
      <c r="L264" s="798"/>
      <c r="M264" s="1015">
        <f>'PSM V MARIA BAIXA'!O15</f>
        <v>410</v>
      </c>
      <c r="N264" s="798"/>
      <c r="O264" s="799">
        <f>'PSM V MARIA BAIXA'!S15</f>
        <v>393</v>
      </c>
      <c r="P264" s="798"/>
      <c r="Q264" s="972">
        <f>'PSM V MARIA BAIXA'!U15</f>
        <v>354</v>
      </c>
      <c r="R264" s="798"/>
      <c r="S264" s="972">
        <f>'PSM V MARIA BAIXA'!W15</f>
        <v>528</v>
      </c>
      <c r="T264" s="798"/>
      <c r="U264" s="972">
        <f>'PSM V MARIA BAIXA'!AA15</f>
        <v>485</v>
      </c>
      <c r="V264" s="798"/>
      <c r="W264" s="972">
        <f>'PSM V MARIA BAIXA'!AC15</f>
        <v>500</v>
      </c>
      <c r="X264" s="798"/>
      <c r="Y264" s="972">
        <f>'PSM V MARIA BAIXA'!AE15</f>
        <v>475</v>
      </c>
      <c r="Z264" s="798"/>
      <c r="AA264" s="929">
        <f t="shared" si="503"/>
        <v>5648</v>
      </c>
    </row>
    <row r="265" spans="1:27" ht="15.75" thickBot="1" x14ac:dyDescent="0.3">
      <c r="A265" s="887" t="s">
        <v>7</v>
      </c>
      <c r="B265" s="1084"/>
      <c r="C265" s="991">
        <f>SUM(C262:C264)</f>
        <v>14429</v>
      </c>
      <c r="D265" s="890"/>
      <c r="E265" s="991">
        <f>SUM(E262:E264)</f>
        <v>14730</v>
      </c>
      <c r="F265" s="890"/>
      <c r="G265" s="1030">
        <f>SUM(G262:G264)</f>
        <v>14028</v>
      </c>
      <c r="H265" s="890"/>
      <c r="I265" s="1033">
        <f>SUM(I262:I264)</f>
        <v>7211</v>
      </c>
      <c r="J265" s="241"/>
      <c r="K265" s="982">
        <f>SUM(K262:K264)</f>
        <v>7143</v>
      </c>
      <c r="L265" s="241"/>
      <c r="M265" s="982">
        <f>SUM(M262:M264)</f>
        <v>7666</v>
      </c>
      <c r="N265" s="241"/>
      <c r="O265" s="888">
        <f>SUM(O262:O264)</f>
        <v>8908</v>
      </c>
      <c r="P265" s="241"/>
      <c r="Q265" s="660">
        <f>SUM(Q262:Q264)</f>
        <v>8721</v>
      </c>
      <c r="R265" s="241"/>
      <c r="S265" s="660">
        <f>SUM(S262:S264)</f>
        <v>9366</v>
      </c>
      <c r="T265" s="241"/>
      <c r="U265" s="976">
        <f>SUM(U262:U264)</f>
        <v>9621</v>
      </c>
      <c r="V265" s="241"/>
      <c r="W265" s="660">
        <f>SUM(W262:W264)</f>
        <v>10338</v>
      </c>
      <c r="X265" s="241"/>
      <c r="Y265" s="660">
        <f>SUM(Y262:Y264)</f>
        <v>10214</v>
      </c>
      <c r="Z265" s="241"/>
      <c r="AA265" s="928">
        <f t="shared" si="503"/>
        <v>122375</v>
      </c>
    </row>
    <row r="267" spans="1:27" x14ac:dyDescent="0.25">
      <c r="A267" s="1248" t="s">
        <v>636</v>
      </c>
    </row>
  </sheetData>
  <mergeCells count="52">
    <mergeCell ref="A237:AA237"/>
    <mergeCell ref="A260:AA260"/>
    <mergeCell ref="A247:AA247"/>
    <mergeCell ref="A1:AA1"/>
    <mergeCell ref="A2:AA2"/>
    <mergeCell ref="B118:B121"/>
    <mergeCell ref="C118:C121"/>
    <mergeCell ref="D118:D121"/>
    <mergeCell ref="E118:E121"/>
    <mergeCell ref="F118:F121"/>
    <mergeCell ref="G118:G121"/>
    <mergeCell ref="H118:H121"/>
    <mergeCell ref="I118:I121"/>
    <mergeCell ref="J118:J121"/>
    <mergeCell ref="K118:K121"/>
    <mergeCell ref="A76:AA76"/>
    <mergeCell ref="A88:AA88"/>
    <mergeCell ref="A106:AA106"/>
    <mergeCell ref="A4:AA4"/>
    <mergeCell ref="A19:AA19"/>
    <mergeCell ref="A34:AA34"/>
    <mergeCell ref="A51:AA51"/>
    <mergeCell ref="A63:AA63"/>
    <mergeCell ref="A101:AA101"/>
    <mergeCell ref="A116:AA116"/>
    <mergeCell ref="L118:L121"/>
    <mergeCell ref="M118:M121"/>
    <mergeCell ref="N118:N121"/>
    <mergeCell ref="O118:O121"/>
    <mergeCell ref="P118:P121"/>
    <mergeCell ref="Q118:Q121"/>
    <mergeCell ref="R118:R121"/>
    <mergeCell ref="S118:S121"/>
    <mergeCell ref="T118:T121"/>
    <mergeCell ref="X118:X121"/>
    <mergeCell ref="Y118:Y121"/>
    <mergeCell ref="Z118:Z121"/>
    <mergeCell ref="U118:U121"/>
    <mergeCell ref="V118:V121"/>
    <mergeCell ref="W118:W121"/>
    <mergeCell ref="A203:AA203"/>
    <mergeCell ref="A208:AA208"/>
    <mergeCell ref="A152:AA152"/>
    <mergeCell ref="A163:AA163"/>
    <mergeCell ref="A169:AA169"/>
    <mergeCell ref="A174:AA174"/>
    <mergeCell ref="AA118:AA121"/>
    <mergeCell ref="A124:AA124"/>
    <mergeCell ref="A185:AA185"/>
    <mergeCell ref="A195:AA195"/>
    <mergeCell ref="A134:AA134"/>
    <mergeCell ref="A143:AA143"/>
  </mergeCells>
  <conditionalFormatting sqref="D123 F126:F133 D133 L126:L133 J136:J142 F136:F142 D151 J145:J151 D162 D165:D168 D184 J176:J184 L176:L184 L136:L142 J126:J133 L145:L151 D142 F145:F151 D173 F176:F184 D207 F118:F123 J118:J123 L118:L123 F165:F168 J165:J168 L165:L168 F171:F173 J171:J173 L171:L173 F207 J207 L207 H165:H168 H207 D75 F65:F75 J65:J75 L65:L75 L103:L105 J103:J105 D105 N103:N105 D33 D3:D4 F3:F4 J3:J4 H3:H4 L3:L4 N65:N75 N118:N123 N126:N133 N136:N142 N145:N151 N165:N168 N171:N173 N176:N184 N207 N90:N100 D100 F90:F100 J90:J100 L90:L100 N3:N4 F103:F105 D259 D194 F187:F194 J187:J194 L187:L194 N187:N194 D115 J108:J115 L108:L115 F108:F115 N108:N115 F36:F50 D50 J36:J50 L36:L50 N36:N50 D62 J53:J62 L53:L62 F53:F62 N53:N62 F78:F87 D87 L78:L87 J78:J87 H78:H87 N78:N87 J6:J19 L6:L19 D18:D19 F6:F19 N6:N19 D246 D236 F197:F202 D202 L197:L202 J197:J202 N197:N202 H6:H19 H36:H50 H53:H62 H65:H75 H90:H100 H103:H105 H108:H115 H126:H133 H136:H142 H145:H151 H171:H173 H176:H184 H187:H194 H197:H202 H118:H123 F154:F162 J154:J162 L154:L162 N154:N162 H154:H162 P154:P162 P197:P202 P6:P19 P78:P87 P53:P62 P36:P50 P108:P115 P207 P187:P194 P176:P184 P171:P173 P165:P168 P145:P151 P136:P142 P126:P133 P118:P123 P103:P105 P90:P100 P65:P75 P3:P4 N249:N259 L249:L259 J249:J259 F249:F259 H249:H259 P249:P259 Z249:Z259 Z244:Z246 Z154:Z162 X249:X259 X244:X246 X154:X162 V249:V259 V244:V246 V154:V162 T249:T259 T3:T4 T65:T75 T90:T100 T103:T105 T118:T123 T126:T133 T136:T142 T145:T151 T165:T168 T171:T173 T176:T184 T187:T194 T205:T207 T108:T115 T36:T50 T53:T62 T78:T87 T6:T19 T244:T246 T197:T202 T154:T162 R249:R259 R3:R4 R65:R75 R90:R100 R103:R105 R118:R123 R126:R133 R136:R142 R145:R151 R165:R168 R171:R173 R176:R184 R187:R194 R207 R108:R115 R36:R50 R53:R62 R78:R87 R6:R19 R244:R246 R197:R202 R154:R162 J210:J234 F210:F234 L210:L234 N210:N234 H210:H234 P210:P234 Z210:Z234 X210:X234 V210:V234 T210:T234 R210:R234 F33 H33 J33 L33 N33 P33 R33 T33 T239:T242 R239:R242 F239:F246 H239:H246 J239:J246 L239:L246 N239:N246 P239:P246 V239:V242 Z239:Z242 X239:X242 N262:N1048576 L262:L1048576 J262:J1048576 H262:H1048576 F262:F1048576 D262:D1048576 P262:P1048576 T262:T1048576 R262:R1048576 V262:V1048576 Z262:Z1048576 X262:X1048576 F236 H236 J236 L236 N236 P236 R236 T236 V236 X236 Z236">
    <cfRule type="cellIs" dxfId="308" priority="31" operator="lessThan">
      <formula>0.84</formula>
    </cfRule>
    <cfRule type="cellIs" dxfId="307" priority="32" operator="greaterThan">
      <formula>1</formula>
    </cfRule>
    <cfRule type="cellIs" dxfId="306" priority="33" operator="between">
      <formula>0.85</formula>
      <formula>1</formula>
    </cfRule>
  </conditionalFormatting>
  <conditionalFormatting sqref="D123 F126:F133 J126:J133 L126:L133 D142 F136:F142 J145:J151 D151 F145:F151 D162 D173 J176:J184 D184 F176:F184 L176:L184 D207 L136:L142 D133 L145:L151 J136:J142 D165:D168 F118:F123 J118:J123 L118:L123 F165:F168 J165:J168 L165:L168 F171:F173 J171:J173 L171:L173 F207 J207 L207 H165:H168 H207 D75 F65:F75 J65:J75 L65:L75 L103:L105 J103:J105 D105 N103:N105 D33 J3:J4 F3:F4 D3:D4 H3:H4 L3:L4 N65:N75 N118:N123 N126:N133 N136:N142 N145:N151 N165:N168 N171:N173 N176:N184 N207 N90:N100 D100 F90:F100 J90:J100 L90:L100 N3:N4 F103:F105 D259 D194 F187:F194 J187:J194 L187:L194 N187:N194 J108:J115 D115 F108:F115 L108:L115 N108:N115 D50 F36:F50 L36:L50 J36:J50 N36:N50 J53:J62 D62 F53:F62 L53:L62 N53:N62 F78:F87 J78:J87 L78:L87 D87 H78:H87 N78:N87 D18:D19 L6:L19 J6:J19 F6:F19 N6:N19 D246 D236 F197:F202 J197:J202 L197:L202 D202 N197:N202 H6:H19 H36:H50 H53:H62 H65:H75 H90:H100 H103:H105 H108:H115 H126:H133 H136:H142 H145:H151 H171:H173 H176:H184 H187:H194 H197:H202 H118:H123 J154:J162 L154:L162 F154:F162 N154:N162 H154:H162 P154:P162 P197:P202 P6:P19 P78:P87 P53:P62 P36:P50 P108:P115 P207 P187:P194 P176:P184 P171:P173 P165:P168 P145:P151 P136:P142 P126:P133 P118:P123 P103:P105 P90:P100 P65:P75 P3:P4 N249:N259 J249:J259 L249:L259 F249:F259 H249:H259 P249:P259 Z249:Z259 Z244:Z246 Z154:Z162 X249:X259 X244:X246 X154:X162 V249:V259 V244:V246 V154:V162 T249:T259 T3:T4 T65:T75 T90:T100 T103:T105 T118:T123 T126:T133 T136:T142 T145:T151 T165:T168 T171:T173 T176:T184 T187:T194 T205:T207 T108:T115 T36:T50 T53:T62 T78:T87 T6:T19 T244:T246 T197:T202 T154:T162 R249:R259 R3:R4 R65:R75 R90:R100 R103:R105 R118:R123 R126:R133 R136:R142 R145:R151 R165:R168 R171:R173 R176:R184 R187:R194 R207 R108:R115 R36:R50 R53:R62 R78:R87 R6:R19 R244:R246 R197:R202 R154:R162 F210:F234 J210:J234 L210:L234 N210:N234 H210:H234 P210:P234 Z210:Z234 X210:X234 V210:V234 T210:T234 R210:R234 F33 H33 J33 L33 N33 P33 R33 T33 T239:T242 R239:R242 F239:F246 H239:H246 J239:J246 L239:L246 N239:N246 P239:P246 V239:V242 Z239:Z242 X239:X242 N262:N1048576 L262:L1048576 J262:J1048576 H262:H1048576 F262:F1048576 D262:D1048576 P262:P1048576 T262:T1048576 R262:R1048576 V262:V1048576 Z262:Z1048576 X262:X1048576 F236 H236 J236 L236 N236 P236 R236 T236 V236 X236 Z236">
    <cfRule type="cellIs" dxfId="305" priority="30" operator="equal">
      <formula>0</formula>
    </cfRule>
  </conditionalFormatting>
  <conditionalFormatting sqref="V3:V4 V65:V75 V90:V100 V103:V105 V126:V133 V136:V142 V145:V151 V165:V168 V171:V173 V176:V184 V187:V194 V205:V207 V36:V50 V53:V62 V78:V87 V118:V123 V6:V19 V108:V115 V197:V202 Z197:Z202 Z108:Z115 Z6:Z19 Z78:Z87 Z53:Z62 Z36:Z50 Z205:Z207 Z187:Z194 Z176:Z184 Z171:Z173 Z165:Z168 Z145:Z151 Z136:Z142 Z126:Z133 Z118:Z123 Z103:Z105 Z90:Z100 Z65:Z75 Z3:Z4 X197:X202 X108:X115 X6:X19 X78:X87 X53:X62 X36:X50 X205:X207 X187:X194 X176:X184 X171:X173 X165:X168 X145:X151 X136:X142 X126:X133 X118:X123 X103:X105 X90:X100 X65:X75 X3:X4 V33 X33 Z33">
    <cfRule type="cellIs" dxfId="304" priority="23" operator="lessThan">
      <formula>0.84</formula>
    </cfRule>
    <cfRule type="cellIs" dxfId="303" priority="24" operator="greaterThan">
      <formula>1</formula>
    </cfRule>
    <cfRule type="cellIs" dxfId="302" priority="25" operator="between">
      <formula>0.85</formula>
      <formula>1</formula>
    </cfRule>
  </conditionalFormatting>
  <conditionalFormatting sqref="V3:V4 V65:V75 V90:V100 V103:V105 V126:V133 V136:V142 V145:V151 V165:V168 V171:V173 V176:V184 V187:V194 V205:V207 V36:V50 V53:V62 V78:V87 V118:V123 V6:V19 V108:V115 V197:V202 Z197:Z202 Z108:Z115 Z6:Z19 Z78:Z87 Z53:Z62 Z36:Z50 Z205:Z207 Z187:Z194 Z176:Z184 Z171:Z173 Z165:Z168 Z145:Z151 Z136:Z142 Z126:Z133 Z118:Z123 Z103:Z105 Z90:Z100 Z65:Z75 Z3:Z4 X197:X202 X108:X115 X6:X19 X78:X87 X53:X62 X36:X50 X205:X207 X187:X194 X176:X184 X171:X173 X165:X168 X145:X151 X136:X142 X126:X133 X118:X123 X103:X105 X90:X100 X65:X75 X3:X4 V33 X33 Z33">
    <cfRule type="cellIs" dxfId="301" priority="22" operator="equal">
      <formula>0</formula>
    </cfRule>
  </conditionalFormatting>
  <pageMargins left="0.23622047244094491" right="0.23622047244094491" top="0.46" bottom="0.47" header="0.31496062992125984" footer="0.31496062992125984"/>
  <pageSetup paperSize="9" scale="18" orientation="portrait" r:id="rId1"/>
  <rowBreaks count="4" manualBreakCount="4">
    <brk id="62" max="26" man="1"/>
    <brk id="122" max="26" man="1"/>
    <brk id="172" max="26" man="1"/>
    <brk id="206" max="26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1289" t="s">
        <v>380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18" ht="18" x14ac:dyDescent="0.35">
      <c r="A3" s="1289" t="s">
        <v>0</v>
      </c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5" spans="1:18" ht="15.75" hidden="1" x14ac:dyDescent="0.25">
      <c r="A5" s="1290" t="s">
        <v>419</v>
      </c>
      <c r="B5" s="1291"/>
      <c r="C5" s="1291"/>
      <c r="D5" s="1291"/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</row>
    <row r="6" spans="1:18" ht="24.75" hidden="1" thickBot="1" x14ac:dyDescent="0.3">
      <c r="A6" s="14" t="s">
        <v>14</v>
      </c>
      <c r="B6" s="12" t="s">
        <v>15</v>
      </c>
      <c r="C6" s="14" t="s">
        <v>2</v>
      </c>
      <c r="D6" s="15" t="s">
        <v>1</v>
      </c>
      <c r="E6" s="14" t="s">
        <v>3</v>
      </c>
      <c r="F6" s="15" t="s">
        <v>1</v>
      </c>
      <c r="G6" s="14" t="s">
        <v>4</v>
      </c>
      <c r="H6" s="15" t="s">
        <v>1</v>
      </c>
      <c r="I6" s="101" t="s">
        <v>197</v>
      </c>
      <c r="J6" s="13" t="s">
        <v>196</v>
      </c>
      <c r="K6" s="14" t="s">
        <v>5</v>
      </c>
      <c r="L6" s="15" t="s">
        <v>1</v>
      </c>
      <c r="M6" s="14" t="s">
        <v>194</v>
      </c>
      <c r="N6" s="15" t="s">
        <v>1</v>
      </c>
      <c r="O6" s="14" t="s">
        <v>195</v>
      </c>
      <c r="P6" s="15" t="s">
        <v>1</v>
      </c>
      <c r="Q6" s="101" t="s">
        <v>197</v>
      </c>
      <c r="R6" s="13" t="s">
        <v>196</v>
      </c>
    </row>
    <row r="7" spans="1:18" hidden="1" x14ac:dyDescent="0.25">
      <c r="A7" s="9" t="s">
        <v>162</v>
      </c>
      <c r="B7" s="10">
        <v>8</v>
      </c>
      <c r="C7" s="11">
        <v>0</v>
      </c>
      <c r="D7" s="19">
        <f>((C7/$B$7))-1</f>
        <v>-1</v>
      </c>
      <c r="E7" s="11"/>
      <c r="F7" s="19">
        <f>((E7/$B$7))-1</f>
        <v>-1</v>
      </c>
      <c r="G7" s="11"/>
      <c r="H7" s="19">
        <f>((G7/$B$7))-1</f>
        <v>-1</v>
      </c>
      <c r="I7" s="77">
        <f>SUM(C7,E7,G7)</f>
        <v>0</v>
      </c>
      <c r="J7" s="119">
        <f>I7/($B7*3)</f>
        <v>0</v>
      </c>
      <c r="K7" s="11"/>
      <c r="L7" s="19">
        <f>((K7/$B$7))-1</f>
        <v>-1</v>
      </c>
      <c r="M7" s="11"/>
      <c r="N7" s="19">
        <f t="shared" ref="N7" si="0">((M7/$B$7))-1</f>
        <v>-1</v>
      </c>
      <c r="O7" s="11"/>
      <c r="P7" s="19">
        <f t="shared" ref="P7" si="1">((O7/$B$7))-1</f>
        <v>-1</v>
      </c>
      <c r="Q7" s="77">
        <f>SUM(K7,M7,O7)</f>
        <v>0</v>
      </c>
      <c r="R7" s="119">
        <f>Q7/($B7*3)</f>
        <v>0</v>
      </c>
    </row>
    <row r="8" spans="1:18" hidden="1" x14ac:dyDescent="0.25">
      <c r="A8" s="9" t="s">
        <v>61</v>
      </c>
      <c r="B8" s="5">
        <v>12</v>
      </c>
      <c r="C8" s="4">
        <v>0</v>
      </c>
      <c r="D8" s="20">
        <f>((C8/$B$8))-1</f>
        <v>-1</v>
      </c>
      <c r="E8" s="4"/>
      <c r="F8" s="20">
        <f>((E8/$B$8))-1</f>
        <v>-1</v>
      </c>
      <c r="G8" s="4"/>
      <c r="H8" s="20">
        <f>((G8/$B$8))-1</f>
        <v>-1</v>
      </c>
      <c r="I8" s="79">
        <f>SUM(C8,E8,G8)</f>
        <v>0</v>
      </c>
      <c r="J8" s="190">
        <f>I8/($B8*3)</f>
        <v>0</v>
      </c>
      <c r="K8" s="4"/>
      <c r="L8" s="20">
        <f>((K8/$B$8))-1</f>
        <v>-1</v>
      </c>
      <c r="M8" s="4"/>
      <c r="N8" s="20">
        <f t="shared" ref="N8" si="2">((M8/$B$8))-1</f>
        <v>-1</v>
      </c>
      <c r="O8" s="4"/>
      <c r="P8" s="20">
        <f t="shared" ref="P8" si="3">((O8/$B$8))-1</f>
        <v>-1</v>
      </c>
      <c r="Q8" s="79">
        <f>SUM(K8,M8,O8)</f>
        <v>0</v>
      </c>
      <c r="R8" s="190">
        <f>Q8/($B8*3)</f>
        <v>0</v>
      </c>
    </row>
    <row r="9" spans="1:18" ht="15.75" hidden="1" thickBot="1" x14ac:dyDescent="0.3">
      <c r="A9" s="16" t="s">
        <v>62</v>
      </c>
      <c r="B9" s="17">
        <v>12</v>
      </c>
      <c r="C9" s="18">
        <v>0</v>
      </c>
      <c r="D9" s="21">
        <f>((C9/$B$9))-1</f>
        <v>-1</v>
      </c>
      <c r="E9" s="18"/>
      <c r="F9" s="21">
        <f>((E9/$B$9))-1</f>
        <v>-1</v>
      </c>
      <c r="G9" s="18"/>
      <c r="H9" s="21">
        <f>((G9/$B$9))-1</f>
        <v>-1</v>
      </c>
      <c r="I9" s="80">
        <f>SUM(C9,E9,G9)</f>
        <v>0</v>
      </c>
      <c r="J9" s="191">
        <f>I9/($B9*3)</f>
        <v>0</v>
      </c>
      <c r="K9" s="18"/>
      <c r="L9" s="21">
        <f>((K9/$B$9))-1</f>
        <v>-1</v>
      </c>
      <c r="M9" s="18"/>
      <c r="N9" s="21">
        <f t="shared" ref="N9" si="4">((M9/$B$9))-1</f>
        <v>-1</v>
      </c>
      <c r="O9" s="18"/>
      <c r="P9" s="21">
        <f t="shared" ref="P9" si="5">((O9/$B$9))-1</f>
        <v>-1</v>
      </c>
      <c r="Q9" s="80">
        <f>SUM(K9,M9,O9)</f>
        <v>0</v>
      </c>
      <c r="R9" s="191">
        <f>Q9/($B9*3)</f>
        <v>0</v>
      </c>
    </row>
    <row r="10" spans="1:18" ht="15.75" hidden="1" thickBot="1" x14ac:dyDescent="0.3">
      <c r="A10" s="6" t="s">
        <v>7</v>
      </c>
      <c r="B10" s="7">
        <f>SUM(B7:B9)</f>
        <v>32</v>
      </c>
      <c r="C10" s="8">
        <f>SUM(C7:C9)</f>
        <v>0</v>
      </c>
      <c r="D10" s="22">
        <f>((C10/$B$10))-1</f>
        <v>-1</v>
      </c>
      <c r="E10" s="8">
        <f>SUM(E7:E9)</f>
        <v>0</v>
      </c>
      <c r="F10" s="22">
        <f>((E10/$B$10))-1</f>
        <v>-1</v>
      </c>
      <c r="G10" s="8">
        <f>SUM(G7:G9)</f>
        <v>0</v>
      </c>
      <c r="H10" s="22">
        <f>((G10/$B$10))-1</f>
        <v>-1</v>
      </c>
      <c r="I10" s="81">
        <f>SUM(C10,E10,G10)</f>
        <v>0</v>
      </c>
      <c r="J10" s="82">
        <f>I10/($B10*3)</f>
        <v>0</v>
      </c>
      <c r="K10" s="8">
        <f>SUM(K7:K9)</f>
        <v>0</v>
      </c>
      <c r="L10" s="22">
        <f>((K10/$B$10))-1</f>
        <v>-1</v>
      </c>
      <c r="M10" s="8">
        <f t="shared" ref="M10" si="6">SUM(M7:M9)</f>
        <v>0</v>
      </c>
      <c r="N10" s="22">
        <f t="shared" ref="N10" si="7">((M10/$B$10))-1</f>
        <v>-1</v>
      </c>
      <c r="O10" s="8">
        <f t="shared" ref="O10" si="8">SUM(O7:O9)</f>
        <v>0</v>
      </c>
      <c r="P10" s="22">
        <f t="shared" ref="P10" si="9">((O10/$B$10))-1</f>
        <v>-1</v>
      </c>
      <c r="Q10" s="81">
        <f>SUM(K10,M10,O10)</f>
        <v>0</v>
      </c>
      <c r="R10" s="82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1290" t="s">
        <v>419</v>
      </c>
      <c r="B13" s="1291"/>
      <c r="C13" s="1291"/>
      <c r="D13" s="1291"/>
      <c r="E13" s="1291"/>
      <c r="F13" s="1291"/>
      <c r="G13" s="1291"/>
      <c r="H13" s="1291"/>
      <c r="I13" s="1291"/>
      <c r="J13" s="1291"/>
      <c r="K13" s="1291"/>
      <c r="L13" s="1291"/>
      <c r="M13" s="1291"/>
      <c r="N13" s="1291"/>
      <c r="O13" s="1291"/>
      <c r="P13" s="1291"/>
      <c r="Q13" s="1291"/>
      <c r="R13" s="1291"/>
    </row>
    <row r="14" spans="1:18" ht="23.25" thickBot="1" x14ac:dyDescent="0.3">
      <c r="A14" s="86" t="s">
        <v>14</v>
      </c>
      <c r="B14" s="71" t="s">
        <v>198</v>
      </c>
      <c r="C14" s="86" t="str">
        <f>'UBS Izolina Mazzei'!C32</f>
        <v>JAN_20</v>
      </c>
      <c r="D14" s="87" t="str">
        <f>'UBS Izolina Mazzei'!D32</f>
        <v>%</v>
      </c>
      <c r="E14" s="86" t="str">
        <f>'UBS Izolina Mazzei'!E32</f>
        <v>FEV_20</v>
      </c>
      <c r="F14" s="87" t="str">
        <f>'UBS Izolina Mazzei'!F32</f>
        <v>%</v>
      </c>
      <c r="G14" s="86" t="str">
        <f>'UBS Izolina Mazzei'!G32</f>
        <v>MAR_20</v>
      </c>
      <c r="H14" s="87" t="str">
        <f>'UBS Izolina Mazzei'!H32</f>
        <v>%</v>
      </c>
      <c r="I14" s="101" t="str">
        <f>'UBS Izolina Mazzei'!I32</f>
        <v>Trimestre</v>
      </c>
      <c r="J14" s="13" t="str">
        <f>'UBS Izolina Mazzei'!J32</f>
        <v>% Trim</v>
      </c>
      <c r="K14" s="86" t="str">
        <f>'UBS Izolina Mazzei'!K32</f>
        <v>ABR_20</v>
      </c>
      <c r="L14" s="87" t="str">
        <f>'UBS Izolina Mazzei'!L32</f>
        <v>%</v>
      </c>
      <c r="M14" s="14" t="str">
        <f>'UBS Izolina Mazzei'!M32</f>
        <v>MAIO_20</v>
      </c>
      <c r="N14" s="15" t="str">
        <f>'UBS Izolina Mazzei'!N32</f>
        <v>%</v>
      </c>
      <c r="O14" s="14" t="str">
        <f>'UBS Izolina Mazzei'!O32</f>
        <v>JUN_20</v>
      </c>
      <c r="P14" s="15" t="str">
        <f>'UBS Izolina Mazzei'!P32</f>
        <v>%</v>
      </c>
      <c r="Q14" s="101" t="e">
        <f>'UBS Izolina Mazzei'!#REF!</f>
        <v>#REF!</v>
      </c>
      <c r="R14" s="13" t="e">
        <f>'UBS Izolina Mazzei'!#REF!</f>
        <v>#REF!</v>
      </c>
    </row>
    <row r="15" spans="1:18" ht="15.75" thickTop="1" x14ac:dyDescent="0.25">
      <c r="A15" s="9" t="s">
        <v>186</v>
      </c>
      <c r="B15" s="10">
        <v>20</v>
      </c>
      <c r="C15" s="11">
        <v>17</v>
      </c>
      <c r="D15" s="19">
        <f t="shared" ref="D15:D17" si="10">C15/$B15</f>
        <v>0.85</v>
      </c>
      <c r="E15" s="11"/>
      <c r="F15" s="19">
        <f t="shared" ref="F15:F17" si="11">E15/$B15</f>
        <v>0</v>
      </c>
      <c r="G15" s="11"/>
      <c r="H15" s="19">
        <f t="shared" ref="H15:H17" si="12">G15/$B15</f>
        <v>0</v>
      </c>
      <c r="I15" s="77">
        <f>SUM(C15,E15,G15)</f>
        <v>17</v>
      </c>
      <c r="J15" s="119">
        <f>I15/($B15*3)</f>
        <v>0.28333333333333333</v>
      </c>
      <c r="K15" s="11"/>
      <c r="L15" s="19">
        <f t="shared" ref="L15:L17" si="13">K15/$B15</f>
        <v>0</v>
      </c>
      <c r="M15" s="11"/>
      <c r="N15" s="19">
        <f t="shared" ref="N15:N17" si="14">M15/$B15</f>
        <v>0</v>
      </c>
      <c r="O15" s="11"/>
      <c r="P15" s="19">
        <f t="shared" ref="P15:P17" si="15">O15/$B15</f>
        <v>0</v>
      </c>
      <c r="Q15" s="77">
        <f>SUM(K15,M15,O15)</f>
        <v>0</v>
      </c>
      <c r="R15" s="119">
        <f>Q15/($B15*3)</f>
        <v>0</v>
      </c>
    </row>
    <row r="16" spans="1:18" ht="15.75" thickBot="1" x14ac:dyDescent="0.3">
      <c r="A16" s="16" t="s">
        <v>181</v>
      </c>
      <c r="B16" s="17">
        <v>12</v>
      </c>
      <c r="C16" s="18">
        <v>4</v>
      </c>
      <c r="D16" s="21">
        <f t="shared" si="10"/>
        <v>0.33333333333333331</v>
      </c>
      <c r="E16" s="18"/>
      <c r="F16" s="21">
        <f t="shared" si="11"/>
        <v>0</v>
      </c>
      <c r="G16" s="11"/>
      <c r="H16" s="21">
        <f t="shared" si="12"/>
        <v>0</v>
      </c>
      <c r="I16" s="80">
        <f>SUM(C16,E16,G16)</f>
        <v>4</v>
      </c>
      <c r="J16" s="191">
        <f>I16/($B16*3)</f>
        <v>0.1111111111111111</v>
      </c>
      <c r="K16" s="18"/>
      <c r="L16" s="21">
        <f t="shared" si="13"/>
        <v>0</v>
      </c>
      <c r="M16" s="18"/>
      <c r="N16" s="21">
        <f t="shared" si="14"/>
        <v>0</v>
      </c>
      <c r="O16" s="18"/>
      <c r="P16" s="21">
        <f t="shared" si="15"/>
        <v>0</v>
      </c>
      <c r="Q16" s="80">
        <f>SUM(K16,M16,O16)</f>
        <v>0</v>
      </c>
      <c r="R16" s="191">
        <f>Q16/($B16*3)</f>
        <v>0</v>
      </c>
    </row>
    <row r="17" spans="1:18" ht="15.75" thickBot="1" x14ac:dyDescent="0.3">
      <c r="A17" s="6" t="s">
        <v>7</v>
      </c>
      <c r="B17" s="7">
        <f>SUM(B15:B16)</f>
        <v>32</v>
      </c>
      <c r="C17" s="8">
        <f>SUM(C15:C16)</f>
        <v>21</v>
      </c>
      <c r="D17" s="22">
        <f t="shared" si="10"/>
        <v>0.65625</v>
      </c>
      <c r="E17" s="8">
        <f>SUM(E15:E16)</f>
        <v>0</v>
      </c>
      <c r="F17" s="22">
        <f t="shared" si="11"/>
        <v>0</v>
      </c>
      <c r="G17" s="8">
        <f>SUM(G15:G16)</f>
        <v>0</v>
      </c>
      <c r="H17" s="22">
        <f t="shared" si="12"/>
        <v>0</v>
      </c>
      <c r="I17" s="81">
        <f>SUM(C17,E17,G17)</f>
        <v>21</v>
      </c>
      <c r="J17" s="82">
        <f>I17/($B17*3)</f>
        <v>0.21875</v>
      </c>
      <c r="K17" s="8">
        <f>SUM(K15:K16)</f>
        <v>0</v>
      </c>
      <c r="L17" s="22">
        <f t="shared" si="13"/>
        <v>0</v>
      </c>
      <c r="M17" s="8">
        <f t="shared" ref="M17" si="16">SUM(M15:M16)</f>
        <v>0</v>
      </c>
      <c r="N17" s="22">
        <f t="shared" si="14"/>
        <v>0</v>
      </c>
      <c r="O17" s="8">
        <f t="shared" ref="O17" si="17">SUM(O15:O16)</f>
        <v>0</v>
      </c>
      <c r="P17" s="22">
        <f t="shared" si="15"/>
        <v>0</v>
      </c>
      <c r="Q17" s="81">
        <f>SUM(K17,M17,O17)</f>
        <v>0</v>
      </c>
      <c r="R17" s="82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1289" t="s">
        <v>380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18" ht="18" x14ac:dyDescent="0.35">
      <c r="A3" s="1289" t="s">
        <v>0</v>
      </c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5" spans="1:18" ht="15.75" x14ac:dyDescent="0.25">
      <c r="A5" s="1290" t="s">
        <v>420</v>
      </c>
      <c r="B5" s="1291"/>
      <c r="C5" s="1291"/>
      <c r="D5" s="1291"/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</row>
    <row r="6" spans="1:18" ht="23.25" thickBot="1" x14ac:dyDescent="0.3">
      <c r="A6" s="86" t="s">
        <v>14</v>
      </c>
      <c r="B6" s="71" t="s">
        <v>198</v>
      </c>
      <c r="C6" s="86" t="str">
        <f>'UBS Izolina Mazzei'!C32</f>
        <v>JAN_20</v>
      </c>
      <c r="D6" s="87" t="str">
        <f>'UBS Izolina Mazzei'!D32</f>
        <v>%</v>
      </c>
      <c r="E6" s="86" t="str">
        <f>'UBS Izolina Mazzei'!E32</f>
        <v>FEV_20</v>
      </c>
      <c r="F6" s="87" t="str">
        <f>'UBS Izolina Mazzei'!F32</f>
        <v>%</v>
      </c>
      <c r="G6" s="86" t="str">
        <f>'UBS Izolina Mazzei'!G32</f>
        <v>MAR_20</v>
      </c>
      <c r="H6" s="87" t="str">
        <f>'UBS Izolina Mazzei'!H32</f>
        <v>%</v>
      </c>
      <c r="I6" s="101" t="str">
        <f>'UBS Izolina Mazzei'!I32</f>
        <v>Trimestre</v>
      </c>
      <c r="J6" s="13" t="str">
        <f>'UBS Izolina Mazzei'!J32</f>
        <v>% Trim</v>
      </c>
      <c r="K6" s="86" t="str">
        <f>'UBS Izolina Mazzei'!K32</f>
        <v>ABR_20</v>
      </c>
      <c r="L6" s="87" t="str">
        <f>'UBS Izolina Mazzei'!L32</f>
        <v>%</v>
      </c>
      <c r="M6" s="14" t="str">
        <f>'UBS Izolina Mazzei'!M32</f>
        <v>MAIO_20</v>
      </c>
      <c r="N6" s="15" t="str">
        <f>'UBS Izolina Mazzei'!N32</f>
        <v>%</v>
      </c>
      <c r="O6" s="14" t="str">
        <f>'UBS Izolina Mazzei'!O32</f>
        <v>JUN_20</v>
      </c>
      <c r="P6" s="15" t="str">
        <f>'UBS Izolina Mazzei'!P32</f>
        <v>%</v>
      </c>
      <c r="Q6" s="101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11">
        <v>13</v>
      </c>
      <c r="D7" s="19">
        <f t="shared" ref="D7:D9" si="0">C7/$B7</f>
        <v>0.72222222222222221</v>
      </c>
      <c r="E7" s="11"/>
      <c r="F7" s="19">
        <f t="shared" ref="F7:F9" si="1">E7/$B7</f>
        <v>0</v>
      </c>
      <c r="G7" s="74"/>
      <c r="H7" s="19">
        <f t="shared" ref="H7:H9" si="2">G7/$B7</f>
        <v>0</v>
      </c>
      <c r="I7" s="77">
        <f>SUM(C7,E7,G7)</f>
        <v>13</v>
      </c>
      <c r="J7" s="119">
        <f>I7/($B7*3)</f>
        <v>0.24074074074074073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9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6</v>
      </c>
      <c r="D8" s="21">
        <f t="shared" si="0"/>
        <v>0.5</v>
      </c>
      <c r="E8" s="18"/>
      <c r="F8" s="21">
        <f t="shared" si="1"/>
        <v>0</v>
      </c>
      <c r="G8" s="74"/>
      <c r="H8" s="21">
        <f t="shared" si="2"/>
        <v>0</v>
      </c>
      <c r="I8" s="80">
        <f>SUM(C8,E8,G8)</f>
        <v>6</v>
      </c>
      <c r="J8" s="191">
        <f>I8/($B8*3)</f>
        <v>0.16666666666666666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80">
        <f>SUM(K8,M8,O8)</f>
        <v>0</v>
      </c>
      <c r="R8" s="191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19</v>
      </c>
      <c r="D9" s="22">
        <f t="shared" si="0"/>
        <v>0.6333333333333333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1">
        <f>SUM(C9,E9,G9)</f>
        <v>19</v>
      </c>
      <c r="J9" s="82">
        <f>I9/($B9*3)</f>
        <v>0.21111111111111111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1">
        <f>SUM(K9,M9,O9)</f>
        <v>0</v>
      </c>
      <c r="R9" s="82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1289" t="s">
        <v>399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18" ht="18" x14ac:dyDescent="0.35">
      <c r="A3" s="1289" t="s">
        <v>188</v>
      </c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5" spans="1:18" ht="15.75" x14ac:dyDescent="0.25">
      <c r="A5" s="1290" t="s">
        <v>421</v>
      </c>
      <c r="B5" s="1291"/>
      <c r="C5" s="1291"/>
      <c r="D5" s="1291"/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</row>
    <row r="6" spans="1:18" ht="23.25" thickBot="1" x14ac:dyDescent="0.3">
      <c r="A6" s="86" t="s">
        <v>14</v>
      </c>
      <c r="B6" s="71" t="s">
        <v>198</v>
      </c>
      <c r="C6" s="86" t="str">
        <f>'UBS Izolina Mazzei'!C32</f>
        <v>JAN_20</v>
      </c>
      <c r="D6" s="87" t="str">
        <f>'UBS Izolina Mazzei'!D32</f>
        <v>%</v>
      </c>
      <c r="E6" s="86" t="str">
        <f>'UBS Izolina Mazzei'!E32</f>
        <v>FEV_20</v>
      </c>
      <c r="F6" s="87" t="str">
        <f>'UBS Izolina Mazzei'!F32</f>
        <v>%</v>
      </c>
      <c r="G6" s="86" t="str">
        <f>'UBS Izolina Mazzei'!G32</f>
        <v>MAR_20</v>
      </c>
      <c r="H6" s="87" t="str">
        <f>'UBS Izolina Mazzei'!H32</f>
        <v>%</v>
      </c>
      <c r="I6" s="101" t="str">
        <f>'UBS Izolina Mazzei'!I32</f>
        <v>Trimestre</v>
      </c>
      <c r="J6" s="13" t="str">
        <f>'UBS Izolina Mazzei'!J32</f>
        <v>% Trim</v>
      </c>
      <c r="K6" s="86" t="str">
        <f>'UBS Izolina Mazzei'!K32</f>
        <v>ABR_20</v>
      </c>
      <c r="L6" s="87" t="str">
        <f>'UBS Izolina Mazzei'!L32</f>
        <v>%</v>
      </c>
      <c r="M6" s="14" t="str">
        <f>'UBS Izolina Mazzei'!M32</f>
        <v>MAIO_20</v>
      </c>
      <c r="N6" s="15" t="str">
        <f>'UBS Izolina Mazzei'!N32</f>
        <v>%</v>
      </c>
      <c r="O6" s="14" t="str">
        <f>'UBS Izolina Mazzei'!O32</f>
        <v>JUN_20</v>
      </c>
      <c r="P6" s="15" t="str">
        <f>'UBS Izolina Mazzei'!P32</f>
        <v>%</v>
      </c>
      <c r="Q6" s="101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711">
        <v>16</v>
      </c>
      <c r="D7" s="19">
        <f t="shared" ref="D7:D9" si="0">C7/$B7</f>
        <v>0.88888888888888884</v>
      </c>
      <c r="E7" s="718"/>
      <c r="F7" s="19">
        <f t="shared" ref="F7:F9" si="1">E7/$B7</f>
        <v>0</v>
      </c>
      <c r="G7" s="711"/>
      <c r="H7" s="19">
        <f t="shared" ref="H7:H9" si="2">G7/$B7</f>
        <v>0</v>
      </c>
      <c r="I7" s="77">
        <f>SUM(C7,E7,G7)</f>
        <v>16</v>
      </c>
      <c r="J7" s="119">
        <f>I7/($B7*3)</f>
        <v>0.29629629629629628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9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9</v>
      </c>
      <c r="D8" s="21">
        <f t="shared" si="0"/>
        <v>0.75</v>
      </c>
      <c r="E8" s="18"/>
      <c r="F8" s="21">
        <f t="shared" si="1"/>
        <v>0</v>
      </c>
      <c r="G8" s="11"/>
      <c r="H8" s="21">
        <f t="shared" si="2"/>
        <v>0</v>
      </c>
      <c r="I8" s="80">
        <f>SUM(C8,E8,G8)</f>
        <v>9</v>
      </c>
      <c r="J8" s="191">
        <f>I8/($B8*3)</f>
        <v>0.25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80">
        <f>SUM(K8,M8,O8)</f>
        <v>0</v>
      </c>
      <c r="R8" s="191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25</v>
      </c>
      <c r="D9" s="22">
        <f t="shared" si="0"/>
        <v>0.83333333333333337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1">
        <f>SUM(C9,E9,G9)</f>
        <v>25</v>
      </c>
      <c r="J9" s="82">
        <f>I9/($B9*3)</f>
        <v>0.27777777777777779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1">
        <f>SUM(K9,M9,O9)</f>
        <v>0</v>
      </c>
      <c r="R9" s="82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614"/>
    <col min="3" max="3" width="9.140625" customWidth="1"/>
    <col min="4" max="4" width="8.42578125" style="157" customWidth="1"/>
    <col min="5" max="5" width="9.140625" customWidth="1"/>
    <col min="6" max="6" width="10" style="157" customWidth="1"/>
    <col min="7" max="7" width="9.140625" customWidth="1"/>
    <col min="8" max="8" width="8.42578125" style="157" customWidth="1"/>
    <col min="9" max="9" width="10" customWidth="1"/>
    <col min="10" max="10" width="9" style="602" customWidth="1"/>
    <col min="11" max="11" width="10.140625" style="668" customWidth="1"/>
    <col min="12" max="12" width="8.42578125" style="602" customWidth="1"/>
    <col min="13" max="13" width="9.42578125" style="668" customWidth="1"/>
    <col min="14" max="14" width="8.42578125" style="602" customWidth="1"/>
    <col min="15" max="15" width="10" style="668" customWidth="1"/>
    <col min="16" max="16" width="8.42578125" style="602" customWidth="1"/>
    <col min="17" max="17" width="9.28515625" customWidth="1"/>
    <col min="18" max="18" width="8.42578125" style="602" customWidth="1"/>
  </cols>
  <sheetData>
    <row r="1" spans="1:34" ht="18" x14ac:dyDescent="0.35">
      <c r="A1" s="1289" t="s">
        <v>504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</row>
    <row r="2" spans="1:34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</row>
    <row r="3" spans="1:34" ht="18" x14ac:dyDescent="0.35">
      <c r="A3" s="675"/>
      <c r="B3" s="603"/>
      <c r="C3" s="675"/>
      <c r="D3" s="675"/>
      <c r="E3" s="675"/>
      <c r="F3" s="675"/>
      <c r="G3" s="675"/>
      <c r="H3" s="675"/>
      <c r="I3" s="675"/>
      <c r="J3" s="620"/>
      <c r="K3" s="603"/>
      <c r="L3" s="620"/>
      <c r="M3" s="603"/>
      <c r="N3" s="620"/>
      <c r="O3" s="762"/>
      <c r="P3" s="620"/>
      <c r="Q3" s="675"/>
      <c r="R3" s="620"/>
    </row>
    <row r="4" spans="1:34" ht="18" x14ac:dyDescent="0.35">
      <c r="A4" s="1339" t="s">
        <v>374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39"/>
      <c r="L4" s="1339"/>
      <c r="M4" s="1339"/>
      <c r="N4" s="1339"/>
      <c r="O4" s="1339"/>
      <c r="P4" s="1339"/>
      <c r="Q4" s="1339"/>
      <c r="R4" s="1339"/>
    </row>
    <row r="5" spans="1:34" ht="18" x14ac:dyDescent="0.35">
      <c r="A5" s="679"/>
      <c r="B5" s="604"/>
      <c r="C5" s="679"/>
      <c r="D5" s="679"/>
      <c r="E5" s="679"/>
      <c r="F5" s="679"/>
      <c r="G5" s="679"/>
      <c r="H5" s="679"/>
      <c r="I5" s="679"/>
      <c r="J5" s="621"/>
      <c r="K5" s="604"/>
      <c r="L5" s="621"/>
      <c r="M5" s="604"/>
      <c r="N5" s="621"/>
      <c r="O5" s="604"/>
      <c r="P5" s="621"/>
      <c r="Q5" s="679"/>
      <c r="R5" s="621"/>
    </row>
    <row r="6" spans="1:34" ht="15.75" customHeight="1" x14ac:dyDescent="0.25">
      <c r="A6" s="1290" t="s">
        <v>476</v>
      </c>
      <c r="B6" s="1291"/>
      <c r="C6" s="1291"/>
      <c r="D6" s="1291"/>
      <c r="E6" s="1291"/>
      <c r="F6" s="1291"/>
      <c r="G6" s="1291"/>
      <c r="H6" s="1291"/>
      <c r="I6" s="1291"/>
      <c r="J6" s="1291"/>
      <c r="K6" s="1291"/>
      <c r="L6" s="1291"/>
      <c r="M6" s="1291"/>
      <c r="N6" s="1291"/>
      <c r="O6" s="1291"/>
      <c r="P6" s="1291"/>
      <c r="Q6" s="1291"/>
      <c r="R6" s="1291"/>
      <c r="S6" s="1291"/>
      <c r="T6" s="1291"/>
      <c r="U6" s="1291"/>
      <c r="V6" s="1291"/>
      <c r="W6" s="1291"/>
      <c r="X6" s="1291"/>
      <c r="Y6" s="1291"/>
      <c r="Z6" s="1291"/>
      <c r="AA6" s="1291"/>
      <c r="AB6" s="1291"/>
      <c r="AC6" s="1291"/>
      <c r="AD6" s="1291"/>
      <c r="AE6" s="1291"/>
      <c r="AF6" s="1291"/>
      <c r="AG6" s="1291"/>
      <c r="AH6" s="1291"/>
    </row>
    <row r="7" spans="1:34" ht="41.25" customHeight="1" thickBot="1" x14ac:dyDescent="0.3">
      <c r="A7" s="14" t="s">
        <v>14</v>
      </c>
      <c r="B7" s="12" t="s">
        <v>164</v>
      </c>
      <c r="C7" s="14" t="s">
        <v>462</v>
      </c>
      <c r="D7" s="15" t="s">
        <v>1</v>
      </c>
      <c r="E7" s="14" t="s">
        <v>463</v>
      </c>
      <c r="F7" s="15" t="s">
        <v>1</v>
      </c>
      <c r="G7" s="14" t="s">
        <v>464</v>
      </c>
      <c r="H7" s="15" t="s">
        <v>1</v>
      </c>
      <c r="I7" s="101" t="s">
        <v>426</v>
      </c>
      <c r="J7" s="13" t="s">
        <v>196</v>
      </c>
      <c r="K7" s="14" t="s">
        <v>465</v>
      </c>
      <c r="L7" s="15" t="s">
        <v>1</v>
      </c>
      <c r="M7" s="14" t="s">
        <v>466</v>
      </c>
      <c r="N7" s="15" t="s">
        <v>1</v>
      </c>
      <c r="O7" s="14" t="s">
        <v>467</v>
      </c>
      <c r="P7" s="15" t="s">
        <v>1</v>
      </c>
      <c r="Q7" s="101" t="s">
        <v>426</v>
      </c>
      <c r="R7" s="13" t="s">
        <v>196</v>
      </c>
      <c r="S7" s="14" t="s">
        <v>468</v>
      </c>
      <c r="T7" s="15" t="s">
        <v>1</v>
      </c>
      <c r="U7" s="14" t="s">
        <v>469</v>
      </c>
      <c r="V7" s="15" t="s">
        <v>1</v>
      </c>
      <c r="W7" s="14" t="s">
        <v>470</v>
      </c>
      <c r="X7" s="15" t="s">
        <v>1</v>
      </c>
      <c r="Y7" s="101" t="s">
        <v>426</v>
      </c>
      <c r="Z7" s="13" t="s">
        <v>196</v>
      </c>
      <c r="AA7" s="14" t="s">
        <v>471</v>
      </c>
      <c r="AB7" s="15" t="s">
        <v>1</v>
      </c>
      <c r="AC7" s="14" t="s">
        <v>472</v>
      </c>
      <c r="AD7" s="15" t="s">
        <v>1</v>
      </c>
      <c r="AE7" s="14" t="s">
        <v>473</v>
      </c>
      <c r="AF7" s="15" t="s">
        <v>1</v>
      </c>
      <c r="AG7" s="101" t="s">
        <v>426</v>
      </c>
      <c r="AH7" s="13" t="s">
        <v>196</v>
      </c>
    </row>
    <row r="8" spans="1:34" ht="16.5" thickTop="1" thickBot="1" x14ac:dyDescent="0.3">
      <c r="A8" s="1351" t="s">
        <v>375</v>
      </c>
      <c r="B8" s="1352"/>
      <c r="C8" s="1352"/>
      <c r="D8" s="1352"/>
      <c r="E8" s="1352"/>
      <c r="F8" s="1352"/>
      <c r="G8" s="1352"/>
      <c r="H8" s="1352"/>
      <c r="I8" s="1352"/>
      <c r="J8" s="1352"/>
      <c r="K8" s="1352"/>
      <c r="L8" s="1352"/>
      <c r="M8" s="1352"/>
      <c r="N8" s="1352"/>
      <c r="O8" s="1352"/>
      <c r="P8" s="1352"/>
      <c r="Q8" s="1352"/>
      <c r="R8" s="1352"/>
      <c r="S8" s="1352"/>
      <c r="T8" s="1352"/>
      <c r="U8" s="1352"/>
      <c r="V8" s="1352"/>
      <c r="W8" s="1352"/>
      <c r="X8" s="1352"/>
      <c r="Y8" s="1352"/>
      <c r="Z8" s="1352"/>
    </row>
    <row r="9" spans="1:34" x14ac:dyDescent="0.25">
      <c r="A9" s="814" t="str">
        <f t="shared" ref="A9:P9" si="0">A54</f>
        <v>UBS Parque NM I (Mista)</v>
      </c>
      <c r="B9" s="815">
        <f t="shared" si="0"/>
        <v>11596</v>
      </c>
      <c r="C9" s="816">
        <f t="shared" si="0"/>
        <v>10801</v>
      </c>
      <c r="D9" s="817">
        <f t="shared" si="0"/>
        <v>0.93144187650914112</v>
      </c>
      <c r="E9" s="818">
        <f t="shared" si="0"/>
        <v>10169</v>
      </c>
      <c r="F9" s="817">
        <f t="shared" si="0"/>
        <v>0.87694032424974133</v>
      </c>
      <c r="G9" s="818">
        <f t="shared" si="0"/>
        <v>10490</v>
      </c>
      <c r="H9" s="817">
        <f t="shared" si="0"/>
        <v>0.90462228354605034</v>
      </c>
      <c r="I9" s="819">
        <f>I54</f>
        <v>31460</v>
      </c>
      <c r="J9" s="820">
        <f t="shared" ref="J9" si="1">J54</f>
        <v>0.90433482810164423</v>
      </c>
      <c r="K9" s="821">
        <f t="shared" si="0"/>
        <v>7952</v>
      </c>
      <c r="L9" s="822">
        <f t="shared" si="0"/>
        <v>0.68575370817523285</v>
      </c>
      <c r="M9" s="821">
        <f t="shared" si="0"/>
        <v>7628</v>
      </c>
      <c r="N9" s="822">
        <f t="shared" si="0"/>
        <v>0.65781303897895826</v>
      </c>
      <c r="O9" s="821">
        <f t="shared" si="0"/>
        <v>8422</v>
      </c>
      <c r="P9" s="823">
        <f t="shared" si="0"/>
        <v>0.7262849258364954</v>
      </c>
      <c r="Q9" s="819">
        <f>Q54</f>
        <v>24002</v>
      </c>
      <c r="R9" s="820">
        <f>R54</f>
        <v>0.68995055766356217</v>
      </c>
      <c r="S9" s="821">
        <f t="shared" ref="S9:X9" si="2">S54</f>
        <v>9118</v>
      </c>
      <c r="T9" s="822">
        <f t="shared" si="2"/>
        <v>0.78630562262849257</v>
      </c>
      <c r="U9" s="821">
        <f t="shared" si="2"/>
        <v>8031</v>
      </c>
      <c r="V9" s="822">
        <f t="shared" si="2"/>
        <v>0.69256640220765786</v>
      </c>
      <c r="W9" s="821">
        <f t="shared" si="2"/>
        <v>9222</v>
      </c>
      <c r="X9" s="823">
        <f t="shared" si="2"/>
        <v>0.79527423249396345</v>
      </c>
      <c r="Y9" s="819">
        <f>Y54</f>
        <v>26371</v>
      </c>
      <c r="Z9" s="820">
        <f>Z54</f>
        <v>0.75804875244337133</v>
      </c>
      <c r="AA9" s="821">
        <f t="shared" ref="AA9:AF9" si="3">AA54</f>
        <v>8898</v>
      </c>
      <c r="AB9" s="822">
        <f t="shared" si="3"/>
        <v>0.76733356329768887</v>
      </c>
      <c r="AC9" s="821">
        <f t="shared" si="3"/>
        <v>9343</v>
      </c>
      <c r="AD9" s="822">
        <f t="shared" si="3"/>
        <v>0.80570886512590545</v>
      </c>
      <c r="AE9" s="821">
        <f t="shared" si="3"/>
        <v>8952</v>
      </c>
      <c r="AF9" s="823">
        <f t="shared" si="3"/>
        <v>0.77199034149706791</v>
      </c>
      <c r="AG9" s="819">
        <f>AG54</f>
        <v>27193</v>
      </c>
      <c r="AH9" s="820">
        <f>AH54</f>
        <v>0.78167758997355408</v>
      </c>
    </row>
    <row r="10" spans="1:34" x14ac:dyDescent="0.25">
      <c r="A10" s="600" t="str">
        <f t="shared" ref="A10:P10" si="4">A68</f>
        <v>UBS Parque NM II (Mista)</v>
      </c>
      <c r="B10" s="605">
        <f t="shared" si="4"/>
        <v>10995</v>
      </c>
      <c r="C10" s="591">
        <f t="shared" si="4"/>
        <v>9098</v>
      </c>
      <c r="D10" s="585">
        <f t="shared" si="4"/>
        <v>0.82746703046839476</v>
      </c>
      <c r="E10" s="584">
        <f t="shared" si="4"/>
        <v>7543</v>
      </c>
      <c r="F10" s="585">
        <f t="shared" si="4"/>
        <v>0.68603910868576623</v>
      </c>
      <c r="G10" s="584">
        <f t="shared" si="4"/>
        <v>7701</v>
      </c>
      <c r="H10" s="585">
        <f t="shared" si="4"/>
        <v>0.70040927694406552</v>
      </c>
      <c r="I10" s="589">
        <f t="shared" ref="I10:J10" si="5">I68</f>
        <v>24342</v>
      </c>
      <c r="J10" s="642">
        <f t="shared" si="5"/>
        <v>0.73797180536607554</v>
      </c>
      <c r="K10" s="658">
        <f t="shared" si="4"/>
        <v>5036</v>
      </c>
      <c r="L10" s="623">
        <f t="shared" si="4"/>
        <v>0.4580263756252842</v>
      </c>
      <c r="M10" s="658">
        <f t="shared" si="4"/>
        <v>5431</v>
      </c>
      <c r="N10" s="623">
        <f t="shared" si="4"/>
        <v>0.49395179627103231</v>
      </c>
      <c r="O10" s="658">
        <f t="shared" si="4"/>
        <v>4982</v>
      </c>
      <c r="P10" s="638">
        <f t="shared" si="4"/>
        <v>0.4531150522964984</v>
      </c>
      <c r="Q10" s="589">
        <f>Q68</f>
        <v>15449</v>
      </c>
      <c r="R10" s="642">
        <f>R68</f>
        <v>0.46836440806427165</v>
      </c>
      <c r="S10" s="658">
        <f t="shared" ref="S10:X10" si="6">S68</f>
        <v>5513</v>
      </c>
      <c r="T10" s="623">
        <f t="shared" si="6"/>
        <v>0.5014097316962256</v>
      </c>
      <c r="U10" s="658">
        <f t="shared" si="6"/>
        <v>5702</v>
      </c>
      <c r="V10" s="623">
        <f t="shared" si="6"/>
        <v>0.51859936334697587</v>
      </c>
      <c r="W10" s="658">
        <f t="shared" si="6"/>
        <v>6405</v>
      </c>
      <c r="X10" s="638">
        <f t="shared" si="6"/>
        <v>0.582537517053206</v>
      </c>
      <c r="Y10" s="589">
        <f>Y68</f>
        <v>17620</v>
      </c>
      <c r="Z10" s="642">
        <f>Z68</f>
        <v>0.53418220403213579</v>
      </c>
      <c r="AA10" s="658">
        <f t="shared" ref="AA10:AF10" si="7">AA68</f>
        <v>6745</v>
      </c>
      <c r="AB10" s="623">
        <f t="shared" si="7"/>
        <v>0.61346066393815368</v>
      </c>
      <c r="AC10" s="658">
        <f t="shared" si="7"/>
        <v>7588</v>
      </c>
      <c r="AD10" s="623">
        <f t="shared" si="7"/>
        <v>0.69013187812642107</v>
      </c>
      <c r="AE10" s="658">
        <f t="shared" si="7"/>
        <v>7039</v>
      </c>
      <c r="AF10" s="638">
        <f t="shared" si="7"/>
        <v>0.64020009095043207</v>
      </c>
      <c r="AG10" s="589">
        <f>AG68</f>
        <v>21372</v>
      </c>
      <c r="AH10" s="642">
        <f>AH68</f>
        <v>0.6479308776716689</v>
      </c>
    </row>
    <row r="11" spans="1:34" x14ac:dyDescent="0.25">
      <c r="A11" s="600" t="str">
        <f t="shared" ref="A11:P11" si="8">A82</f>
        <v>UBS Jardim Brasil</v>
      </c>
      <c r="B11" s="605">
        <f t="shared" si="8"/>
        <v>13080</v>
      </c>
      <c r="C11" s="591">
        <f t="shared" si="8"/>
        <v>11263</v>
      </c>
      <c r="D11" s="585">
        <f t="shared" si="8"/>
        <v>0.86108562691131496</v>
      </c>
      <c r="E11" s="584">
        <f t="shared" si="8"/>
        <v>10960</v>
      </c>
      <c r="F11" s="585">
        <f t="shared" si="8"/>
        <v>0.8379204892966361</v>
      </c>
      <c r="G11" s="584">
        <f t="shared" si="8"/>
        <v>10200</v>
      </c>
      <c r="H11" s="585">
        <f t="shared" si="8"/>
        <v>0.77981651376146788</v>
      </c>
      <c r="I11" s="589">
        <f t="shared" ref="I11:J11" si="9">I82</f>
        <v>32423</v>
      </c>
      <c r="J11" s="642">
        <f t="shared" si="9"/>
        <v>0.82627420998980627</v>
      </c>
      <c r="K11" s="658">
        <f t="shared" si="8"/>
        <v>8481</v>
      </c>
      <c r="L11" s="623">
        <f t="shared" si="8"/>
        <v>0.648394495412844</v>
      </c>
      <c r="M11" s="658">
        <f t="shared" si="8"/>
        <v>8758</v>
      </c>
      <c r="N11" s="623">
        <f t="shared" si="8"/>
        <v>0.66957186544342506</v>
      </c>
      <c r="O11" s="658">
        <f t="shared" si="8"/>
        <v>10279</v>
      </c>
      <c r="P11" s="638">
        <f t="shared" si="8"/>
        <v>0.78585626911314987</v>
      </c>
      <c r="Q11" s="589">
        <f>Q82</f>
        <v>27518</v>
      </c>
      <c r="R11" s="642">
        <f>R82</f>
        <v>0.70127420998980627</v>
      </c>
      <c r="S11" s="658">
        <f t="shared" ref="S11:X11" si="10">S82</f>
        <v>9795</v>
      </c>
      <c r="T11" s="623">
        <f t="shared" si="10"/>
        <v>0.74885321100917435</v>
      </c>
      <c r="U11" s="658">
        <f t="shared" si="10"/>
        <v>9463</v>
      </c>
      <c r="V11" s="623">
        <f t="shared" si="10"/>
        <v>0.72347094801223244</v>
      </c>
      <c r="W11" s="658">
        <f t="shared" si="10"/>
        <v>10112</v>
      </c>
      <c r="X11" s="638">
        <f t="shared" si="10"/>
        <v>0.77308868501529049</v>
      </c>
      <c r="Y11" s="589">
        <f>Y82</f>
        <v>29370</v>
      </c>
      <c r="Z11" s="642">
        <f>Z82</f>
        <v>0.74847094801223246</v>
      </c>
      <c r="AA11" s="658">
        <f t="shared" ref="AA11:AF11" si="11">AA82</f>
        <v>10737</v>
      </c>
      <c r="AB11" s="623">
        <f t="shared" si="11"/>
        <v>0.82087155963302749</v>
      </c>
      <c r="AC11" s="658">
        <f t="shared" si="11"/>
        <v>10228</v>
      </c>
      <c r="AD11" s="623">
        <f t="shared" si="11"/>
        <v>0.78195718654434254</v>
      </c>
      <c r="AE11" s="658">
        <f t="shared" si="11"/>
        <v>10536</v>
      </c>
      <c r="AF11" s="638">
        <f t="shared" si="11"/>
        <v>0.80550458715596329</v>
      </c>
      <c r="AG11" s="589">
        <f>AG82</f>
        <v>31501</v>
      </c>
      <c r="AH11" s="642">
        <f>AH82</f>
        <v>0.80277777777777781</v>
      </c>
    </row>
    <row r="12" spans="1:34" x14ac:dyDescent="0.25">
      <c r="A12" s="600" t="str">
        <f t="shared" ref="A12:P12" si="12">A90</f>
        <v>UBS Vila Guilherme</v>
      </c>
      <c r="B12" s="605">
        <f t="shared" si="12"/>
        <v>1598</v>
      </c>
      <c r="C12" s="591">
        <f t="shared" si="12"/>
        <v>1552</v>
      </c>
      <c r="D12" s="585">
        <f t="shared" si="12"/>
        <v>0.9712140175219024</v>
      </c>
      <c r="E12" s="584">
        <f t="shared" si="12"/>
        <v>1239</v>
      </c>
      <c r="F12" s="585">
        <f t="shared" si="12"/>
        <v>0.77534418022528162</v>
      </c>
      <c r="G12" s="584">
        <f t="shared" si="12"/>
        <v>1010</v>
      </c>
      <c r="H12" s="585">
        <f t="shared" si="12"/>
        <v>0.63204005006257824</v>
      </c>
      <c r="I12" s="589">
        <f t="shared" ref="I12:J12" si="13">I90</f>
        <v>3801</v>
      </c>
      <c r="J12" s="642">
        <f t="shared" si="13"/>
        <v>0.79286608260325409</v>
      </c>
      <c r="K12" s="658">
        <f t="shared" si="12"/>
        <v>635</v>
      </c>
      <c r="L12" s="623">
        <f t="shared" si="12"/>
        <v>0.39737171464330412</v>
      </c>
      <c r="M12" s="658">
        <f t="shared" si="12"/>
        <v>711</v>
      </c>
      <c r="N12" s="623">
        <f t="shared" si="12"/>
        <v>0.4449311639549437</v>
      </c>
      <c r="O12" s="658">
        <f t="shared" si="12"/>
        <v>684</v>
      </c>
      <c r="P12" s="638">
        <f t="shared" si="12"/>
        <v>0.42803504380475593</v>
      </c>
      <c r="Q12" s="589">
        <f>Q90</f>
        <v>2030</v>
      </c>
      <c r="R12" s="642">
        <f>R90</f>
        <v>0.4234459741343346</v>
      </c>
      <c r="S12" s="658">
        <f t="shared" ref="S12:X12" si="14">S90</f>
        <v>991</v>
      </c>
      <c r="T12" s="623">
        <f t="shared" si="14"/>
        <v>0.62015018773466835</v>
      </c>
      <c r="U12" s="658">
        <f t="shared" si="14"/>
        <v>801</v>
      </c>
      <c r="V12" s="623">
        <f t="shared" si="14"/>
        <v>0.50125156445556951</v>
      </c>
      <c r="W12" s="658">
        <f t="shared" si="14"/>
        <v>999</v>
      </c>
      <c r="X12" s="638">
        <f t="shared" si="14"/>
        <v>0.62515644555694616</v>
      </c>
      <c r="Y12" s="589">
        <f>Y90</f>
        <v>2791</v>
      </c>
      <c r="Z12" s="642">
        <f>Z90</f>
        <v>0.58218606591572797</v>
      </c>
      <c r="AA12" s="658">
        <f t="shared" ref="AA12:AF12" si="15">AA90</f>
        <v>935</v>
      </c>
      <c r="AB12" s="623">
        <f t="shared" si="15"/>
        <v>0.58510638297872342</v>
      </c>
      <c r="AC12" s="658">
        <f t="shared" si="15"/>
        <v>1036</v>
      </c>
      <c r="AD12" s="623">
        <f t="shared" si="15"/>
        <v>0.6483103879849812</v>
      </c>
      <c r="AE12" s="658">
        <f t="shared" si="15"/>
        <v>753</v>
      </c>
      <c r="AF12" s="638">
        <f t="shared" si="15"/>
        <v>0.4712140175219024</v>
      </c>
      <c r="AG12" s="589">
        <f>AG90</f>
        <v>2724</v>
      </c>
      <c r="AH12" s="642">
        <f>AH90</f>
        <v>0.56821026282853571</v>
      </c>
    </row>
    <row r="13" spans="1:34" x14ac:dyDescent="0.25">
      <c r="A13" s="600" t="str">
        <f t="shared" ref="A13:P13" si="16">A112</f>
        <v>UBS Vila Medeiros</v>
      </c>
      <c r="B13" s="605">
        <f t="shared" si="16"/>
        <v>5217</v>
      </c>
      <c r="C13" s="591">
        <f t="shared" si="16"/>
        <v>5047</v>
      </c>
      <c r="D13" s="585">
        <f t="shared" si="16"/>
        <v>0.96741422273337163</v>
      </c>
      <c r="E13" s="584">
        <f t="shared" si="16"/>
        <v>4570</v>
      </c>
      <c r="F13" s="585">
        <f t="shared" si="16"/>
        <v>0.87598236534406748</v>
      </c>
      <c r="G13" s="584">
        <f t="shared" si="16"/>
        <v>3517</v>
      </c>
      <c r="H13" s="585">
        <f t="shared" si="16"/>
        <v>0.67414222733371665</v>
      </c>
      <c r="I13" s="589">
        <f t="shared" ref="I13:J13" si="17">I112</f>
        <v>13134</v>
      </c>
      <c r="J13" s="642">
        <f t="shared" si="17"/>
        <v>0.83917960513705192</v>
      </c>
      <c r="K13" s="658">
        <f t="shared" si="16"/>
        <v>1864</v>
      </c>
      <c r="L13" s="623">
        <f t="shared" si="16"/>
        <v>0.35729346367644238</v>
      </c>
      <c r="M13" s="658">
        <f t="shared" si="16"/>
        <v>1934</v>
      </c>
      <c r="N13" s="623">
        <f t="shared" si="16"/>
        <v>0.37071113666858346</v>
      </c>
      <c r="O13" s="658">
        <f t="shared" si="16"/>
        <v>2095</v>
      </c>
      <c r="P13" s="638">
        <f t="shared" si="16"/>
        <v>0.40157178455050796</v>
      </c>
      <c r="Q13" s="589">
        <f>Q112</f>
        <v>5893</v>
      </c>
      <c r="R13" s="642">
        <f>R112</f>
        <v>0.37652546163184464</v>
      </c>
      <c r="S13" s="658">
        <f t="shared" ref="S13:X13" si="18">S112</f>
        <v>2411</v>
      </c>
      <c r="T13" s="623">
        <f t="shared" si="18"/>
        <v>0.46214299405788767</v>
      </c>
      <c r="U13" s="658">
        <f t="shared" si="18"/>
        <v>2510</v>
      </c>
      <c r="V13" s="623">
        <f t="shared" si="18"/>
        <v>0.48111941728963004</v>
      </c>
      <c r="W13" s="658">
        <f t="shared" si="18"/>
        <v>3137</v>
      </c>
      <c r="X13" s="638">
        <f t="shared" si="18"/>
        <v>0.60130343109066509</v>
      </c>
      <c r="Y13" s="589">
        <f>Y112</f>
        <v>8058</v>
      </c>
      <c r="Z13" s="642">
        <f>Z112</f>
        <v>0.51485528081272758</v>
      </c>
      <c r="AA13" s="658">
        <f t="shared" ref="AA13:AF13" si="19">AA112</f>
        <v>3510</v>
      </c>
      <c r="AB13" s="623">
        <f t="shared" si="19"/>
        <v>0.67280046003450256</v>
      </c>
      <c r="AC13" s="658">
        <f t="shared" si="19"/>
        <v>3409</v>
      </c>
      <c r="AD13" s="623">
        <f t="shared" si="19"/>
        <v>0.65344067471727041</v>
      </c>
      <c r="AE13" s="658">
        <f t="shared" si="19"/>
        <v>3395</v>
      </c>
      <c r="AF13" s="638">
        <f t="shared" si="19"/>
        <v>0.65075714011884223</v>
      </c>
      <c r="AG13" s="589">
        <f>AG112</f>
        <v>10314</v>
      </c>
      <c r="AH13" s="642">
        <f>AH112</f>
        <v>0.6589994249568718</v>
      </c>
    </row>
    <row r="14" spans="1:34" x14ac:dyDescent="0.25">
      <c r="A14" s="600" t="str">
        <f t="shared" ref="A14:P14" si="20">A124</f>
        <v>UBS Vila Izolina Mazzei</v>
      </c>
      <c r="B14" s="605">
        <f t="shared" si="20"/>
        <v>5854</v>
      </c>
      <c r="C14" s="591">
        <f>C124</f>
        <v>5564</v>
      </c>
      <c r="D14" s="585">
        <f t="shared" si="20"/>
        <v>0.95046122309531944</v>
      </c>
      <c r="E14" s="584">
        <f t="shared" si="20"/>
        <v>4607</v>
      </c>
      <c r="F14" s="585">
        <f t="shared" si="20"/>
        <v>0.78698325930987356</v>
      </c>
      <c r="G14" s="584">
        <f t="shared" si="20"/>
        <v>3531</v>
      </c>
      <c r="H14" s="585">
        <f t="shared" si="20"/>
        <v>0.60317731465664504</v>
      </c>
      <c r="I14" s="589">
        <f t="shared" ref="I14:J14" si="21">I124</f>
        <v>13702</v>
      </c>
      <c r="J14" s="642">
        <f t="shared" si="21"/>
        <v>0.78020726568727938</v>
      </c>
      <c r="K14" s="658">
        <f t="shared" si="20"/>
        <v>920</v>
      </c>
      <c r="L14" s="623">
        <f t="shared" si="20"/>
        <v>0.15715749914588314</v>
      </c>
      <c r="M14" s="658">
        <f t="shared" si="20"/>
        <v>901</v>
      </c>
      <c r="N14" s="623">
        <f t="shared" si="20"/>
        <v>0.1539118551417834</v>
      </c>
      <c r="O14" s="658">
        <f t="shared" si="20"/>
        <v>1311</v>
      </c>
      <c r="P14" s="638">
        <f t="shared" si="20"/>
        <v>0.2239494362828835</v>
      </c>
      <c r="Q14" s="589">
        <f>Q124</f>
        <v>3132</v>
      </c>
      <c r="R14" s="642">
        <f>R124</f>
        <v>0.17833959685685002</v>
      </c>
      <c r="S14" s="658">
        <f t="shared" ref="S14:X14" si="22">S124</f>
        <v>1618</v>
      </c>
      <c r="T14" s="623">
        <f t="shared" si="22"/>
        <v>0.27639221045439016</v>
      </c>
      <c r="U14" s="658">
        <f t="shared" si="22"/>
        <v>1775</v>
      </c>
      <c r="V14" s="623">
        <f t="shared" si="22"/>
        <v>0.3032114793303724</v>
      </c>
      <c r="W14" s="658">
        <f t="shared" si="22"/>
        <v>2540</v>
      </c>
      <c r="X14" s="638">
        <f t="shared" si="22"/>
        <v>0.433891356337547</v>
      </c>
      <c r="Y14" s="589">
        <f>Y124</f>
        <v>5933</v>
      </c>
      <c r="Z14" s="642">
        <f>Z124</f>
        <v>0.33783168204076985</v>
      </c>
      <c r="AA14" s="658">
        <f t="shared" ref="AA14:AF14" si="23">AA124</f>
        <v>2622</v>
      </c>
      <c r="AB14" s="623">
        <f t="shared" si="23"/>
        <v>0.44789887256576699</v>
      </c>
      <c r="AC14" s="658">
        <f t="shared" si="23"/>
        <v>2853</v>
      </c>
      <c r="AD14" s="623">
        <f t="shared" si="23"/>
        <v>0.48735907072087464</v>
      </c>
      <c r="AE14" s="658">
        <f t="shared" si="23"/>
        <v>2336</v>
      </c>
      <c r="AF14" s="638">
        <f t="shared" si="23"/>
        <v>0.39904338913563375</v>
      </c>
      <c r="AG14" s="589">
        <f>AG124</f>
        <v>7811</v>
      </c>
      <c r="AH14" s="642">
        <f>AH124</f>
        <v>0.44476711080742515</v>
      </c>
    </row>
    <row r="15" spans="1:34" x14ac:dyDescent="0.25">
      <c r="A15" s="600" t="str">
        <f t="shared" ref="A15:P15" si="24">A144</f>
        <v>UBS Jardim Japão</v>
      </c>
      <c r="B15" s="605">
        <f t="shared" si="24"/>
        <v>4959</v>
      </c>
      <c r="C15" s="591">
        <f t="shared" si="24"/>
        <v>4244</v>
      </c>
      <c r="D15" s="585">
        <f t="shared" si="24"/>
        <v>0.85581770518249645</v>
      </c>
      <c r="E15" s="584">
        <f t="shared" si="24"/>
        <v>3674</v>
      </c>
      <c r="F15" s="585">
        <f t="shared" si="24"/>
        <v>0.74087517644686429</v>
      </c>
      <c r="G15" s="584">
        <f t="shared" si="24"/>
        <v>3634</v>
      </c>
      <c r="H15" s="585">
        <f t="shared" si="24"/>
        <v>0.73280903407945153</v>
      </c>
      <c r="I15" s="589">
        <f t="shared" ref="I15:J15" si="25">I144</f>
        <v>11552</v>
      </c>
      <c r="J15" s="642">
        <f t="shared" si="25"/>
        <v>0.77650063856960405</v>
      </c>
      <c r="K15" s="658">
        <f t="shared" si="24"/>
        <v>1435</v>
      </c>
      <c r="L15" s="623">
        <f t="shared" si="24"/>
        <v>0.28937285743093366</v>
      </c>
      <c r="M15" s="658">
        <f t="shared" si="24"/>
        <v>1336</v>
      </c>
      <c r="N15" s="623">
        <f t="shared" si="24"/>
        <v>0.26940915507158703</v>
      </c>
      <c r="O15" s="658">
        <f t="shared" si="24"/>
        <v>1862</v>
      </c>
      <c r="P15" s="638">
        <f t="shared" si="24"/>
        <v>0.37547892720306514</v>
      </c>
      <c r="Q15" s="589">
        <f>Q144</f>
        <v>4633</v>
      </c>
      <c r="R15" s="642">
        <f>R144</f>
        <v>0.31142031323519526</v>
      </c>
      <c r="S15" s="658">
        <f t="shared" ref="S15:X15" si="26">S144</f>
        <v>2084</v>
      </c>
      <c r="T15" s="623">
        <f t="shared" si="26"/>
        <v>0.42024601734220607</v>
      </c>
      <c r="U15" s="658">
        <f t="shared" si="26"/>
        <v>2201</v>
      </c>
      <c r="V15" s="623">
        <f t="shared" si="26"/>
        <v>0.44383948376688848</v>
      </c>
      <c r="W15" s="658">
        <f t="shared" si="26"/>
        <v>2562</v>
      </c>
      <c r="X15" s="638">
        <f t="shared" si="26"/>
        <v>0.51663641863278886</v>
      </c>
      <c r="Y15" s="589">
        <f>Y144</f>
        <v>6847</v>
      </c>
      <c r="Z15" s="642">
        <f>Z144</f>
        <v>0.46024063991396114</v>
      </c>
      <c r="AA15" s="658">
        <f t="shared" ref="AA15:AF15" si="27">AA144</f>
        <v>2523</v>
      </c>
      <c r="AB15" s="623">
        <f t="shared" si="27"/>
        <v>0.50877192982456143</v>
      </c>
      <c r="AC15" s="658">
        <f t="shared" si="27"/>
        <v>2197</v>
      </c>
      <c r="AD15" s="623">
        <f t="shared" si="27"/>
        <v>0.4430328695301472</v>
      </c>
      <c r="AE15" s="658">
        <f t="shared" si="27"/>
        <v>2197</v>
      </c>
      <c r="AF15" s="638">
        <f t="shared" si="27"/>
        <v>0.4430328695301472</v>
      </c>
      <c r="AG15" s="589">
        <f>AG144</f>
        <v>6917</v>
      </c>
      <c r="AH15" s="642">
        <f>AH144</f>
        <v>0.46494588962828526</v>
      </c>
    </row>
    <row r="16" spans="1:34" x14ac:dyDescent="0.25">
      <c r="A16" s="600" t="str">
        <f t="shared" ref="A16:P16" si="28">A162</f>
        <v>UBS Vila EDE</v>
      </c>
      <c r="B16" s="605">
        <f t="shared" si="28"/>
        <v>5854</v>
      </c>
      <c r="C16" s="591">
        <f t="shared" si="28"/>
        <v>4921</v>
      </c>
      <c r="D16" s="585">
        <f t="shared" si="28"/>
        <v>0.84062179706183804</v>
      </c>
      <c r="E16" s="584">
        <f t="shared" si="28"/>
        <v>4086</v>
      </c>
      <c r="F16" s="585">
        <f t="shared" si="28"/>
        <v>0.69798428425008541</v>
      </c>
      <c r="G16" s="584">
        <f t="shared" si="28"/>
        <v>3243</v>
      </c>
      <c r="H16" s="585">
        <f t="shared" si="28"/>
        <v>0.55398018448923814</v>
      </c>
      <c r="I16" s="589">
        <f t="shared" ref="I16:J16" si="29">I162</f>
        <v>12250</v>
      </c>
      <c r="J16" s="642">
        <f t="shared" si="29"/>
        <v>0.69752875526705382</v>
      </c>
      <c r="K16" s="658">
        <f t="shared" si="28"/>
        <v>518</v>
      </c>
      <c r="L16" s="623">
        <f t="shared" si="28"/>
        <v>8.8486504953877693E-2</v>
      </c>
      <c r="M16" s="658">
        <f t="shared" si="28"/>
        <v>495</v>
      </c>
      <c r="N16" s="623">
        <f t="shared" si="28"/>
        <v>8.4557567475230605E-2</v>
      </c>
      <c r="O16" s="658">
        <f t="shared" si="28"/>
        <v>627</v>
      </c>
      <c r="P16" s="638">
        <f t="shared" si="28"/>
        <v>0.10710625213529211</v>
      </c>
      <c r="Q16" s="589">
        <f>Q162</f>
        <v>1640</v>
      </c>
      <c r="R16" s="642">
        <f>R162</f>
        <v>9.3383441521466798E-2</v>
      </c>
      <c r="S16" s="658">
        <f t="shared" ref="S16:X16" si="30">S162</f>
        <v>1086</v>
      </c>
      <c r="T16" s="623">
        <f t="shared" si="30"/>
        <v>0.18551417833959685</v>
      </c>
      <c r="U16" s="658">
        <f t="shared" si="30"/>
        <v>1242</v>
      </c>
      <c r="V16" s="623">
        <f t="shared" si="30"/>
        <v>0.21216262384694226</v>
      </c>
      <c r="W16" s="658">
        <f t="shared" si="30"/>
        <v>2098</v>
      </c>
      <c r="X16" s="638">
        <f t="shared" si="30"/>
        <v>0.35838742740006835</v>
      </c>
      <c r="Y16" s="589">
        <f>Y162</f>
        <v>4426</v>
      </c>
      <c r="Z16" s="642">
        <f>Z162</f>
        <v>0.25202140986220251</v>
      </c>
      <c r="AA16" s="658">
        <f t="shared" ref="AA16:AF16" si="31">AA162</f>
        <v>2347</v>
      </c>
      <c r="AB16" s="623">
        <f t="shared" si="31"/>
        <v>0.40092244619063888</v>
      </c>
      <c r="AC16" s="658">
        <f t="shared" si="31"/>
        <v>2195</v>
      </c>
      <c r="AD16" s="623">
        <f t="shared" si="31"/>
        <v>0.37495729415784079</v>
      </c>
      <c r="AE16" s="658">
        <f t="shared" si="31"/>
        <v>1987</v>
      </c>
      <c r="AF16" s="638">
        <f t="shared" si="31"/>
        <v>0.33942603348138023</v>
      </c>
      <c r="AG16" s="589">
        <f>AG162</f>
        <v>6529</v>
      </c>
      <c r="AH16" s="642">
        <f>AH162</f>
        <v>0.37176859127661999</v>
      </c>
    </row>
    <row r="17" spans="1:34" x14ac:dyDescent="0.25">
      <c r="A17" s="600" t="str">
        <f t="shared" ref="A17:P17" si="32">A171</f>
        <v>UBS Vila Leonor</v>
      </c>
      <c r="B17" s="605">
        <f t="shared" si="32"/>
        <v>4039</v>
      </c>
      <c r="C17" s="591">
        <f t="shared" si="32"/>
        <v>4843</v>
      </c>
      <c r="D17" s="585">
        <f t="shared" si="32"/>
        <v>1.1990591730626392</v>
      </c>
      <c r="E17" s="584">
        <f t="shared" si="32"/>
        <v>3806</v>
      </c>
      <c r="F17" s="585">
        <f t="shared" si="32"/>
        <v>0.94231245357761817</v>
      </c>
      <c r="G17" s="584">
        <f t="shared" si="32"/>
        <v>2821</v>
      </c>
      <c r="H17" s="585">
        <f t="shared" si="32"/>
        <v>0.69844020797227035</v>
      </c>
      <c r="I17" s="589">
        <f t="shared" ref="I17:J17" si="33">I171</f>
        <v>11470</v>
      </c>
      <c r="J17" s="642">
        <f t="shared" si="33"/>
        <v>0.94660394487084265</v>
      </c>
      <c r="K17" s="658">
        <f t="shared" si="32"/>
        <v>590</v>
      </c>
      <c r="L17" s="623">
        <f t="shared" si="32"/>
        <v>0.14607576132706115</v>
      </c>
      <c r="M17" s="658">
        <f t="shared" si="32"/>
        <v>588</v>
      </c>
      <c r="N17" s="623">
        <f t="shared" si="32"/>
        <v>0.14558058925476602</v>
      </c>
      <c r="O17" s="658">
        <f t="shared" si="32"/>
        <v>889</v>
      </c>
      <c r="P17" s="638">
        <f t="shared" si="32"/>
        <v>0.22010398613518198</v>
      </c>
      <c r="Q17" s="589">
        <f>Q171</f>
        <v>2067</v>
      </c>
      <c r="R17" s="642">
        <f>R171</f>
        <v>0.17058677890566973</v>
      </c>
      <c r="S17" s="658">
        <f t="shared" ref="S17:X17" si="34">S171</f>
        <v>1191</v>
      </c>
      <c r="T17" s="623">
        <f t="shared" si="34"/>
        <v>0.29487496905174548</v>
      </c>
      <c r="U17" s="658">
        <f t="shared" si="34"/>
        <v>803</v>
      </c>
      <c r="V17" s="623">
        <f t="shared" si="34"/>
        <v>0.19881158702649171</v>
      </c>
      <c r="W17" s="658">
        <f t="shared" si="34"/>
        <v>1324</v>
      </c>
      <c r="X17" s="638">
        <f t="shared" si="34"/>
        <v>0.32780391185937113</v>
      </c>
      <c r="Y17" s="589">
        <f>Y171</f>
        <v>3318</v>
      </c>
      <c r="Z17" s="642">
        <f>Z171</f>
        <v>0.27383015597920279</v>
      </c>
      <c r="AA17" s="658">
        <f t="shared" ref="AA17:AF17" si="35">AA171</f>
        <v>1468</v>
      </c>
      <c r="AB17" s="623">
        <f t="shared" si="35"/>
        <v>0.36345630106461996</v>
      </c>
      <c r="AC17" s="658">
        <f t="shared" si="35"/>
        <v>1776</v>
      </c>
      <c r="AD17" s="623">
        <f t="shared" si="35"/>
        <v>0.43971280019806885</v>
      </c>
      <c r="AE17" s="658">
        <f t="shared" si="35"/>
        <v>1875</v>
      </c>
      <c r="AF17" s="638">
        <f t="shared" si="35"/>
        <v>0.46422381777667737</v>
      </c>
      <c r="AG17" s="589">
        <f>AG171</f>
        <v>5119</v>
      </c>
      <c r="AH17" s="642">
        <f>AH171</f>
        <v>0.42246430634645538</v>
      </c>
    </row>
    <row r="18" spans="1:34" x14ac:dyDescent="0.25">
      <c r="A18" s="600" t="str">
        <f t="shared" ref="A18:P18" si="36">A180</f>
        <v>UBS Vila Sabrina</v>
      </c>
      <c r="B18" s="605">
        <f t="shared" si="36"/>
        <v>3846</v>
      </c>
      <c r="C18" s="591">
        <f t="shared" si="36"/>
        <v>3335</v>
      </c>
      <c r="D18" s="585">
        <f t="shared" si="36"/>
        <v>0.86713468538741545</v>
      </c>
      <c r="E18" s="584">
        <f t="shared" si="36"/>
        <v>3056</v>
      </c>
      <c r="F18" s="585">
        <f t="shared" si="36"/>
        <v>0.79459178367134686</v>
      </c>
      <c r="G18" s="584">
        <f t="shared" si="36"/>
        <v>2767</v>
      </c>
      <c r="H18" s="585">
        <f t="shared" si="36"/>
        <v>0.71944877795111806</v>
      </c>
      <c r="I18" s="589">
        <f t="shared" ref="I18:J18" si="37">I180</f>
        <v>9158</v>
      </c>
      <c r="J18" s="642">
        <f t="shared" si="37"/>
        <v>0.79372508233662675</v>
      </c>
      <c r="K18" s="658">
        <f t="shared" si="36"/>
        <v>741</v>
      </c>
      <c r="L18" s="623">
        <f t="shared" si="36"/>
        <v>0.19266770670826833</v>
      </c>
      <c r="M18" s="658">
        <f t="shared" si="36"/>
        <v>747</v>
      </c>
      <c r="N18" s="623">
        <f t="shared" si="36"/>
        <v>0.19422776911076442</v>
      </c>
      <c r="O18" s="658">
        <f t="shared" si="36"/>
        <v>1055</v>
      </c>
      <c r="P18" s="638">
        <f t="shared" si="36"/>
        <v>0.27431097243889757</v>
      </c>
      <c r="Q18" s="589">
        <f>Q180</f>
        <v>2543</v>
      </c>
      <c r="R18" s="642">
        <f>R180</f>
        <v>0.22040214941931011</v>
      </c>
      <c r="S18" s="658">
        <f t="shared" ref="S18:X18" si="38">S180</f>
        <v>1412</v>
      </c>
      <c r="T18" s="623">
        <f t="shared" si="38"/>
        <v>0.3671346853874155</v>
      </c>
      <c r="U18" s="658">
        <f t="shared" si="38"/>
        <v>1295</v>
      </c>
      <c r="V18" s="623">
        <f t="shared" si="38"/>
        <v>0.33671346853874157</v>
      </c>
      <c r="W18" s="658">
        <f t="shared" si="38"/>
        <v>2213</v>
      </c>
      <c r="X18" s="638">
        <f t="shared" si="38"/>
        <v>0.57540301612064482</v>
      </c>
      <c r="Y18" s="589">
        <f>Y180</f>
        <v>4920</v>
      </c>
      <c r="Z18" s="642">
        <f>Z180</f>
        <v>0.42641705668226731</v>
      </c>
      <c r="AA18" s="658">
        <f t="shared" ref="AA18:AF18" si="39">AA180</f>
        <v>2446</v>
      </c>
      <c r="AB18" s="623">
        <f t="shared" si="39"/>
        <v>0.63598543941757668</v>
      </c>
      <c r="AC18" s="658">
        <f t="shared" si="39"/>
        <v>2135</v>
      </c>
      <c r="AD18" s="623">
        <f t="shared" si="39"/>
        <v>0.55512220488819553</v>
      </c>
      <c r="AE18" s="658">
        <f t="shared" si="39"/>
        <v>1960</v>
      </c>
      <c r="AF18" s="638">
        <f t="shared" si="39"/>
        <v>0.50962038481539262</v>
      </c>
      <c r="AG18" s="589">
        <f>AG180</f>
        <v>6541</v>
      </c>
      <c r="AH18" s="642">
        <f>AH180</f>
        <v>0.56690934304038831</v>
      </c>
    </row>
    <row r="19" spans="1:34" x14ac:dyDescent="0.25">
      <c r="A19" s="600" t="str">
        <f t="shared" ref="A19:P19" si="40">A192</f>
        <v>UBS Carandiru</v>
      </c>
      <c r="B19" s="605" t="e">
        <f t="shared" si="40"/>
        <v>#REF!</v>
      </c>
      <c r="C19" s="591" t="e">
        <f t="shared" si="40"/>
        <v>#REF!</v>
      </c>
      <c r="D19" s="585" t="e">
        <f t="shared" si="40"/>
        <v>#REF!</v>
      </c>
      <c r="E19" s="584" t="e">
        <f t="shared" si="40"/>
        <v>#REF!</v>
      </c>
      <c r="F19" s="585" t="e">
        <f t="shared" si="40"/>
        <v>#REF!</v>
      </c>
      <c r="G19" s="584" t="e">
        <f t="shared" si="40"/>
        <v>#REF!</v>
      </c>
      <c r="H19" s="585" t="e">
        <f t="shared" si="40"/>
        <v>#REF!</v>
      </c>
      <c r="I19" s="589" t="e">
        <f t="shared" ref="I19:J19" si="41">I192</f>
        <v>#REF!</v>
      </c>
      <c r="J19" s="642" t="e">
        <f t="shared" si="41"/>
        <v>#REF!</v>
      </c>
      <c r="K19" s="658" t="e">
        <f t="shared" si="40"/>
        <v>#REF!</v>
      </c>
      <c r="L19" s="623" t="e">
        <f t="shared" si="40"/>
        <v>#REF!</v>
      </c>
      <c r="M19" s="658" t="e">
        <f t="shared" si="40"/>
        <v>#REF!</v>
      </c>
      <c r="N19" s="623" t="e">
        <f t="shared" si="40"/>
        <v>#REF!</v>
      </c>
      <c r="O19" s="658" t="e">
        <f t="shared" si="40"/>
        <v>#REF!</v>
      </c>
      <c r="P19" s="638" t="e">
        <f t="shared" si="40"/>
        <v>#REF!</v>
      </c>
      <c r="Q19" s="589" t="e">
        <f>Q192</f>
        <v>#REF!</v>
      </c>
      <c r="R19" s="642" t="e">
        <f>R192</f>
        <v>#REF!</v>
      </c>
      <c r="S19" s="658" t="e">
        <f t="shared" ref="S19:X19" si="42">S192</f>
        <v>#REF!</v>
      </c>
      <c r="T19" s="623" t="e">
        <f t="shared" si="42"/>
        <v>#REF!</v>
      </c>
      <c r="U19" s="658" t="e">
        <f t="shared" si="42"/>
        <v>#REF!</v>
      </c>
      <c r="V19" s="623" t="e">
        <f t="shared" si="42"/>
        <v>#REF!</v>
      </c>
      <c r="W19" s="658" t="e">
        <f t="shared" si="42"/>
        <v>#REF!</v>
      </c>
      <c r="X19" s="638" t="e">
        <f t="shared" si="42"/>
        <v>#REF!</v>
      </c>
      <c r="Y19" s="589" t="e">
        <f>Y192</f>
        <v>#REF!</v>
      </c>
      <c r="Z19" s="642" t="e">
        <f>Z192</f>
        <v>#REF!</v>
      </c>
      <c r="AA19" s="658" t="e">
        <f t="shared" ref="AA19:AF19" si="43">AA192</f>
        <v>#REF!</v>
      </c>
      <c r="AB19" s="623" t="e">
        <f t="shared" si="43"/>
        <v>#REF!</v>
      </c>
      <c r="AC19" s="658" t="e">
        <f t="shared" si="43"/>
        <v>#REF!</v>
      </c>
      <c r="AD19" s="623" t="e">
        <f t="shared" si="43"/>
        <v>#REF!</v>
      </c>
      <c r="AE19" s="658" t="e">
        <f t="shared" si="43"/>
        <v>#REF!</v>
      </c>
      <c r="AF19" s="638" t="e">
        <f t="shared" si="43"/>
        <v>#REF!</v>
      </c>
      <c r="AG19" s="589" t="e">
        <f>AG192</f>
        <v>#REF!</v>
      </c>
      <c r="AH19" s="642" t="e">
        <f>AH192</f>
        <v>#REF!</v>
      </c>
    </row>
    <row r="20" spans="1:34" x14ac:dyDescent="0.25">
      <c r="A20" s="600" t="str">
        <f t="shared" ref="A20:P20" si="44">A223</f>
        <v>UBS Paulo Gnecco</v>
      </c>
      <c r="B20" s="605">
        <f t="shared" si="44"/>
        <v>4171</v>
      </c>
      <c r="C20" s="591">
        <f t="shared" si="44"/>
        <v>3063</v>
      </c>
      <c r="D20" s="585">
        <f t="shared" si="44"/>
        <v>0.73435626947974109</v>
      </c>
      <c r="E20" s="584">
        <f t="shared" si="44"/>
        <v>2744</v>
      </c>
      <c r="F20" s="585">
        <f t="shared" si="44"/>
        <v>0.65787580915847521</v>
      </c>
      <c r="G20" s="584">
        <f t="shared" si="44"/>
        <v>2375</v>
      </c>
      <c r="H20" s="585">
        <f t="shared" si="44"/>
        <v>0.56940781587149369</v>
      </c>
      <c r="I20" s="589">
        <f t="shared" ref="I20:J20" si="45">I223</f>
        <v>8182</v>
      </c>
      <c r="J20" s="642">
        <f t="shared" si="45"/>
        <v>0.65387996483656996</v>
      </c>
      <c r="K20" s="658">
        <f t="shared" si="44"/>
        <v>576</v>
      </c>
      <c r="L20" s="623">
        <f t="shared" si="44"/>
        <v>0.13809637976504435</v>
      </c>
      <c r="M20" s="658">
        <f t="shared" si="44"/>
        <v>671</v>
      </c>
      <c r="N20" s="623">
        <f t="shared" si="44"/>
        <v>0.16087269239990409</v>
      </c>
      <c r="O20" s="658">
        <f t="shared" si="44"/>
        <v>912</v>
      </c>
      <c r="P20" s="638">
        <f t="shared" si="44"/>
        <v>0.21865260129465355</v>
      </c>
      <c r="Q20" s="589">
        <f>Q223</f>
        <v>2159</v>
      </c>
      <c r="R20" s="642">
        <f>R223</f>
        <v>0.17254055781986735</v>
      </c>
      <c r="S20" s="658">
        <f t="shared" ref="S20:X20" si="46">S223</f>
        <v>1166</v>
      </c>
      <c r="T20" s="623">
        <f t="shared" si="46"/>
        <v>0.27954926876048908</v>
      </c>
      <c r="U20" s="658">
        <f t="shared" si="46"/>
        <v>1123</v>
      </c>
      <c r="V20" s="623">
        <f t="shared" si="46"/>
        <v>0.26923999040997365</v>
      </c>
      <c r="W20" s="658">
        <f t="shared" si="46"/>
        <v>1571</v>
      </c>
      <c r="X20" s="638">
        <f t="shared" si="46"/>
        <v>0.37664828578278592</v>
      </c>
      <c r="Y20" s="589">
        <f>Y223</f>
        <v>3860</v>
      </c>
      <c r="Z20" s="642">
        <f>Z223</f>
        <v>0.3084791816510829</v>
      </c>
      <c r="AA20" s="658">
        <f t="shared" ref="AA20:AF20" si="47">AA223</f>
        <v>1633</v>
      </c>
      <c r="AB20" s="623">
        <f t="shared" si="47"/>
        <v>0.39151282666027332</v>
      </c>
      <c r="AC20" s="658">
        <f t="shared" si="47"/>
        <v>1849</v>
      </c>
      <c r="AD20" s="623">
        <f t="shared" si="47"/>
        <v>0.44329896907216493</v>
      </c>
      <c r="AE20" s="658">
        <f t="shared" si="47"/>
        <v>1941</v>
      </c>
      <c r="AF20" s="638">
        <f t="shared" si="47"/>
        <v>0.46535602972908174</v>
      </c>
      <c r="AG20" s="589">
        <f>AG223</f>
        <v>5423</v>
      </c>
      <c r="AH20" s="642">
        <f>AH223</f>
        <v>0.43338927515384001</v>
      </c>
    </row>
    <row r="21" spans="1:34" ht="16.5" thickBot="1" x14ac:dyDescent="0.3">
      <c r="A21" s="601" t="str">
        <f t="shared" ref="A21:P21" si="48">A230</f>
        <v>UBS Jardim Julieta</v>
      </c>
      <c r="B21" s="606">
        <f t="shared" si="48"/>
        <v>1579</v>
      </c>
      <c r="C21" s="592">
        <f t="shared" si="48"/>
        <v>1391</v>
      </c>
      <c r="D21" s="593">
        <f t="shared" si="48"/>
        <v>0.88093730208993037</v>
      </c>
      <c r="E21" s="594">
        <f t="shared" si="48"/>
        <v>855</v>
      </c>
      <c r="F21" s="593">
        <f t="shared" si="48"/>
        <v>0.54148195060164661</v>
      </c>
      <c r="G21" s="594">
        <f t="shared" si="48"/>
        <v>1027</v>
      </c>
      <c r="H21" s="593">
        <f t="shared" si="48"/>
        <v>0.65041165294490189</v>
      </c>
      <c r="I21" s="590">
        <f t="shared" ref="I21:J21" si="49">I230</f>
        <v>3273</v>
      </c>
      <c r="J21" s="643">
        <f t="shared" si="49"/>
        <v>0.69094363521215962</v>
      </c>
      <c r="K21" s="659">
        <f t="shared" si="48"/>
        <v>494</v>
      </c>
      <c r="L21" s="624">
        <f t="shared" si="48"/>
        <v>0.31285623812539581</v>
      </c>
      <c r="M21" s="659">
        <f t="shared" si="48"/>
        <v>664</v>
      </c>
      <c r="N21" s="624">
        <f t="shared" si="48"/>
        <v>0.42051931602279924</v>
      </c>
      <c r="O21" s="659">
        <f t="shared" si="48"/>
        <v>831</v>
      </c>
      <c r="P21" s="639">
        <f t="shared" si="48"/>
        <v>0.52628245725142497</v>
      </c>
      <c r="Q21" s="590">
        <f>Q230</f>
        <v>1989</v>
      </c>
      <c r="R21" s="643">
        <f>R230</f>
        <v>0.41988600379987334</v>
      </c>
      <c r="S21" s="659">
        <f t="shared" ref="S21:X21" si="50">S230</f>
        <v>846</v>
      </c>
      <c r="T21" s="624">
        <f t="shared" si="50"/>
        <v>0.53578214059531348</v>
      </c>
      <c r="U21" s="659">
        <f t="shared" si="50"/>
        <v>944</v>
      </c>
      <c r="V21" s="624">
        <f t="shared" si="50"/>
        <v>0.59784673844205194</v>
      </c>
      <c r="W21" s="659">
        <f t="shared" si="50"/>
        <v>899</v>
      </c>
      <c r="X21" s="639">
        <f t="shared" si="50"/>
        <v>0.5693476884103863</v>
      </c>
      <c r="Y21" s="590">
        <f>Y230</f>
        <v>2689</v>
      </c>
      <c r="Z21" s="643">
        <f>Z230</f>
        <v>0.56765885581591724</v>
      </c>
      <c r="AA21" s="659">
        <f t="shared" ref="AA21:AF21" si="51">AA230</f>
        <v>732</v>
      </c>
      <c r="AB21" s="624">
        <f t="shared" si="51"/>
        <v>0.46358454718176062</v>
      </c>
      <c r="AC21" s="659">
        <f t="shared" si="51"/>
        <v>809</v>
      </c>
      <c r="AD21" s="624">
        <f t="shared" si="51"/>
        <v>0.51234958834705513</v>
      </c>
      <c r="AE21" s="659">
        <f t="shared" si="51"/>
        <v>763</v>
      </c>
      <c r="AF21" s="639">
        <f t="shared" si="51"/>
        <v>0.48321722609246359</v>
      </c>
      <c r="AG21" s="590">
        <f>AG230</f>
        <v>2304</v>
      </c>
      <c r="AH21" s="643">
        <f>AH230</f>
        <v>0.48638378720709308</v>
      </c>
    </row>
    <row r="22" spans="1:34" thickBot="1" x14ac:dyDescent="0.3">
      <c r="A22" s="1347" t="s">
        <v>365</v>
      </c>
      <c r="B22" s="1348"/>
      <c r="C22" s="1348"/>
      <c r="D22" s="1348"/>
      <c r="E22" s="1348"/>
      <c r="F22" s="1348"/>
      <c r="G22" s="1348"/>
      <c r="H22" s="1348"/>
      <c r="I22" s="1348"/>
      <c r="J22" s="1348"/>
      <c r="K22" s="1348"/>
      <c r="L22" s="1348"/>
      <c r="M22" s="1348"/>
      <c r="N22" s="1348"/>
      <c r="O22" s="1348"/>
      <c r="P22" s="1348"/>
      <c r="Q22" s="1348"/>
      <c r="R22" s="1348"/>
      <c r="S22" s="1348"/>
      <c r="T22" s="1348"/>
      <c r="U22" s="1348"/>
      <c r="V22" s="1348"/>
      <c r="W22" s="1348"/>
      <c r="X22" s="1348"/>
      <c r="Y22" s="1348"/>
      <c r="Z22" s="1348"/>
    </row>
    <row r="23" spans="1:34" ht="16.5" thickBot="1" x14ac:dyDescent="0.3">
      <c r="A23" s="599" t="str">
        <f t="shared" ref="A23:P23" si="52">A102</f>
        <v>CEO Vila Guilherme</v>
      </c>
      <c r="B23" s="607">
        <f t="shared" si="52"/>
        <v>960</v>
      </c>
      <c r="C23" s="381">
        <f t="shared" si="52"/>
        <v>1530</v>
      </c>
      <c r="D23" s="241">
        <f t="shared" si="52"/>
        <v>1.59375</v>
      </c>
      <c r="E23" s="381">
        <f t="shared" si="52"/>
        <v>1286</v>
      </c>
      <c r="F23" s="241">
        <f t="shared" si="52"/>
        <v>1.3395833333333333</v>
      </c>
      <c r="G23" s="381">
        <f t="shared" si="52"/>
        <v>929</v>
      </c>
      <c r="H23" s="241">
        <f t="shared" si="52"/>
        <v>0.96770833333333328</v>
      </c>
      <c r="I23" s="597">
        <f t="shared" ref="I23:J23" si="53">I102</f>
        <v>3745</v>
      </c>
      <c r="J23" s="644">
        <f t="shared" si="53"/>
        <v>1.3003472222222223</v>
      </c>
      <c r="K23" s="660">
        <f t="shared" si="52"/>
        <v>10</v>
      </c>
      <c r="L23" s="625">
        <f t="shared" si="52"/>
        <v>1.0416666666666666E-2</v>
      </c>
      <c r="M23" s="660">
        <f t="shared" si="52"/>
        <v>16</v>
      </c>
      <c r="N23" s="625">
        <f t="shared" si="52"/>
        <v>1.6666666666666666E-2</v>
      </c>
      <c r="O23" s="660">
        <f t="shared" si="52"/>
        <v>17</v>
      </c>
      <c r="P23" s="640">
        <f t="shared" si="52"/>
        <v>1.7708333333333333E-2</v>
      </c>
      <c r="Q23" s="597">
        <f>Q102</f>
        <v>43</v>
      </c>
      <c r="R23" s="644">
        <f>R102</f>
        <v>1.4930555555555556E-2</v>
      </c>
      <c r="S23" s="660">
        <f t="shared" ref="S23:X23" si="54">S102</f>
        <v>63</v>
      </c>
      <c r="T23" s="625">
        <f t="shared" si="54"/>
        <v>6.5625000000000003E-2</v>
      </c>
      <c r="U23" s="660">
        <f t="shared" si="54"/>
        <v>151</v>
      </c>
      <c r="V23" s="625">
        <f t="shared" si="54"/>
        <v>0.15729166666666666</v>
      </c>
      <c r="W23" s="660">
        <f t="shared" si="54"/>
        <v>680</v>
      </c>
      <c r="X23" s="640">
        <f t="shared" si="54"/>
        <v>0.70833333333333337</v>
      </c>
      <c r="Y23" s="597">
        <f>Y102</f>
        <v>894</v>
      </c>
      <c r="Z23" s="644">
        <f>Z102</f>
        <v>0.31041666666666667</v>
      </c>
      <c r="AA23" s="660">
        <f t="shared" ref="AA23:AF23" si="55">AA102</f>
        <v>712</v>
      </c>
      <c r="AB23" s="625">
        <f t="shared" si="55"/>
        <v>0.7416666666666667</v>
      </c>
      <c r="AC23" s="660">
        <f t="shared" si="55"/>
        <v>810</v>
      </c>
      <c r="AD23" s="625">
        <f t="shared" si="55"/>
        <v>0.84375</v>
      </c>
      <c r="AE23" s="660">
        <f t="shared" si="55"/>
        <v>693</v>
      </c>
      <c r="AF23" s="640">
        <f t="shared" si="55"/>
        <v>0.72187500000000004</v>
      </c>
      <c r="AG23" s="597">
        <f>AG102</f>
        <v>2215</v>
      </c>
      <c r="AH23" s="644">
        <f>AH102</f>
        <v>0.76909722222222221</v>
      </c>
    </row>
    <row r="24" spans="1:34" thickBot="1" x14ac:dyDescent="0.3">
      <c r="A24" s="1347" t="s">
        <v>376</v>
      </c>
      <c r="B24" s="1348"/>
      <c r="C24" s="1348"/>
      <c r="D24" s="1348"/>
      <c r="E24" s="1348"/>
      <c r="F24" s="1348"/>
      <c r="G24" s="1348"/>
      <c r="H24" s="1348"/>
      <c r="I24" s="1348"/>
      <c r="J24" s="1348"/>
      <c r="K24" s="1348"/>
      <c r="L24" s="1348"/>
      <c r="M24" s="1348"/>
      <c r="N24" s="1348"/>
      <c r="O24" s="1348"/>
      <c r="P24" s="1348"/>
      <c r="Q24" s="1348"/>
      <c r="R24" s="1348"/>
      <c r="S24" s="1348"/>
      <c r="T24" s="1348"/>
      <c r="U24" s="1348"/>
      <c r="V24" s="1348"/>
      <c r="W24" s="1348"/>
      <c r="X24" s="1348"/>
      <c r="Y24" s="1348"/>
      <c r="Z24" s="1348"/>
    </row>
    <row r="25" spans="1:34" ht="16.5" thickBot="1" x14ac:dyDescent="0.3">
      <c r="A25" s="599" t="str">
        <f t="shared" ref="A25:P25" si="56">A152</f>
        <v>EMAD Jd Japão</v>
      </c>
      <c r="B25" s="607">
        <f t="shared" si="56"/>
        <v>60</v>
      </c>
      <c r="C25" s="381">
        <f t="shared" si="56"/>
        <v>63</v>
      </c>
      <c r="D25" s="241">
        <f t="shared" si="56"/>
        <v>1.05</v>
      </c>
      <c r="E25" s="381">
        <f t="shared" si="56"/>
        <v>63</v>
      </c>
      <c r="F25" s="241">
        <f t="shared" si="56"/>
        <v>1.05</v>
      </c>
      <c r="G25" s="381">
        <f t="shared" si="56"/>
        <v>65</v>
      </c>
      <c r="H25" s="241">
        <f t="shared" si="56"/>
        <v>1.0833333333333333</v>
      </c>
      <c r="I25" s="597">
        <f t="shared" ref="I25:J25" si="57">I152</f>
        <v>191</v>
      </c>
      <c r="J25" s="644">
        <f t="shared" si="57"/>
        <v>1.0611111111111111</v>
      </c>
      <c r="K25" s="660">
        <f t="shared" si="56"/>
        <v>69</v>
      </c>
      <c r="L25" s="625">
        <f t="shared" si="56"/>
        <v>1.1499999999999999</v>
      </c>
      <c r="M25" s="660">
        <f t="shared" si="56"/>
        <v>70</v>
      </c>
      <c r="N25" s="625">
        <f t="shared" si="56"/>
        <v>1.1666666666666667</v>
      </c>
      <c r="O25" s="660">
        <f t="shared" si="56"/>
        <v>71</v>
      </c>
      <c r="P25" s="640">
        <f t="shared" si="56"/>
        <v>1.1833333333333333</v>
      </c>
      <c r="Q25" s="681">
        <f>Q152</f>
        <v>210</v>
      </c>
      <c r="R25" s="680">
        <f>R152</f>
        <v>1.1666666666666667</v>
      </c>
      <c r="S25" s="660">
        <f>S152</f>
        <v>69</v>
      </c>
      <c r="T25" s="625">
        <f t="shared" ref="T25:X25" si="58">T152</f>
        <v>1.1499999999999999</v>
      </c>
      <c r="U25" s="660">
        <v>0</v>
      </c>
      <c r="V25" s="625">
        <f t="shared" si="58"/>
        <v>1.1333333333333333</v>
      </c>
      <c r="W25" s="660"/>
      <c r="X25" s="640">
        <f t="shared" si="58"/>
        <v>1.1833333333333333</v>
      </c>
      <c r="Y25" s="681">
        <f>Y152</f>
        <v>208</v>
      </c>
      <c r="Z25" s="680">
        <f>Z152</f>
        <v>1.1555555555555554</v>
      </c>
      <c r="AA25" s="660">
        <f>AA152</f>
        <v>69</v>
      </c>
      <c r="AB25" s="625">
        <f t="shared" ref="AB25" si="59">AB152</f>
        <v>1.1499999999999999</v>
      </c>
      <c r="AC25" s="660">
        <v>0</v>
      </c>
      <c r="AD25" s="625">
        <f t="shared" ref="AD25" si="60">AD152</f>
        <v>1.1333333333333333</v>
      </c>
      <c r="AE25" s="660"/>
      <c r="AF25" s="640">
        <f t="shared" ref="AF25" si="61">AF152</f>
        <v>1.1833333333333333</v>
      </c>
      <c r="AG25" s="681">
        <f>AG152</f>
        <v>208</v>
      </c>
      <c r="AH25" s="680">
        <f>AH152</f>
        <v>1.1555555555555554</v>
      </c>
    </row>
    <row r="26" spans="1:34" thickBot="1" x14ac:dyDescent="0.3">
      <c r="A26" s="1347" t="s">
        <v>332</v>
      </c>
      <c r="B26" s="1348"/>
      <c r="C26" s="1348"/>
      <c r="D26" s="1348"/>
      <c r="E26" s="1348"/>
      <c r="F26" s="1348"/>
      <c r="G26" s="1348"/>
      <c r="H26" s="1348"/>
      <c r="I26" s="1348"/>
      <c r="J26" s="1348"/>
      <c r="K26" s="1348"/>
      <c r="L26" s="1348"/>
      <c r="M26" s="1348"/>
      <c r="N26" s="1348"/>
      <c r="O26" s="1348"/>
      <c r="P26" s="1348"/>
      <c r="Q26" s="1348"/>
      <c r="R26" s="1348"/>
      <c r="S26" s="1348"/>
      <c r="T26" s="1348"/>
      <c r="U26" s="1348"/>
      <c r="V26" s="1348"/>
      <c r="W26" s="1348"/>
      <c r="X26" s="1348"/>
      <c r="Y26" s="1348"/>
      <c r="Z26" s="1348"/>
    </row>
    <row r="27" spans="1:34" ht="16.5" thickBot="1" x14ac:dyDescent="0.3">
      <c r="A27" s="599" t="str">
        <f t="shared" ref="A27:P27" si="62">A198</f>
        <v>CER III Carandiru</v>
      </c>
      <c r="B27" s="607">
        <f t="shared" si="62"/>
        <v>670</v>
      </c>
      <c r="C27" s="243">
        <f t="shared" si="62"/>
        <v>1154</v>
      </c>
      <c r="D27" s="683">
        <f t="shared" si="62"/>
        <v>2.1939163498098861</v>
      </c>
      <c r="E27" s="243">
        <f t="shared" si="62"/>
        <v>949</v>
      </c>
      <c r="F27" s="683">
        <f t="shared" si="62"/>
        <v>1.8041825095057034</v>
      </c>
      <c r="G27" s="243">
        <f t="shared" si="62"/>
        <v>875</v>
      </c>
      <c r="H27" s="683">
        <f t="shared" si="62"/>
        <v>1.6634980988593155</v>
      </c>
      <c r="I27" s="598">
        <f t="shared" ref="I27:J27" si="63">I198</f>
        <v>2978</v>
      </c>
      <c r="J27" s="645">
        <f t="shared" si="63"/>
        <v>1.481592039800995</v>
      </c>
      <c r="K27" s="684">
        <f t="shared" si="62"/>
        <v>712</v>
      </c>
      <c r="L27" s="685">
        <f t="shared" si="62"/>
        <v>1.3536121673003803</v>
      </c>
      <c r="M27" s="684">
        <f t="shared" si="62"/>
        <v>671</v>
      </c>
      <c r="N27" s="685">
        <f t="shared" si="62"/>
        <v>1.2756653992395437</v>
      </c>
      <c r="O27" s="684">
        <f t="shared" si="62"/>
        <v>780</v>
      </c>
      <c r="P27" s="686">
        <f t="shared" si="62"/>
        <v>1.4828897338403042</v>
      </c>
      <c r="Q27" s="687">
        <f>Q198</f>
        <v>2163</v>
      </c>
      <c r="R27" s="682">
        <f>R198</f>
        <v>1.0761194029850747</v>
      </c>
      <c r="S27" s="684">
        <f t="shared" ref="S27:X27" si="64">S198</f>
        <v>1024</v>
      </c>
      <c r="T27" s="685">
        <f t="shared" si="64"/>
        <v>1.9467680608365019</v>
      </c>
      <c r="U27" s="684">
        <f t="shared" si="64"/>
        <v>951</v>
      </c>
      <c r="V27" s="685">
        <f t="shared" si="64"/>
        <v>1.8079847908745248</v>
      </c>
      <c r="W27" s="684">
        <f t="shared" si="64"/>
        <v>1138</v>
      </c>
      <c r="X27" s="686">
        <f t="shared" si="64"/>
        <v>2.1634980988593155</v>
      </c>
      <c r="Y27" s="687">
        <f>Y198</f>
        <v>3113</v>
      </c>
      <c r="Z27" s="682">
        <f>Z198</f>
        <v>1.5487562189054727</v>
      </c>
      <c r="AA27" s="684">
        <f t="shared" ref="AA27:AF27" si="65">AA198</f>
        <v>764</v>
      </c>
      <c r="AB27" s="685">
        <f t="shared" si="65"/>
        <v>1.4524714828897338</v>
      </c>
      <c r="AC27" s="684">
        <f t="shared" si="65"/>
        <v>804</v>
      </c>
      <c r="AD27" s="685">
        <f t="shared" si="65"/>
        <v>1.5285171102661597</v>
      </c>
      <c r="AE27" s="684">
        <f t="shared" si="65"/>
        <v>788</v>
      </c>
      <c r="AF27" s="686">
        <f t="shared" si="65"/>
        <v>1.4980988593155893</v>
      </c>
      <c r="AG27" s="687">
        <f>AG198</f>
        <v>2356</v>
      </c>
      <c r="AH27" s="682">
        <f>AH198</f>
        <v>1.1721393034825871</v>
      </c>
    </row>
    <row r="28" spans="1:34" thickBot="1" x14ac:dyDescent="0.3">
      <c r="A28" s="1347" t="s">
        <v>377</v>
      </c>
      <c r="B28" s="1348"/>
      <c r="C28" s="1348"/>
      <c r="D28" s="1348"/>
      <c r="E28" s="1348"/>
      <c r="F28" s="1348"/>
      <c r="G28" s="1348"/>
      <c r="H28" s="1348"/>
      <c r="I28" s="1348"/>
      <c r="J28" s="1348"/>
      <c r="K28" s="1348"/>
      <c r="L28" s="1348"/>
      <c r="M28" s="1348"/>
      <c r="N28" s="1348"/>
      <c r="O28" s="1348"/>
      <c r="P28" s="1348"/>
      <c r="Q28" s="1348"/>
      <c r="R28" s="1348"/>
      <c r="S28" s="1348"/>
      <c r="T28" s="1348"/>
      <c r="U28" s="1348"/>
      <c r="V28" s="1348"/>
      <c r="W28" s="1348"/>
      <c r="X28" s="1348"/>
      <c r="Y28" s="1348"/>
      <c r="Z28" s="1348"/>
    </row>
    <row r="29" spans="1:34" ht="16.5" thickBot="1" x14ac:dyDescent="0.3">
      <c r="A29" s="599" t="str">
        <f t="shared" ref="A29:P29" si="66">A203</f>
        <v>APD - Carandiru</v>
      </c>
      <c r="B29" s="607">
        <f t="shared" si="66"/>
        <v>70</v>
      </c>
      <c r="C29" s="243">
        <f t="shared" si="66"/>
        <v>70</v>
      </c>
      <c r="D29" s="241">
        <f t="shared" si="66"/>
        <v>3.4722222222222224E-2</v>
      </c>
      <c r="E29" s="243">
        <f t="shared" si="66"/>
        <v>72</v>
      </c>
      <c r="F29" s="241">
        <f t="shared" si="66"/>
        <v>3.5714285714285712E-2</v>
      </c>
      <c r="G29" s="243">
        <f t="shared" si="66"/>
        <v>72</v>
      </c>
      <c r="H29" s="241">
        <f t="shared" si="66"/>
        <v>3.5714285714285712E-2</v>
      </c>
      <c r="I29" s="598">
        <f t="shared" ref="I29:J29" si="67">I203</f>
        <v>214</v>
      </c>
      <c r="J29" s="644">
        <f t="shared" si="67"/>
        <v>1.019047619047619</v>
      </c>
      <c r="K29" s="684">
        <f t="shared" si="66"/>
        <v>72</v>
      </c>
      <c r="L29" s="625">
        <f t="shared" si="66"/>
        <v>3.5714285714285712E-2</v>
      </c>
      <c r="M29" s="684">
        <f t="shared" si="66"/>
        <v>70</v>
      </c>
      <c r="N29" s="625">
        <f t="shared" si="66"/>
        <v>3.4722222222222224E-2</v>
      </c>
      <c r="O29" s="684">
        <f t="shared" si="66"/>
        <v>70</v>
      </c>
      <c r="P29" s="640">
        <f t="shared" si="66"/>
        <v>3.4722222222222224E-2</v>
      </c>
      <c r="Q29" s="687">
        <f>Q203</f>
        <v>212</v>
      </c>
      <c r="R29" s="680">
        <f>R203</f>
        <v>1.0095238095238095</v>
      </c>
      <c r="S29" s="684">
        <f t="shared" ref="S29:X29" si="68">S203</f>
        <v>70</v>
      </c>
      <c r="T29" s="625">
        <f t="shared" si="68"/>
        <v>3.4722222222222224E-2</v>
      </c>
      <c r="U29" s="684">
        <f t="shared" si="68"/>
        <v>72</v>
      </c>
      <c r="V29" s="625">
        <f t="shared" si="68"/>
        <v>3.5714285714285712E-2</v>
      </c>
      <c r="W29" s="684">
        <f t="shared" si="68"/>
        <v>72</v>
      </c>
      <c r="X29" s="640">
        <f t="shared" si="68"/>
        <v>3.5714285714285712E-2</v>
      </c>
      <c r="Y29" s="687">
        <f>Y203</f>
        <v>214</v>
      </c>
      <c r="Z29" s="680">
        <f>Z203</f>
        <v>1.019047619047619</v>
      </c>
      <c r="AA29" s="684">
        <f t="shared" ref="AA29:AF29" si="69">AA203</f>
        <v>70</v>
      </c>
      <c r="AB29" s="625">
        <f t="shared" si="69"/>
        <v>3.4722222222222224E-2</v>
      </c>
      <c r="AC29" s="684">
        <f t="shared" si="69"/>
        <v>72</v>
      </c>
      <c r="AD29" s="625">
        <f t="shared" si="69"/>
        <v>3.5714285714285712E-2</v>
      </c>
      <c r="AE29" s="684">
        <f t="shared" si="69"/>
        <v>72</v>
      </c>
      <c r="AF29" s="640">
        <f t="shared" si="69"/>
        <v>3.5714285714285712E-2</v>
      </c>
      <c r="AG29" s="687">
        <f>AG203</f>
        <v>214</v>
      </c>
      <c r="AH29" s="680">
        <f>AH203</f>
        <v>1.019047619047619</v>
      </c>
    </row>
    <row r="30" spans="1:34" thickBot="1" x14ac:dyDescent="0.3">
      <c r="A30" s="1347" t="s">
        <v>451</v>
      </c>
      <c r="B30" s="1348"/>
      <c r="C30" s="1348"/>
      <c r="D30" s="1348"/>
      <c r="E30" s="1348"/>
      <c r="F30" s="1348"/>
      <c r="G30" s="1348"/>
      <c r="H30" s="1348"/>
      <c r="I30" s="1348"/>
      <c r="J30" s="1348"/>
      <c r="K30" s="1348"/>
      <c r="L30" s="1348"/>
      <c r="M30" s="1348"/>
      <c r="N30" s="1348"/>
      <c r="O30" s="1348"/>
      <c r="P30" s="1348"/>
      <c r="Q30" s="1348"/>
      <c r="R30" s="1348"/>
      <c r="S30" s="1348"/>
      <c r="T30" s="1348"/>
      <c r="U30" s="1348"/>
      <c r="V30" s="1348"/>
      <c r="W30" s="1348"/>
      <c r="X30" s="1348"/>
      <c r="Y30" s="1348"/>
      <c r="Z30" s="1348"/>
    </row>
    <row r="31" spans="1:34" ht="16.5" thickBot="1" x14ac:dyDescent="0.3">
      <c r="A31" s="599" t="s">
        <v>450</v>
      </c>
      <c r="B31" s="607">
        <f t="shared" ref="B31:P31" si="70">B280</f>
        <v>120</v>
      </c>
      <c r="C31" s="243">
        <f t="shared" si="70"/>
        <v>105</v>
      </c>
      <c r="D31" s="241">
        <f t="shared" si="70"/>
        <v>0.875</v>
      </c>
      <c r="E31" s="243">
        <f t="shared" si="70"/>
        <v>106</v>
      </c>
      <c r="F31" s="241">
        <f t="shared" si="70"/>
        <v>0.8833333333333333</v>
      </c>
      <c r="G31" s="243">
        <f t="shared" si="70"/>
        <v>106</v>
      </c>
      <c r="H31" s="241">
        <f t="shared" si="70"/>
        <v>0.8833333333333333</v>
      </c>
      <c r="I31" s="598">
        <f t="shared" si="70"/>
        <v>317</v>
      </c>
      <c r="J31" s="644">
        <f t="shared" si="70"/>
        <v>2.6416666666666666</v>
      </c>
      <c r="K31" s="684">
        <f t="shared" si="70"/>
        <v>106</v>
      </c>
      <c r="L31" s="625">
        <f t="shared" si="70"/>
        <v>0.8833333333333333</v>
      </c>
      <c r="M31" s="684">
        <f t="shared" si="70"/>
        <v>106</v>
      </c>
      <c r="N31" s="625">
        <f t="shared" si="70"/>
        <v>0.8833333333333333</v>
      </c>
      <c r="O31" s="684">
        <f t="shared" si="70"/>
        <v>106</v>
      </c>
      <c r="P31" s="640">
        <f t="shared" si="70"/>
        <v>0.8833333333333333</v>
      </c>
      <c r="Q31" s="687">
        <f>Q280</f>
        <v>318</v>
      </c>
      <c r="R31" s="680">
        <f>R280</f>
        <v>2.65</v>
      </c>
      <c r="S31" s="684">
        <f t="shared" ref="S31:X31" si="71">S280</f>
        <v>105</v>
      </c>
      <c r="T31" s="625">
        <f t="shared" si="71"/>
        <v>0.875</v>
      </c>
      <c r="U31" s="684">
        <f t="shared" si="71"/>
        <v>107</v>
      </c>
      <c r="V31" s="625">
        <f t="shared" si="71"/>
        <v>0.89166666666666672</v>
      </c>
      <c r="W31" s="684">
        <f t="shared" si="71"/>
        <v>115</v>
      </c>
      <c r="X31" s="640">
        <f t="shared" si="71"/>
        <v>0.95833333333333337</v>
      </c>
      <c r="Y31" s="687">
        <f>Y280</f>
        <v>327</v>
      </c>
      <c r="Z31" s="680">
        <f>Z280</f>
        <v>2.7250000000000001</v>
      </c>
      <c r="AA31" s="684">
        <f t="shared" ref="AA31:AF31" si="72">AA280</f>
        <v>118</v>
      </c>
      <c r="AB31" s="625">
        <f t="shared" si="72"/>
        <v>0.98333333333333328</v>
      </c>
      <c r="AC31" s="684">
        <f t="shared" si="72"/>
        <v>118</v>
      </c>
      <c r="AD31" s="625">
        <f t="shared" si="72"/>
        <v>0.98333333333333328</v>
      </c>
      <c r="AE31" s="684">
        <f t="shared" si="72"/>
        <v>118</v>
      </c>
      <c r="AF31" s="640">
        <f t="shared" si="72"/>
        <v>0.98333333333333328</v>
      </c>
      <c r="AG31" s="687" t="e">
        <f>AG280</f>
        <v>#REF!</v>
      </c>
      <c r="AH31" s="680" t="e">
        <f>AH280</f>
        <v>#REF!</v>
      </c>
    </row>
    <row r="32" spans="1:34" thickBot="1" x14ac:dyDescent="0.3">
      <c r="A32" s="1347" t="s">
        <v>378</v>
      </c>
      <c r="B32" s="1348"/>
      <c r="C32" s="1348"/>
      <c r="D32" s="1348"/>
      <c r="E32" s="1348"/>
      <c r="F32" s="1348"/>
      <c r="G32" s="1348"/>
      <c r="H32" s="1348"/>
      <c r="I32" s="1348"/>
      <c r="J32" s="1348"/>
      <c r="K32" s="1348"/>
      <c r="L32" s="1348"/>
      <c r="M32" s="1348"/>
      <c r="N32" s="1348"/>
      <c r="O32" s="1348"/>
      <c r="P32" s="1348"/>
      <c r="Q32" s="1348"/>
      <c r="R32" s="1348"/>
      <c r="S32" s="1348"/>
      <c r="T32" s="1348"/>
      <c r="U32" s="1348"/>
      <c r="V32" s="1348"/>
      <c r="W32" s="1348"/>
      <c r="X32" s="1348"/>
      <c r="Y32" s="1348"/>
      <c r="Z32" s="1348"/>
    </row>
    <row r="33" spans="1:34" ht="16.5" thickBot="1" x14ac:dyDescent="0.3">
      <c r="A33" s="824" t="str">
        <f t="shared" ref="A33:P33" si="73">A214</f>
        <v>URSI - Carandiru</v>
      </c>
      <c r="B33" s="729" t="e">
        <f t="shared" si="73"/>
        <v>#REF!</v>
      </c>
      <c r="C33" s="755" t="e">
        <f t="shared" si="73"/>
        <v>#REF!</v>
      </c>
      <c r="D33" s="221" t="e">
        <f t="shared" si="73"/>
        <v>#REF!</v>
      </c>
      <c r="E33" s="755" t="e">
        <f t="shared" si="73"/>
        <v>#REF!</v>
      </c>
      <c r="F33" s="221" t="e">
        <f t="shared" si="73"/>
        <v>#REF!</v>
      </c>
      <c r="G33" s="755" t="e">
        <f t="shared" si="73"/>
        <v>#REF!</v>
      </c>
      <c r="H33" s="221" t="e">
        <f t="shared" si="73"/>
        <v>#REF!</v>
      </c>
      <c r="I33" s="756" t="e">
        <f t="shared" ref="I33:J33" si="74">I214</f>
        <v>#REF!</v>
      </c>
      <c r="J33" s="825" t="e">
        <f t="shared" si="74"/>
        <v>#REF!</v>
      </c>
      <c r="K33" s="758" t="e">
        <f t="shared" si="73"/>
        <v>#REF!</v>
      </c>
      <c r="L33" s="772" t="e">
        <f t="shared" si="73"/>
        <v>#REF!</v>
      </c>
      <c r="M33" s="758" t="e">
        <f t="shared" si="73"/>
        <v>#REF!</v>
      </c>
      <c r="N33" s="772" t="e">
        <f t="shared" si="73"/>
        <v>#REF!</v>
      </c>
      <c r="O33" s="758" t="e">
        <f t="shared" si="73"/>
        <v>#REF!</v>
      </c>
      <c r="P33" s="826" t="e">
        <f t="shared" si="73"/>
        <v>#REF!</v>
      </c>
      <c r="Q33" s="756" t="e">
        <f>Q214</f>
        <v>#REF!</v>
      </c>
      <c r="R33" s="825" t="e">
        <f>R214</f>
        <v>#REF!</v>
      </c>
      <c r="S33" s="917" t="e">
        <f t="shared" ref="S33:X33" si="75">S214</f>
        <v>#REF!</v>
      </c>
      <c r="T33" s="918" t="e">
        <f t="shared" si="75"/>
        <v>#REF!</v>
      </c>
      <c r="U33" s="919" t="e">
        <f t="shared" si="75"/>
        <v>#REF!</v>
      </c>
      <c r="V33" s="918" t="e">
        <f t="shared" si="75"/>
        <v>#REF!</v>
      </c>
      <c r="W33" s="919" t="e">
        <f t="shared" si="75"/>
        <v>#REF!</v>
      </c>
      <c r="X33" s="640" t="e">
        <f t="shared" si="75"/>
        <v>#REF!</v>
      </c>
      <c r="Y33" s="597" t="e">
        <f>Y214</f>
        <v>#REF!</v>
      </c>
      <c r="Z33" s="644" t="e">
        <f>Z214</f>
        <v>#REF!</v>
      </c>
      <c r="AA33" s="917" t="e">
        <f t="shared" ref="AA33:AF33" si="76">AA214</f>
        <v>#REF!</v>
      </c>
      <c r="AB33" s="918" t="e">
        <f t="shared" si="76"/>
        <v>#REF!</v>
      </c>
      <c r="AC33" s="919" t="e">
        <f t="shared" si="76"/>
        <v>#REF!</v>
      </c>
      <c r="AD33" s="918" t="e">
        <f t="shared" si="76"/>
        <v>#REF!</v>
      </c>
      <c r="AE33" s="919" t="e">
        <f t="shared" si="76"/>
        <v>#REF!</v>
      </c>
      <c r="AF33" s="640" t="e">
        <f t="shared" si="76"/>
        <v>#REF!</v>
      </c>
      <c r="AG33" s="597" t="e">
        <f>AG214</f>
        <v>#REF!</v>
      </c>
      <c r="AH33" s="644" t="e">
        <f>AH214</f>
        <v>#REF!</v>
      </c>
    </row>
    <row r="34" spans="1:34" thickBot="1" x14ac:dyDescent="0.3">
      <c r="A34" s="1347" t="s">
        <v>379</v>
      </c>
      <c r="B34" s="1348"/>
      <c r="C34" s="1348"/>
      <c r="D34" s="1348"/>
      <c r="E34" s="1348"/>
      <c r="F34" s="1348"/>
      <c r="G34" s="1348"/>
      <c r="H34" s="1348"/>
      <c r="I34" s="1348"/>
      <c r="J34" s="1348"/>
      <c r="K34" s="1348"/>
      <c r="L34" s="1348"/>
      <c r="M34" s="1348"/>
      <c r="N34" s="1348"/>
      <c r="O34" s="1348"/>
      <c r="P34" s="1348"/>
      <c r="Q34" s="1348"/>
      <c r="R34" s="1348"/>
      <c r="S34" s="1348"/>
      <c r="T34" s="1348"/>
      <c r="U34" s="1348"/>
      <c r="V34" s="1348"/>
      <c r="W34" s="1348"/>
      <c r="X34" s="1348"/>
      <c r="Y34" s="1348"/>
      <c r="Z34" s="1348"/>
    </row>
    <row r="35" spans="1:34" ht="16.5" thickBot="1" x14ac:dyDescent="0.3">
      <c r="A35" s="599" t="str">
        <f t="shared" ref="A35:P35" si="77">A235</f>
        <v>CAPS Infantil</v>
      </c>
      <c r="B35" s="607">
        <f t="shared" si="77"/>
        <v>155</v>
      </c>
      <c r="C35" s="381">
        <f t="shared" si="77"/>
        <v>662</v>
      </c>
      <c r="D35" s="241" t="e">
        <f t="shared" si="77"/>
        <v>#DIV/0!</v>
      </c>
      <c r="E35" s="381">
        <f t="shared" si="77"/>
        <v>609</v>
      </c>
      <c r="F35" s="241" t="e">
        <f t="shared" si="77"/>
        <v>#DIV/0!</v>
      </c>
      <c r="G35" s="381">
        <f t="shared" si="77"/>
        <v>638</v>
      </c>
      <c r="H35" s="241" t="e">
        <f t="shared" si="77"/>
        <v>#DIV/0!</v>
      </c>
      <c r="I35" s="597">
        <f t="shared" ref="I35:J35" si="78">I235</f>
        <v>1909</v>
      </c>
      <c r="J35" s="644">
        <f t="shared" si="78"/>
        <v>4.1053763440860216</v>
      </c>
      <c r="K35" s="660">
        <f t="shared" si="77"/>
        <v>513</v>
      </c>
      <c r="L35" s="625" t="e">
        <f t="shared" si="77"/>
        <v>#DIV/0!</v>
      </c>
      <c r="M35" s="660">
        <f t="shared" si="77"/>
        <v>520</v>
      </c>
      <c r="N35" s="625" t="e">
        <f t="shared" si="77"/>
        <v>#DIV/0!</v>
      </c>
      <c r="O35" s="660">
        <f t="shared" si="77"/>
        <v>524</v>
      </c>
      <c r="P35" s="640" t="e">
        <f t="shared" si="77"/>
        <v>#DIV/0!</v>
      </c>
      <c r="Q35" s="681">
        <f>Q235</f>
        <v>1557</v>
      </c>
      <c r="R35" s="680">
        <f>R235</f>
        <v>3.3483870967741933</v>
      </c>
      <c r="S35" s="660">
        <f t="shared" ref="S35:X35" si="79">S235</f>
        <v>528</v>
      </c>
      <c r="T35" s="625" t="e">
        <f t="shared" si="79"/>
        <v>#DIV/0!</v>
      </c>
      <c r="U35" s="660">
        <f t="shared" si="79"/>
        <v>531</v>
      </c>
      <c r="V35" s="625" t="e">
        <f t="shared" si="79"/>
        <v>#DIV/0!</v>
      </c>
      <c r="W35" s="660">
        <f t="shared" si="79"/>
        <v>539</v>
      </c>
      <c r="X35" s="640" t="e">
        <f t="shared" si="79"/>
        <v>#DIV/0!</v>
      </c>
      <c r="Y35" s="681">
        <f>Y235</f>
        <v>1598</v>
      </c>
      <c r="Z35" s="680">
        <f>Z235</f>
        <v>3.4365591397849462</v>
      </c>
      <c r="AA35" s="660">
        <f t="shared" ref="AA35:AF35" si="80">AA235</f>
        <v>528</v>
      </c>
      <c r="AB35" s="625" t="e">
        <f t="shared" si="80"/>
        <v>#DIV/0!</v>
      </c>
      <c r="AC35" s="660">
        <f t="shared" si="80"/>
        <v>531</v>
      </c>
      <c r="AD35" s="625" t="e">
        <f t="shared" si="80"/>
        <v>#DIV/0!</v>
      </c>
      <c r="AE35" s="660">
        <f t="shared" si="80"/>
        <v>539</v>
      </c>
      <c r="AF35" s="640" t="e">
        <f t="shared" si="80"/>
        <v>#DIV/0!</v>
      </c>
      <c r="AG35" s="681">
        <f>AG235</f>
        <v>1598</v>
      </c>
      <c r="AH35" s="680">
        <f>AH235</f>
        <v>3.4365591397849462</v>
      </c>
    </row>
    <row r="36" spans="1:34" thickBot="1" x14ac:dyDescent="0.3">
      <c r="A36" s="1347" t="s">
        <v>447</v>
      </c>
      <c r="B36" s="1348"/>
      <c r="C36" s="1348"/>
      <c r="D36" s="1348"/>
      <c r="E36" s="1348"/>
      <c r="F36" s="1348"/>
      <c r="G36" s="1348"/>
      <c r="H36" s="1348"/>
      <c r="I36" s="1348"/>
      <c r="J36" s="1348"/>
      <c r="K36" s="1348"/>
      <c r="L36" s="1348"/>
      <c r="M36" s="1348"/>
      <c r="N36" s="1348"/>
      <c r="O36" s="1348"/>
      <c r="P36" s="1348"/>
      <c r="Q36" s="1348"/>
      <c r="R36" s="1348"/>
      <c r="S36" s="1348"/>
      <c r="T36" s="1348"/>
      <c r="U36" s="1348"/>
      <c r="V36" s="1348"/>
      <c r="W36" s="1348"/>
      <c r="X36" s="1348"/>
      <c r="Y36" s="1348"/>
      <c r="Z36" s="1348"/>
    </row>
    <row r="37" spans="1:34" x14ac:dyDescent="0.25">
      <c r="A37" s="827" t="s">
        <v>445</v>
      </c>
      <c r="B37" s="828">
        <f t="shared" ref="B37:P37" si="81">B253</f>
        <v>4768</v>
      </c>
      <c r="C37" s="586">
        <f t="shared" si="81"/>
        <v>4849</v>
      </c>
      <c r="D37" s="587">
        <f t="shared" si="81"/>
        <v>1.0169882550335569</v>
      </c>
      <c r="E37" s="586">
        <f t="shared" si="81"/>
        <v>3775</v>
      </c>
      <c r="F37" s="587">
        <f t="shared" si="81"/>
        <v>0.79173657718120805</v>
      </c>
      <c r="G37" s="586">
        <f t="shared" si="81"/>
        <v>2839</v>
      </c>
      <c r="H37" s="587">
        <f t="shared" si="81"/>
        <v>0.59542785234899331</v>
      </c>
      <c r="I37" s="588">
        <f t="shared" si="81"/>
        <v>11463</v>
      </c>
      <c r="J37" s="641">
        <f t="shared" si="81"/>
        <v>0.80138422818791943</v>
      </c>
      <c r="K37" s="657">
        <f t="shared" si="81"/>
        <v>345</v>
      </c>
      <c r="L37" s="622">
        <f t="shared" si="81"/>
        <v>7.2357382550335567E-2</v>
      </c>
      <c r="M37" s="657">
        <f t="shared" si="81"/>
        <v>386</v>
      </c>
      <c r="N37" s="622">
        <f t="shared" si="81"/>
        <v>8.0956375838926176E-2</v>
      </c>
      <c r="O37" s="657">
        <f t="shared" si="81"/>
        <v>2398</v>
      </c>
      <c r="P37" s="637">
        <f t="shared" si="81"/>
        <v>0.50293624161073824</v>
      </c>
      <c r="Q37" s="588">
        <f>Q253</f>
        <v>3129</v>
      </c>
      <c r="R37" s="641">
        <f>R253</f>
        <v>0.21875</v>
      </c>
      <c r="S37" s="920">
        <f t="shared" ref="S37:X37" si="82">S253</f>
        <v>2665</v>
      </c>
      <c r="T37" s="822">
        <f t="shared" si="82"/>
        <v>0.55893456375838924</v>
      </c>
      <c r="U37" s="821">
        <f t="shared" si="82"/>
        <v>2621</v>
      </c>
      <c r="V37" s="822">
        <f t="shared" si="82"/>
        <v>0.54970637583892612</v>
      </c>
      <c r="W37" s="821">
        <f t="shared" si="82"/>
        <v>2695</v>
      </c>
      <c r="X37" s="823">
        <f t="shared" si="82"/>
        <v>0.56522651006711411</v>
      </c>
      <c r="Y37" s="819">
        <f>Y253</f>
        <v>7981</v>
      </c>
      <c r="Z37" s="820">
        <f>Z253</f>
        <v>0.55795581655480986</v>
      </c>
      <c r="AA37" s="920">
        <f t="shared" ref="AA37:AF37" si="83">AA253</f>
        <v>2992</v>
      </c>
      <c r="AB37" s="822">
        <f t="shared" si="83"/>
        <v>0.62751677852348997</v>
      </c>
      <c r="AC37" s="821">
        <f t="shared" si="83"/>
        <v>3108</v>
      </c>
      <c r="AD37" s="822">
        <f t="shared" si="83"/>
        <v>0.65184563758389258</v>
      </c>
      <c r="AE37" s="821">
        <f t="shared" si="83"/>
        <v>4010</v>
      </c>
      <c r="AF37" s="823">
        <f t="shared" si="83"/>
        <v>0.84102348993288589</v>
      </c>
      <c r="AG37" s="819" t="e">
        <f>AG253</f>
        <v>#REF!</v>
      </c>
      <c r="AH37" s="820" t="e">
        <f>AH253</f>
        <v>#REF!</v>
      </c>
    </row>
    <row r="38" spans="1:34" x14ac:dyDescent="0.25">
      <c r="A38" s="759" t="s">
        <v>446</v>
      </c>
      <c r="B38" s="729">
        <f t="shared" ref="B38:P38" si="84">B262</f>
        <v>138</v>
      </c>
      <c r="C38" s="755">
        <f t="shared" si="84"/>
        <v>234</v>
      </c>
      <c r="D38" s="737">
        <f t="shared" si="84"/>
        <v>1.6956521739130435</v>
      </c>
      <c r="E38" s="755">
        <f t="shared" si="84"/>
        <v>206</v>
      </c>
      <c r="F38" s="737">
        <f t="shared" si="84"/>
        <v>1.4927536231884058</v>
      </c>
      <c r="G38" s="755">
        <f t="shared" si="84"/>
        <v>203</v>
      </c>
      <c r="H38" s="737">
        <f t="shared" si="84"/>
        <v>1.4710144927536233</v>
      </c>
      <c r="I38" s="756">
        <f t="shared" si="84"/>
        <v>226</v>
      </c>
      <c r="J38" s="757">
        <f t="shared" si="84"/>
        <v>0.54589371980676327</v>
      </c>
      <c r="K38" s="758">
        <f t="shared" si="84"/>
        <v>0</v>
      </c>
      <c r="L38" s="738">
        <f t="shared" si="84"/>
        <v>0</v>
      </c>
      <c r="M38" s="758">
        <f t="shared" si="84"/>
        <v>11</v>
      </c>
      <c r="N38" s="738">
        <f t="shared" si="84"/>
        <v>7.9710144927536225E-2</v>
      </c>
      <c r="O38" s="758">
        <f t="shared" si="84"/>
        <v>69</v>
      </c>
      <c r="P38" s="738">
        <f t="shared" si="84"/>
        <v>0.5</v>
      </c>
      <c r="Q38" s="756">
        <f>Q262</f>
        <v>20</v>
      </c>
      <c r="R38" s="757">
        <f>R262</f>
        <v>4.8309178743961352E-2</v>
      </c>
      <c r="S38" s="921">
        <f t="shared" ref="S38:X38" si="85">S262</f>
        <v>127</v>
      </c>
      <c r="T38" s="738">
        <f t="shared" si="85"/>
        <v>0.92028985507246375</v>
      </c>
      <c r="U38" s="758">
        <f t="shared" si="85"/>
        <v>229</v>
      </c>
      <c r="V38" s="738">
        <f t="shared" si="85"/>
        <v>1.6594202898550725</v>
      </c>
      <c r="W38" s="758">
        <f t="shared" si="85"/>
        <v>259</v>
      </c>
      <c r="X38" s="738">
        <f t="shared" si="85"/>
        <v>1.8768115942028984</v>
      </c>
      <c r="Y38" s="756">
        <f>Y262</f>
        <v>379</v>
      </c>
      <c r="Z38" s="757">
        <f>Z262</f>
        <v>0.91545893719806759</v>
      </c>
      <c r="AA38" s="921">
        <f t="shared" ref="AA38:AF38" si="86">AA262</f>
        <v>266</v>
      </c>
      <c r="AB38" s="738">
        <f t="shared" si="86"/>
        <v>1.9275362318840579</v>
      </c>
      <c r="AC38" s="758">
        <f t="shared" si="86"/>
        <v>414</v>
      </c>
      <c r="AD38" s="738">
        <f t="shared" si="86"/>
        <v>3</v>
      </c>
      <c r="AE38" s="758">
        <f t="shared" si="86"/>
        <v>406</v>
      </c>
      <c r="AF38" s="738">
        <f t="shared" si="86"/>
        <v>2.9420289855072466</v>
      </c>
      <c r="AG38" s="756" t="e">
        <f>AG262</f>
        <v>#REF!</v>
      </c>
      <c r="AH38" s="757" t="e">
        <f>AH262</f>
        <v>#REF!</v>
      </c>
    </row>
    <row r="39" spans="1:34" ht="16.5" thickBot="1" x14ac:dyDescent="0.3">
      <c r="A39" s="760" t="s">
        <v>448</v>
      </c>
      <c r="B39" s="609">
        <f>B275+B135</f>
        <v>1790</v>
      </c>
      <c r="C39" s="595">
        <f>C275+C135</f>
        <v>2006</v>
      </c>
      <c r="D39" s="596">
        <f>C39/$B$39</f>
        <v>1.1206703910614526</v>
      </c>
      <c r="E39" s="595">
        <f>E275+E135</f>
        <v>1610</v>
      </c>
      <c r="F39" s="596">
        <f>E39/$B$39</f>
        <v>0.8994413407821229</v>
      </c>
      <c r="G39" s="595">
        <f>G275+G135</f>
        <v>2323</v>
      </c>
      <c r="H39" s="596">
        <f>G39/$B$39</f>
        <v>1.2977653631284916</v>
      </c>
      <c r="I39" s="590">
        <f>I275+I135</f>
        <v>5939</v>
      </c>
      <c r="J39" s="646">
        <f t="shared" ref="J39" si="87">I39/($B39*3)</f>
        <v>1.1059590316573558</v>
      </c>
      <c r="K39" s="664">
        <f>K275+K135</f>
        <v>224</v>
      </c>
      <c r="L39" s="596">
        <f>K39/$B$39</f>
        <v>0.12513966480446928</v>
      </c>
      <c r="M39" s="664">
        <f>M275+M135</f>
        <v>442</v>
      </c>
      <c r="N39" s="596">
        <f>M39/$B$39</f>
        <v>0.24692737430167597</v>
      </c>
      <c r="O39" s="664">
        <f>O275+O135</f>
        <v>925</v>
      </c>
      <c r="P39" s="596">
        <f>O39/$B$39</f>
        <v>0.51675977653631289</v>
      </c>
      <c r="Q39" s="590">
        <f>Q275+Q135</f>
        <v>1591</v>
      </c>
      <c r="R39" s="646">
        <f>Q39/($B39*3)</f>
        <v>0.29627560521415269</v>
      </c>
      <c r="S39" s="922">
        <f>S275+S135</f>
        <v>1708</v>
      </c>
      <c r="T39" s="923">
        <f>S39/$B$39</f>
        <v>0.95418994413407821</v>
      </c>
      <c r="U39" s="659">
        <f>U275+U135</f>
        <v>2163</v>
      </c>
      <c r="V39" s="923">
        <f>U39/$B$39</f>
        <v>1.2083798882681565</v>
      </c>
      <c r="W39" s="659">
        <f>W275+W135</f>
        <v>1876</v>
      </c>
      <c r="X39" s="923">
        <f>W39/$B$39</f>
        <v>1.0480446927374301</v>
      </c>
      <c r="Y39" s="590">
        <f>Y275+Y135</f>
        <v>5747</v>
      </c>
      <c r="Z39" s="646">
        <f>Y39/($B39*3)</f>
        <v>1.0702048417132215</v>
      </c>
      <c r="AA39" s="922">
        <f>AA275+AA135</f>
        <v>1911</v>
      </c>
      <c r="AB39" s="923">
        <f>AA39/$B$39</f>
        <v>1.0675977653631286</v>
      </c>
      <c r="AC39" s="659">
        <f>AC275+AC135</f>
        <v>2167</v>
      </c>
      <c r="AD39" s="923">
        <f>AC39/$B$39</f>
        <v>1.2106145251396647</v>
      </c>
      <c r="AE39" s="659">
        <f>AE275+AE135</f>
        <v>2295</v>
      </c>
      <c r="AF39" s="923">
        <f>AE39/$B$39</f>
        <v>1.282122905027933</v>
      </c>
      <c r="AG39" s="590">
        <f>AG275+AG135</f>
        <v>6373</v>
      </c>
      <c r="AH39" s="646">
        <f>AG39/($B39*3)</f>
        <v>1.186778398510242</v>
      </c>
    </row>
    <row r="40" spans="1:34" x14ac:dyDescent="0.25">
      <c r="A40" s="583"/>
      <c r="B40" s="610"/>
      <c r="C40" s="583"/>
      <c r="D40" s="583"/>
      <c r="E40" s="583"/>
      <c r="F40" s="583"/>
      <c r="G40" s="583"/>
      <c r="H40" s="583"/>
      <c r="I40" s="583"/>
      <c r="J40" s="628"/>
      <c r="K40" s="610"/>
      <c r="L40" s="628"/>
      <c r="M40" s="610"/>
      <c r="N40" s="628"/>
      <c r="O40" s="610"/>
      <c r="P40" s="628"/>
      <c r="Q40" s="583"/>
      <c r="R40" s="628"/>
    </row>
    <row r="41" spans="1:34" x14ac:dyDescent="0.25">
      <c r="A41" s="583"/>
      <c r="B41" s="610"/>
      <c r="C41" s="583"/>
      <c r="D41" s="583"/>
      <c r="E41" s="583"/>
      <c r="F41" s="583"/>
      <c r="G41" s="583"/>
      <c r="H41" s="583"/>
      <c r="I41" s="583"/>
      <c r="J41" s="628"/>
      <c r="K41" s="610"/>
      <c r="L41" s="628"/>
      <c r="M41" s="610"/>
      <c r="N41" s="628"/>
      <c r="O41" s="610"/>
      <c r="P41" s="628"/>
      <c r="Q41" s="583"/>
      <c r="R41" s="628"/>
    </row>
    <row r="42" spans="1:34" x14ac:dyDescent="0.25">
      <c r="A42" s="583"/>
      <c r="B42" s="610"/>
      <c r="C42" s="583"/>
      <c r="D42" s="583"/>
      <c r="E42" s="583"/>
      <c r="F42" s="583"/>
      <c r="G42" s="583"/>
      <c r="H42" s="583"/>
      <c r="I42" s="583"/>
      <c r="J42" s="628"/>
      <c r="K42" s="610"/>
      <c r="L42" s="628"/>
      <c r="M42" s="610"/>
      <c r="N42" s="628"/>
      <c r="O42" s="610"/>
      <c r="P42" s="628"/>
      <c r="Q42" s="583"/>
      <c r="R42" s="628"/>
    </row>
    <row r="43" spans="1:34" x14ac:dyDescent="0.25">
      <c r="A43" s="1346" t="s">
        <v>372</v>
      </c>
      <c r="B43" s="1291"/>
      <c r="C43" s="1291"/>
      <c r="D43" s="1291"/>
      <c r="E43" s="1291"/>
      <c r="F43" s="1291"/>
      <c r="G43" s="1291"/>
      <c r="H43" s="1291"/>
      <c r="I43" s="1291"/>
      <c r="J43" s="1291"/>
      <c r="K43" s="1291"/>
      <c r="L43" s="1291"/>
      <c r="M43" s="1291"/>
      <c r="N43" s="1291"/>
      <c r="O43" s="1291"/>
      <c r="P43" s="1291"/>
      <c r="Q43" s="1291"/>
      <c r="R43" s="1291"/>
      <c r="S43" s="1291"/>
      <c r="T43" s="1291"/>
      <c r="U43" s="1291"/>
      <c r="V43" s="1291"/>
      <c r="W43" s="1291"/>
      <c r="X43" s="1291"/>
      <c r="Y43" s="1291"/>
      <c r="Z43" s="1291"/>
    </row>
    <row r="44" spans="1:34" ht="24.75" thickBot="1" x14ac:dyDescent="0.3">
      <c r="A44" s="14" t="s">
        <v>14</v>
      </c>
      <c r="B44" s="12" t="s">
        <v>164</v>
      </c>
      <c r="C44" s="14" t="s">
        <v>462</v>
      </c>
      <c r="D44" s="15" t="s">
        <v>1</v>
      </c>
      <c r="E44" s="14" t="s">
        <v>463</v>
      </c>
      <c r="F44" s="15" t="s">
        <v>1</v>
      </c>
      <c r="G44" s="14" t="s">
        <v>464</v>
      </c>
      <c r="H44" s="15" t="s">
        <v>1</v>
      </c>
      <c r="I44" s="101" t="s">
        <v>426</v>
      </c>
      <c r="J44" s="13" t="s">
        <v>196</v>
      </c>
      <c r="K44" s="14" t="s">
        <v>465</v>
      </c>
      <c r="L44" s="15" t="s">
        <v>1</v>
      </c>
      <c r="M44" s="14" t="s">
        <v>466</v>
      </c>
      <c r="N44" s="15" t="s">
        <v>1</v>
      </c>
      <c r="O44" s="14" t="s">
        <v>467</v>
      </c>
      <c r="P44" s="15" t="s">
        <v>1</v>
      </c>
      <c r="Q44" s="101" t="s">
        <v>426</v>
      </c>
      <c r="R44" s="13" t="s">
        <v>196</v>
      </c>
      <c r="S44" s="14" t="s">
        <v>468</v>
      </c>
      <c r="T44" s="15" t="s">
        <v>1</v>
      </c>
      <c r="U44" s="14" t="s">
        <v>469</v>
      </c>
      <c r="V44" s="15" t="s">
        <v>1</v>
      </c>
      <c r="W44" s="14" t="s">
        <v>470</v>
      </c>
      <c r="X44" s="15" t="s">
        <v>1</v>
      </c>
      <c r="Y44" s="101" t="s">
        <v>426</v>
      </c>
      <c r="Z44" s="13" t="s">
        <v>196</v>
      </c>
      <c r="AA44" s="14" t="s">
        <v>471</v>
      </c>
      <c r="AB44" s="15" t="s">
        <v>1</v>
      </c>
      <c r="AC44" s="14" t="s">
        <v>472</v>
      </c>
      <c r="AD44" s="15" t="s">
        <v>1</v>
      </c>
      <c r="AE44" s="14" t="s">
        <v>473</v>
      </c>
      <c r="AF44" s="15" t="s">
        <v>1</v>
      </c>
      <c r="AG44" s="101" t="s">
        <v>426</v>
      </c>
      <c r="AH44" s="13" t="s">
        <v>196</v>
      </c>
    </row>
    <row r="45" spans="1:34" ht="16.5" thickTop="1" x14ac:dyDescent="0.25">
      <c r="A45" s="9" t="s">
        <v>27</v>
      </c>
      <c r="B45" s="611">
        <f>'Pque N Mundo I'!B8</f>
        <v>6000</v>
      </c>
      <c r="C45" s="106">
        <f>'Pque N Mundo I'!C8</f>
        <v>5817</v>
      </c>
      <c r="D45" s="19">
        <f>C45/$B45</f>
        <v>0.96950000000000003</v>
      </c>
      <c r="E45" s="106">
        <f>'Pque N Mundo I'!E8</f>
        <v>5544</v>
      </c>
      <c r="F45" s="19">
        <f t="shared" ref="F45:F54" si="88">E45/$B45</f>
        <v>0.92400000000000004</v>
      </c>
      <c r="G45" s="106">
        <f>'Pque N Mundo I'!G8</f>
        <v>6111</v>
      </c>
      <c r="H45" s="160">
        <f t="shared" ref="H45:L54" si="89">G45/$B45</f>
        <v>1.0185</v>
      </c>
      <c r="I45" s="77">
        <f>SUM(C45,E45,G45)</f>
        <v>17472</v>
      </c>
      <c r="J45" s="647">
        <f t="shared" ref="J45:J53" si="90">I45/($B45*3)</f>
        <v>0.97066666666666668</v>
      </c>
      <c r="K45" s="665">
        <f>'Pque N Mundo I'!K8</f>
        <v>6037</v>
      </c>
      <c r="L45" s="629">
        <f t="shared" si="89"/>
        <v>1.0061666666666667</v>
      </c>
      <c r="M45" s="665">
        <f>'Pque N Mundo I'!M8</f>
        <v>5302</v>
      </c>
      <c r="N45" s="629">
        <f t="shared" ref="N45:N54" si="91">M45/$B45</f>
        <v>0.88366666666666671</v>
      </c>
      <c r="O45" s="665">
        <f>'Pque N Mundo I'!O8</f>
        <v>5642</v>
      </c>
      <c r="P45" s="629">
        <f t="shared" ref="P45:P54" si="92">O45/$B45</f>
        <v>0.94033333333333335</v>
      </c>
      <c r="Q45" s="77">
        <f>SUM(K45,M45,O45)</f>
        <v>16981</v>
      </c>
      <c r="R45" s="647">
        <f t="shared" ref="R45:R53" si="93">Q45/($B45*3)</f>
        <v>0.94338888888888894</v>
      </c>
      <c r="S45" s="665">
        <f>'Pque N Mundo I'!S8</f>
        <v>6011</v>
      </c>
      <c r="T45" s="629">
        <f t="shared" ref="T45:T54" si="94">S45/$B45</f>
        <v>1.0018333333333334</v>
      </c>
      <c r="U45" s="665">
        <f>'Pque N Mundo I'!U8</f>
        <v>5297</v>
      </c>
      <c r="V45" s="629">
        <f t="shared" ref="V45:V54" si="95">U45/$B45</f>
        <v>0.88283333333333336</v>
      </c>
      <c r="W45" s="665">
        <f>'Pque N Mundo I'!W8</f>
        <v>5710</v>
      </c>
      <c r="X45" s="629">
        <f t="shared" ref="X45:X54" si="96">W45/$B45</f>
        <v>0.95166666666666666</v>
      </c>
      <c r="Y45" s="77">
        <f>SUM(S45,U45,W45)</f>
        <v>17018</v>
      </c>
      <c r="Z45" s="647">
        <f t="shared" ref="Z45:Z53" si="97">Y45/($B45*3)</f>
        <v>0.94544444444444442</v>
      </c>
      <c r="AA45" s="665">
        <f>'Pque N Mundo I'!AA8</f>
        <v>5252</v>
      </c>
      <c r="AB45" s="629">
        <f t="shared" ref="AB45:AB54" si="98">AA45/$B45</f>
        <v>0.8753333333333333</v>
      </c>
      <c r="AC45" s="665">
        <f>'Pque N Mundo I'!AC8</f>
        <v>5112</v>
      </c>
      <c r="AD45" s="629">
        <f t="shared" ref="AD45:AD54" si="99">AC45/$B45</f>
        <v>0.85199999999999998</v>
      </c>
      <c r="AE45" s="665">
        <f>'Pque N Mundo I'!AE8</f>
        <v>5483</v>
      </c>
      <c r="AF45" s="629">
        <f t="shared" ref="AF45:AF54" si="100">AE45/$B45</f>
        <v>0.91383333333333339</v>
      </c>
      <c r="AG45" s="77">
        <f>SUM(AA45,AC45,AE45)</f>
        <v>15847</v>
      </c>
      <c r="AH45" s="647">
        <f t="shared" ref="AH45:AH53" si="101">AG45/($B45*3)</f>
        <v>0.88038888888888889</v>
      </c>
    </row>
    <row r="46" spans="1:34" x14ac:dyDescent="0.25">
      <c r="A46" s="89" t="s">
        <v>28</v>
      </c>
      <c r="B46" s="612">
        <f>'Pque N Mundo I'!B9</f>
        <v>2080</v>
      </c>
      <c r="C46" s="107">
        <f>'Pque N Mundo I'!C9</f>
        <v>2051</v>
      </c>
      <c r="D46" s="120">
        <f t="shared" ref="D46:D53" si="102">C46/$B46</f>
        <v>0.98605769230769236</v>
      </c>
      <c r="E46" s="107">
        <f>'Pque N Mundo I'!E9</f>
        <v>1517</v>
      </c>
      <c r="F46" s="120">
        <f t="shared" si="88"/>
        <v>0.72932692307692304</v>
      </c>
      <c r="G46" s="107">
        <f>'Pque N Mundo I'!G9</f>
        <v>1704</v>
      </c>
      <c r="H46" s="120">
        <f t="shared" si="89"/>
        <v>0.81923076923076921</v>
      </c>
      <c r="I46" s="109">
        <f t="shared" ref="I46:I53" si="103">SUM(C46,E46,G46)</f>
        <v>5272</v>
      </c>
      <c r="J46" s="648">
        <f t="shared" si="90"/>
        <v>0.84487179487179487</v>
      </c>
      <c r="K46" s="666">
        <f>'Pque N Mundo I'!K9</f>
        <v>1091</v>
      </c>
      <c r="L46" s="630">
        <f t="shared" si="89"/>
        <v>0.52451923076923079</v>
      </c>
      <c r="M46" s="666">
        <f>'Pque N Mundo I'!M9</f>
        <v>1094</v>
      </c>
      <c r="N46" s="630">
        <f t="shared" si="91"/>
        <v>0.52596153846153848</v>
      </c>
      <c r="O46" s="666">
        <f>'Pque N Mundo I'!O9</f>
        <v>1281</v>
      </c>
      <c r="P46" s="630">
        <f t="shared" si="92"/>
        <v>0.61586538461538465</v>
      </c>
      <c r="Q46" s="109">
        <f t="shared" ref="Q46:Q53" si="104">SUM(K46,M46,O46)</f>
        <v>3466</v>
      </c>
      <c r="R46" s="648">
        <f t="shared" si="93"/>
        <v>0.55544871794871797</v>
      </c>
      <c r="S46" s="666">
        <f>'Pque N Mundo I'!S9</f>
        <v>1608</v>
      </c>
      <c r="T46" s="630">
        <f t="shared" si="94"/>
        <v>0.77307692307692311</v>
      </c>
      <c r="U46" s="666">
        <f>'Pque N Mundo I'!U9</f>
        <v>1285</v>
      </c>
      <c r="V46" s="630">
        <f t="shared" si="95"/>
        <v>0.61778846153846156</v>
      </c>
      <c r="W46" s="666">
        <f>'Pque N Mundo I'!W9</f>
        <v>1827</v>
      </c>
      <c r="X46" s="630">
        <f t="shared" si="96"/>
        <v>0.8783653846153846</v>
      </c>
      <c r="Y46" s="109">
        <f t="shared" ref="Y46:Y53" si="105">SUM(S46,U46,W46)</f>
        <v>4720</v>
      </c>
      <c r="Z46" s="648">
        <f t="shared" si="97"/>
        <v>0.75641025641025639</v>
      </c>
      <c r="AA46" s="666">
        <f>'Pque N Mundo I'!AA9</f>
        <v>1693</v>
      </c>
      <c r="AB46" s="630">
        <f t="shared" si="98"/>
        <v>0.81394230769230769</v>
      </c>
      <c r="AC46" s="666">
        <f>'Pque N Mundo I'!AC9</f>
        <v>1574</v>
      </c>
      <c r="AD46" s="630">
        <f t="shared" si="99"/>
        <v>0.75673076923076921</v>
      </c>
      <c r="AE46" s="666">
        <f>'Pque N Mundo I'!AE9</f>
        <v>1434</v>
      </c>
      <c r="AF46" s="630">
        <f t="shared" si="100"/>
        <v>0.68942307692307692</v>
      </c>
      <c r="AG46" s="109">
        <f t="shared" ref="AG46:AG53" si="106">SUM(AA46,AC46,AE46)</f>
        <v>4701</v>
      </c>
      <c r="AH46" s="648">
        <f t="shared" si="101"/>
        <v>0.7533653846153846</v>
      </c>
    </row>
    <row r="47" spans="1:34" x14ac:dyDescent="0.25">
      <c r="A47" s="89" t="s">
        <v>29</v>
      </c>
      <c r="B47" s="612">
        <f>'Pque N Mundo I'!B10</f>
        <v>780</v>
      </c>
      <c r="C47" s="107">
        <f>'Pque N Mundo I'!C10</f>
        <v>617</v>
      </c>
      <c r="D47" s="120">
        <f t="shared" si="102"/>
        <v>0.79102564102564099</v>
      </c>
      <c r="E47" s="107">
        <f>'Pque N Mundo I'!E10</f>
        <v>691</v>
      </c>
      <c r="F47" s="120">
        <f t="shared" si="88"/>
        <v>0.88589743589743586</v>
      </c>
      <c r="G47" s="107">
        <f>'Pque N Mundo I'!G10</f>
        <v>681</v>
      </c>
      <c r="H47" s="120">
        <f t="shared" si="89"/>
        <v>0.87307692307692308</v>
      </c>
      <c r="I47" s="109">
        <f t="shared" si="103"/>
        <v>1989</v>
      </c>
      <c r="J47" s="648">
        <f t="shared" si="90"/>
        <v>0.85</v>
      </c>
      <c r="K47" s="666">
        <f>'Pque N Mundo I'!K10</f>
        <v>513</v>
      </c>
      <c r="L47" s="630">
        <f t="shared" si="89"/>
        <v>0.65769230769230769</v>
      </c>
      <c r="M47" s="666">
        <f>'Pque N Mundo I'!M10</f>
        <v>638</v>
      </c>
      <c r="N47" s="630">
        <f t="shared" si="91"/>
        <v>0.81794871794871793</v>
      </c>
      <c r="O47" s="666">
        <f>'Pque N Mundo I'!O10</f>
        <v>757</v>
      </c>
      <c r="P47" s="630">
        <f t="shared" si="92"/>
        <v>0.97051282051282051</v>
      </c>
      <c r="Q47" s="109">
        <f t="shared" si="104"/>
        <v>1908</v>
      </c>
      <c r="R47" s="648">
        <f t="shared" si="93"/>
        <v>0.81538461538461537</v>
      </c>
      <c r="S47" s="666">
        <f>'Pque N Mundo I'!S10</f>
        <v>575</v>
      </c>
      <c r="T47" s="630">
        <f t="shared" si="94"/>
        <v>0.73717948717948723</v>
      </c>
      <c r="U47" s="666">
        <f>'Pque N Mundo I'!U10</f>
        <v>618</v>
      </c>
      <c r="V47" s="630">
        <f t="shared" si="95"/>
        <v>0.79230769230769227</v>
      </c>
      <c r="W47" s="666">
        <f>'Pque N Mundo I'!W10</f>
        <v>491</v>
      </c>
      <c r="X47" s="630">
        <f t="shared" si="96"/>
        <v>0.62948717948717947</v>
      </c>
      <c r="Y47" s="109">
        <f t="shared" si="105"/>
        <v>1684</v>
      </c>
      <c r="Z47" s="648">
        <f t="shared" si="97"/>
        <v>0.71965811965811965</v>
      </c>
      <c r="AA47" s="666">
        <f>'Pque N Mundo I'!AA10</f>
        <v>699</v>
      </c>
      <c r="AB47" s="630">
        <f t="shared" si="98"/>
        <v>0.89615384615384619</v>
      </c>
      <c r="AC47" s="666">
        <f>'Pque N Mundo I'!AC10</f>
        <v>1201</v>
      </c>
      <c r="AD47" s="630">
        <f t="shared" si="99"/>
        <v>1.5397435897435898</v>
      </c>
      <c r="AE47" s="666">
        <f>'Pque N Mundo I'!AE10</f>
        <v>571</v>
      </c>
      <c r="AF47" s="630">
        <f t="shared" si="100"/>
        <v>0.732051282051282</v>
      </c>
      <c r="AG47" s="109">
        <f t="shared" si="106"/>
        <v>2471</v>
      </c>
      <c r="AH47" s="648">
        <f t="shared" si="101"/>
        <v>1.055982905982906</v>
      </c>
    </row>
    <row r="48" spans="1:34" x14ac:dyDescent="0.25">
      <c r="A48" s="89" t="s">
        <v>8</v>
      </c>
      <c r="B48" s="612">
        <f>'Pque N Mundo I'!B13</f>
        <v>288</v>
      </c>
      <c r="C48" s="107">
        <f>'Pque N Mundo I'!C13</f>
        <v>266</v>
      </c>
      <c r="D48" s="120">
        <f t="shared" si="102"/>
        <v>0.92361111111111116</v>
      </c>
      <c r="E48" s="107">
        <f>'Pque N Mundo I'!E13</f>
        <v>278</v>
      </c>
      <c r="F48" s="120">
        <f t="shared" si="88"/>
        <v>0.96527777777777779</v>
      </c>
      <c r="G48" s="107">
        <f>'Pque N Mundo I'!G13</f>
        <v>232</v>
      </c>
      <c r="H48" s="120">
        <f t="shared" si="89"/>
        <v>0.80555555555555558</v>
      </c>
      <c r="I48" s="109">
        <f t="shared" si="103"/>
        <v>776</v>
      </c>
      <c r="J48" s="648">
        <f t="shared" si="90"/>
        <v>0.89814814814814814</v>
      </c>
      <c r="K48" s="666">
        <f>'Pque N Mundo I'!K13</f>
        <v>29</v>
      </c>
      <c r="L48" s="630">
        <f t="shared" si="89"/>
        <v>0.10069444444444445</v>
      </c>
      <c r="M48" s="666">
        <f>'Pque N Mundo I'!M13</f>
        <v>15</v>
      </c>
      <c r="N48" s="630">
        <f t="shared" si="91"/>
        <v>5.2083333333333336E-2</v>
      </c>
      <c r="O48" s="666">
        <f>'Pque N Mundo I'!O13</f>
        <v>41</v>
      </c>
      <c r="P48" s="630">
        <f t="shared" si="92"/>
        <v>0.1423611111111111</v>
      </c>
      <c r="Q48" s="109">
        <f t="shared" si="104"/>
        <v>85</v>
      </c>
      <c r="R48" s="648">
        <f t="shared" si="93"/>
        <v>9.8379629629629636E-2</v>
      </c>
      <c r="S48" s="666">
        <f>'Pque N Mundo I'!S13</f>
        <v>136</v>
      </c>
      <c r="T48" s="630">
        <f t="shared" si="94"/>
        <v>0.47222222222222221</v>
      </c>
      <c r="U48" s="666">
        <f>'Pque N Mundo I'!U13</f>
        <v>57</v>
      </c>
      <c r="V48" s="630">
        <f t="shared" si="95"/>
        <v>0.19791666666666666</v>
      </c>
      <c r="W48" s="666">
        <f>'Pque N Mundo I'!W13</f>
        <v>142</v>
      </c>
      <c r="X48" s="630">
        <f t="shared" si="96"/>
        <v>0.49305555555555558</v>
      </c>
      <c r="Y48" s="109">
        <f t="shared" si="105"/>
        <v>335</v>
      </c>
      <c r="Z48" s="648">
        <f t="shared" si="97"/>
        <v>0.38773148148148145</v>
      </c>
      <c r="AA48" s="666">
        <f>'Pque N Mundo I'!AA13</f>
        <v>222</v>
      </c>
      <c r="AB48" s="630">
        <f t="shared" si="98"/>
        <v>0.77083333333333337</v>
      </c>
      <c r="AC48" s="666">
        <f>'Pque N Mundo I'!AC13</f>
        <v>258</v>
      </c>
      <c r="AD48" s="630">
        <f t="shared" si="99"/>
        <v>0.89583333333333337</v>
      </c>
      <c r="AE48" s="666">
        <f>'Pque N Mundo I'!AE13</f>
        <v>201</v>
      </c>
      <c r="AF48" s="630">
        <f t="shared" si="100"/>
        <v>0.69791666666666663</v>
      </c>
      <c r="AG48" s="109">
        <f t="shared" si="106"/>
        <v>681</v>
      </c>
      <c r="AH48" s="648">
        <f t="shared" si="101"/>
        <v>0.78819444444444442</v>
      </c>
    </row>
    <row r="49" spans="1:34" x14ac:dyDescent="0.25">
      <c r="A49" s="89" t="s">
        <v>9</v>
      </c>
      <c r="B49" s="612">
        <f>'Pque N Mundo I'!B14</f>
        <v>1008</v>
      </c>
      <c r="C49" s="107">
        <f>'Pque N Mundo I'!C14</f>
        <v>676</v>
      </c>
      <c r="D49" s="120">
        <f t="shared" si="102"/>
        <v>0.67063492063492058</v>
      </c>
      <c r="E49" s="107">
        <f>'Pque N Mundo I'!E14</f>
        <v>915</v>
      </c>
      <c r="F49" s="120">
        <f t="shared" si="88"/>
        <v>0.90773809523809523</v>
      </c>
      <c r="G49" s="107">
        <f>'Pque N Mundo I'!G14</f>
        <v>786</v>
      </c>
      <c r="H49" s="120">
        <f t="shared" si="89"/>
        <v>0.77976190476190477</v>
      </c>
      <c r="I49" s="109">
        <f t="shared" si="103"/>
        <v>2377</v>
      </c>
      <c r="J49" s="648">
        <f t="shared" si="90"/>
        <v>0.78604497354497349</v>
      </c>
      <c r="K49" s="666">
        <f>'Pque N Mundo I'!K14</f>
        <v>3</v>
      </c>
      <c r="L49" s="630">
        <f t="shared" si="89"/>
        <v>2.976190476190476E-3</v>
      </c>
      <c r="M49" s="666">
        <f>'Pque N Mundo I'!M14</f>
        <v>5</v>
      </c>
      <c r="N49" s="630">
        <f t="shared" si="91"/>
        <v>4.96031746031746E-3</v>
      </c>
      <c r="O49" s="666">
        <f>'Pque N Mundo I'!O14</f>
        <v>34</v>
      </c>
      <c r="P49" s="630">
        <f t="shared" si="92"/>
        <v>3.3730158730158728E-2</v>
      </c>
      <c r="Q49" s="109">
        <f t="shared" si="104"/>
        <v>42</v>
      </c>
      <c r="R49" s="648">
        <f t="shared" si="93"/>
        <v>1.3888888888888888E-2</v>
      </c>
      <c r="S49" s="666">
        <f>'Pque N Mundo I'!S14</f>
        <v>104</v>
      </c>
      <c r="T49" s="630">
        <f t="shared" si="94"/>
        <v>0.10317460317460317</v>
      </c>
      <c r="U49" s="666">
        <f>'Pque N Mundo I'!U14</f>
        <v>67</v>
      </c>
      <c r="V49" s="630">
        <f t="shared" si="95"/>
        <v>6.6468253968253968E-2</v>
      </c>
      <c r="W49" s="666">
        <f>'Pque N Mundo I'!W14</f>
        <v>234</v>
      </c>
      <c r="X49" s="630">
        <f t="shared" si="96"/>
        <v>0.23214285714285715</v>
      </c>
      <c r="Y49" s="109">
        <f t="shared" si="105"/>
        <v>405</v>
      </c>
      <c r="Z49" s="648">
        <f t="shared" si="97"/>
        <v>0.13392857142857142</v>
      </c>
      <c r="AA49" s="666">
        <f>'Pque N Mundo I'!AA14</f>
        <v>533</v>
      </c>
      <c r="AB49" s="630">
        <f t="shared" si="98"/>
        <v>0.52876984126984128</v>
      </c>
      <c r="AC49" s="666">
        <f>'Pque N Mundo I'!AC14</f>
        <v>520</v>
      </c>
      <c r="AD49" s="630">
        <f t="shared" si="99"/>
        <v>0.51587301587301593</v>
      </c>
      <c r="AE49" s="666">
        <f>'Pque N Mundo I'!AE14</f>
        <v>414</v>
      </c>
      <c r="AF49" s="630">
        <f t="shared" si="100"/>
        <v>0.4107142857142857</v>
      </c>
      <c r="AG49" s="109">
        <f t="shared" si="106"/>
        <v>1467</v>
      </c>
      <c r="AH49" s="648">
        <f t="shared" si="101"/>
        <v>0.48511904761904762</v>
      </c>
    </row>
    <row r="50" spans="1:34" x14ac:dyDescent="0.25">
      <c r="A50" s="89" t="s">
        <v>10</v>
      </c>
      <c r="B50" s="612">
        <f>'Pque N Mundo I'!B15</f>
        <v>526</v>
      </c>
      <c r="C50" s="107">
        <f>'Pque N Mundo I'!C15</f>
        <v>473</v>
      </c>
      <c r="D50" s="120">
        <f t="shared" si="102"/>
        <v>0.89923954372623571</v>
      </c>
      <c r="E50" s="107">
        <f>'Pque N Mundo I'!E15</f>
        <v>335</v>
      </c>
      <c r="F50" s="120">
        <f t="shared" si="88"/>
        <v>0.63688212927756649</v>
      </c>
      <c r="G50" s="107">
        <f>'Pque N Mundo I'!G15</f>
        <v>230</v>
      </c>
      <c r="H50" s="120">
        <f t="shared" si="89"/>
        <v>0.43726235741444869</v>
      </c>
      <c r="I50" s="109">
        <f>SUM(C50,E50,G50)</f>
        <v>1038</v>
      </c>
      <c r="J50" s="648">
        <f t="shared" si="90"/>
        <v>0.65779467680608361</v>
      </c>
      <c r="K50" s="666">
        <f>'Pque N Mundo I'!K15</f>
        <v>55</v>
      </c>
      <c r="L50" s="630">
        <f t="shared" si="89"/>
        <v>0.10456273764258556</v>
      </c>
      <c r="M50" s="666">
        <f>'Pque N Mundo I'!M15</f>
        <v>213</v>
      </c>
      <c r="N50" s="630">
        <f t="shared" si="91"/>
        <v>0.4049429657794677</v>
      </c>
      <c r="O50" s="666">
        <f>'Pque N Mundo I'!O15</f>
        <v>233</v>
      </c>
      <c r="P50" s="630">
        <f t="shared" si="92"/>
        <v>0.44296577946768062</v>
      </c>
      <c r="Q50" s="109">
        <f t="shared" si="104"/>
        <v>501</v>
      </c>
      <c r="R50" s="648">
        <f t="shared" si="93"/>
        <v>0.31749049429657794</v>
      </c>
      <c r="S50" s="666">
        <f>'Pque N Mundo I'!S15</f>
        <v>339</v>
      </c>
      <c r="T50" s="630">
        <f t="shared" si="94"/>
        <v>0.64448669201520914</v>
      </c>
      <c r="U50" s="666">
        <f>'Pque N Mundo I'!U15</f>
        <v>330</v>
      </c>
      <c r="V50" s="630">
        <f t="shared" si="95"/>
        <v>0.62737642585551334</v>
      </c>
      <c r="W50" s="666">
        <f>'Pque N Mundo I'!W15</f>
        <v>401</v>
      </c>
      <c r="X50" s="630">
        <f t="shared" si="96"/>
        <v>0.76235741444866922</v>
      </c>
      <c r="Y50" s="109">
        <f t="shared" si="105"/>
        <v>1070</v>
      </c>
      <c r="Z50" s="648">
        <f t="shared" si="97"/>
        <v>0.67807351077313049</v>
      </c>
      <c r="AA50" s="666">
        <f>'Pque N Mundo I'!AA15</f>
        <v>119</v>
      </c>
      <c r="AB50" s="630">
        <f t="shared" si="98"/>
        <v>0.22623574144486691</v>
      </c>
      <c r="AC50" s="666">
        <f>'Pque N Mundo I'!AC15</f>
        <v>360</v>
      </c>
      <c r="AD50" s="630">
        <f t="shared" si="99"/>
        <v>0.68441064638783267</v>
      </c>
      <c r="AE50" s="666">
        <f>'Pque N Mundo I'!AE15</f>
        <v>427</v>
      </c>
      <c r="AF50" s="630">
        <f t="shared" si="100"/>
        <v>0.81178707224334601</v>
      </c>
      <c r="AG50" s="109">
        <f t="shared" si="106"/>
        <v>906</v>
      </c>
      <c r="AH50" s="648">
        <f t="shared" si="101"/>
        <v>0.57414448669201523</v>
      </c>
    </row>
    <row r="51" spans="1:34" x14ac:dyDescent="0.25">
      <c r="A51" s="89" t="s">
        <v>42</v>
      </c>
      <c r="B51" s="612">
        <f>'Pque N Mundo I'!B16</f>
        <v>263</v>
      </c>
      <c r="C51" s="107">
        <f>'Pque N Mundo I'!C16</f>
        <v>376</v>
      </c>
      <c r="D51" s="120">
        <f t="shared" si="102"/>
        <v>1.4296577946768061</v>
      </c>
      <c r="E51" s="107">
        <f>'Pque N Mundo I'!E16</f>
        <v>267</v>
      </c>
      <c r="F51" s="120">
        <f t="shared" si="88"/>
        <v>1.0152091254752851</v>
      </c>
      <c r="G51" s="107">
        <f>'Pque N Mundo I'!G16</f>
        <v>167</v>
      </c>
      <c r="H51" s="120">
        <f t="shared" si="89"/>
        <v>0.63498098859315588</v>
      </c>
      <c r="I51" s="109">
        <f t="shared" si="103"/>
        <v>810</v>
      </c>
      <c r="J51" s="648">
        <f t="shared" si="90"/>
        <v>1.0266159695817489</v>
      </c>
      <c r="K51" s="666">
        <f>'Pque N Mundo I'!K16</f>
        <v>0</v>
      </c>
      <c r="L51" s="630">
        <f t="shared" si="89"/>
        <v>0</v>
      </c>
      <c r="M51" s="666">
        <f>'Pque N Mundo I'!M16</f>
        <v>0</v>
      </c>
      <c r="N51" s="630">
        <f t="shared" si="91"/>
        <v>0</v>
      </c>
      <c r="O51" s="666">
        <f>'Pque N Mundo I'!O16</f>
        <v>2</v>
      </c>
      <c r="P51" s="630">
        <f t="shared" si="92"/>
        <v>7.6045627376425855E-3</v>
      </c>
      <c r="Q51" s="109">
        <f t="shared" si="104"/>
        <v>2</v>
      </c>
      <c r="R51" s="648">
        <f t="shared" si="93"/>
        <v>2.5348542458808617E-3</v>
      </c>
      <c r="S51" s="666">
        <f>'Pque N Mundo I'!S16</f>
        <v>0</v>
      </c>
      <c r="T51" s="630">
        <f t="shared" si="94"/>
        <v>0</v>
      </c>
      <c r="U51" s="666">
        <f>'Pque N Mundo I'!U16</f>
        <v>0</v>
      </c>
      <c r="V51" s="630">
        <f t="shared" si="95"/>
        <v>0</v>
      </c>
      <c r="W51" s="666">
        <f>'Pque N Mundo I'!W16</f>
        <v>0</v>
      </c>
      <c r="X51" s="630">
        <f t="shared" si="96"/>
        <v>0</v>
      </c>
      <c r="Y51" s="109">
        <f t="shared" si="105"/>
        <v>0</v>
      </c>
      <c r="Z51" s="648">
        <f t="shared" si="97"/>
        <v>0</v>
      </c>
      <c r="AA51" s="666">
        <f>'Pque N Mundo I'!AA16</f>
        <v>0</v>
      </c>
      <c r="AB51" s="630">
        <f t="shared" si="98"/>
        <v>0</v>
      </c>
      <c r="AC51" s="666">
        <f>'Pque N Mundo I'!AC16</f>
        <v>0</v>
      </c>
      <c r="AD51" s="630">
        <f t="shared" si="99"/>
        <v>0</v>
      </c>
      <c r="AE51" s="666">
        <f>'Pque N Mundo I'!AE16</f>
        <v>0</v>
      </c>
      <c r="AF51" s="630">
        <f t="shared" si="100"/>
        <v>0</v>
      </c>
      <c r="AG51" s="109">
        <f t="shared" si="106"/>
        <v>0</v>
      </c>
      <c r="AH51" s="648">
        <f t="shared" si="101"/>
        <v>0</v>
      </c>
    </row>
    <row r="52" spans="1:34" x14ac:dyDescent="0.25">
      <c r="A52" s="89" t="s">
        <v>12</v>
      </c>
      <c r="B52" s="612">
        <f>'Pque N Mundo I'!B17</f>
        <v>125</v>
      </c>
      <c r="C52" s="107">
        <f>'Pque N Mundo I'!C17</f>
        <v>219</v>
      </c>
      <c r="D52" s="120">
        <f t="shared" si="102"/>
        <v>1.752</v>
      </c>
      <c r="E52" s="107">
        <f>'Pque N Mundo I'!E17</f>
        <v>183</v>
      </c>
      <c r="F52" s="120">
        <f t="shared" si="88"/>
        <v>1.464</v>
      </c>
      <c r="G52" s="107">
        <f>'Pque N Mundo I'!G17</f>
        <v>203</v>
      </c>
      <c r="H52" s="120">
        <f t="shared" si="89"/>
        <v>1.6240000000000001</v>
      </c>
      <c r="I52" s="109">
        <f t="shared" si="103"/>
        <v>605</v>
      </c>
      <c r="J52" s="648">
        <f t="shared" si="90"/>
        <v>1.6133333333333333</v>
      </c>
      <c r="K52" s="666">
        <f>'Pque N Mundo I'!K17</f>
        <v>55</v>
      </c>
      <c r="L52" s="630">
        <f t="shared" si="89"/>
        <v>0.44</v>
      </c>
      <c r="M52" s="666">
        <f>'Pque N Mundo I'!M17</f>
        <v>173</v>
      </c>
      <c r="N52" s="630">
        <f t="shared" si="91"/>
        <v>1.3839999999999999</v>
      </c>
      <c r="O52" s="666">
        <f>'Pque N Mundo I'!O17</f>
        <v>199</v>
      </c>
      <c r="P52" s="630">
        <f t="shared" si="92"/>
        <v>1.5920000000000001</v>
      </c>
      <c r="Q52" s="109">
        <f t="shared" si="104"/>
        <v>427</v>
      </c>
      <c r="R52" s="648">
        <f t="shared" si="93"/>
        <v>1.1386666666666667</v>
      </c>
      <c r="S52" s="666">
        <f>'Pque N Mundo I'!S17</f>
        <v>189</v>
      </c>
      <c r="T52" s="630">
        <f t="shared" si="94"/>
        <v>1.512</v>
      </c>
      <c r="U52" s="666">
        <f>'Pque N Mundo I'!U17</f>
        <v>182</v>
      </c>
      <c r="V52" s="630">
        <f t="shared" si="95"/>
        <v>1.456</v>
      </c>
      <c r="W52" s="666">
        <f>'Pque N Mundo I'!W17</f>
        <v>182</v>
      </c>
      <c r="X52" s="630">
        <f t="shared" si="96"/>
        <v>1.456</v>
      </c>
      <c r="Y52" s="109">
        <f t="shared" si="105"/>
        <v>553</v>
      </c>
      <c r="Z52" s="648">
        <f t="shared" si="97"/>
        <v>1.4746666666666666</v>
      </c>
      <c r="AA52" s="666">
        <f>'Pque N Mundo I'!AA17</f>
        <v>162</v>
      </c>
      <c r="AB52" s="630">
        <f t="shared" si="98"/>
        <v>1.296</v>
      </c>
      <c r="AC52" s="666">
        <f>'Pque N Mundo I'!AC17</f>
        <v>0</v>
      </c>
      <c r="AD52" s="630">
        <f t="shared" si="99"/>
        <v>0</v>
      </c>
      <c r="AE52" s="666">
        <f>'Pque N Mundo I'!AE17</f>
        <v>156</v>
      </c>
      <c r="AF52" s="630">
        <f t="shared" si="100"/>
        <v>1.248</v>
      </c>
      <c r="AG52" s="109">
        <f t="shared" si="106"/>
        <v>318</v>
      </c>
      <c r="AH52" s="648">
        <f t="shared" si="101"/>
        <v>0.84799999999999998</v>
      </c>
    </row>
    <row r="53" spans="1:34" ht="16.5" thickBot="1" x14ac:dyDescent="0.3">
      <c r="A53" s="111" t="s">
        <v>13</v>
      </c>
      <c r="B53" s="613">
        <f>'Pque N Mundo I'!B18</f>
        <v>526</v>
      </c>
      <c r="C53" s="112">
        <f>'Pque N Mundo I'!C18</f>
        <v>306</v>
      </c>
      <c r="D53" s="124">
        <f t="shared" si="102"/>
        <v>0.58174904942965777</v>
      </c>
      <c r="E53" s="112">
        <f>'Pque N Mundo I'!E18</f>
        <v>439</v>
      </c>
      <c r="F53" s="124">
        <f t="shared" si="88"/>
        <v>0.83460076045627374</v>
      </c>
      <c r="G53" s="112">
        <f>'Pque N Mundo I'!G18</f>
        <v>376</v>
      </c>
      <c r="H53" s="124">
        <f t="shared" si="89"/>
        <v>0.71482889733840305</v>
      </c>
      <c r="I53" s="114">
        <f t="shared" si="103"/>
        <v>1121</v>
      </c>
      <c r="J53" s="649">
        <f t="shared" si="90"/>
        <v>0.71039290240811148</v>
      </c>
      <c r="K53" s="667">
        <f>'Pque N Mundo I'!K18</f>
        <v>169</v>
      </c>
      <c r="L53" s="631">
        <f t="shared" si="89"/>
        <v>0.32129277566539927</v>
      </c>
      <c r="M53" s="667">
        <f>'Pque N Mundo I'!M18</f>
        <v>188</v>
      </c>
      <c r="N53" s="631">
        <f t="shared" si="91"/>
        <v>0.35741444866920152</v>
      </c>
      <c r="O53" s="667">
        <f>'Pque N Mundo I'!O18</f>
        <v>233</v>
      </c>
      <c r="P53" s="631">
        <f t="shared" si="92"/>
        <v>0.44296577946768062</v>
      </c>
      <c r="Q53" s="114">
        <f t="shared" si="104"/>
        <v>590</v>
      </c>
      <c r="R53" s="649">
        <f t="shared" si="93"/>
        <v>0.37389100126742714</v>
      </c>
      <c r="S53" s="667">
        <f>'Pque N Mundo I'!S18</f>
        <v>156</v>
      </c>
      <c r="T53" s="631">
        <f t="shared" si="94"/>
        <v>0.29657794676806082</v>
      </c>
      <c r="U53" s="667">
        <f>'Pque N Mundo I'!U18</f>
        <v>195</v>
      </c>
      <c r="V53" s="631">
        <f t="shared" si="95"/>
        <v>0.37072243346007605</v>
      </c>
      <c r="W53" s="667">
        <f>'Pque N Mundo I'!W18</f>
        <v>235</v>
      </c>
      <c r="X53" s="631">
        <f t="shared" si="96"/>
        <v>0.44676806083650189</v>
      </c>
      <c r="Y53" s="114">
        <f t="shared" si="105"/>
        <v>586</v>
      </c>
      <c r="Z53" s="649">
        <f t="shared" si="97"/>
        <v>0.37135614702154623</v>
      </c>
      <c r="AA53" s="667">
        <f>'Pque N Mundo I'!AA18</f>
        <v>218</v>
      </c>
      <c r="AB53" s="631">
        <f t="shared" si="98"/>
        <v>0.4144486692015209</v>
      </c>
      <c r="AC53" s="667">
        <f>'Pque N Mundo I'!AC18</f>
        <v>318</v>
      </c>
      <c r="AD53" s="631">
        <f t="shared" si="99"/>
        <v>0.6045627376425855</v>
      </c>
      <c r="AE53" s="667">
        <f>'Pque N Mundo I'!AE18</f>
        <v>266</v>
      </c>
      <c r="AF53" s="631">
        <f t="shared" si="100"/>
        <v>0.50570342205323193</v>
      </c>
      <c r="AG53" s="114">
        <f t="shared" si="106"/>
        <v>802</v>
      </c>
      <c r="AH53" s="649">
        <f t="shared" si="101"/>
        <v>0.50823827629911278</v>
      </c>
    </row>
    <row r="54" spans="1:34" ht="16.5" thickBot="1" x14ac:dyDescent="0.3">
      <c r="A54" s="6" t="s">
        <v>362</v>
      </c>
      <c r="B54" s="678">
        <f>SUM(B45:B53)</f>
        <v>11596</v>
      </c>
      <c r="C54" s="8">
        <f>SUM(C45:C53)</f>
        <v>10801</v>
      </c>
      <c r="D54" s="22">
        <f>C54/$B54</f>
        <v>0.93144187650914112</v>
      </c>
      <c r="E54" s="8">
        <f>SUM(E45:E53)</f>
        <v>10169</v>
      </c>
      <c r="F54" s="22">
        <f t="shared" si="88"/>
        <v>0.87694032424974133</v>
      </c>
      <c r="G54" s="8">
        <f>SUM(G45:G53)</f>
        <v>10490</v>
      </c>
      <c r="H54" s="22">
        <f t="shared" si="89"/>
        <v>0.90462228354605034</v>
      </c>
      <c r="I54" s="81">
        <f>SUM(C54,E54,G54)</f>
        <v>31460</v>
      </c>
      <c r="J54" s="677">
        <f>I54/($B54*3)</f>
        <v>0.90433482810164423</v>
      </c>
      <c r="K54" s="661">
        <f>SUM(K45:K53)</f>
        <v>7952</v>
      </c>
      <c r="L54" s="676">
        <f t="shared" si="89"/>
        <v>0.68575370817523285</v>
      </c>
      <c r="M54" s="661">
        <f t="shared" ref="M54" si="107">SUM(M45:M53)</f>
        <v>7628</v>
      </c>
      <c r="N54" s="676">
        <f t="shared" si="91"/>
        <v>0.65781303897895826</v>
      </c>
      <c r="O54" s="661">
        <f t="shared" ref="O54" si="108">SUM(O45:O53)</f>
        <v>8422</v>
      </c>
      <c r="P54" s="676">
        <f t="shared" si="92"/>
        <v>0.7262849258364954</v>
      </c>
      <c r="Q54" s="81">
        <f>SUM(K54,M54,O54)</f>
        <v>24002</v>
      </c>
      <c r="R54" s="677">
        <f>Q54/($B54*3)</f>
        <v>0.68995055766356217</v>
      </c>
      <c r="S54" s="661">
        <f>SUM(S45:S53)</f>
        <v>9118</v>
      </c>
      <c r="T54" s="676">
        <f t="shared" si="94"/>
        <v>0.78630562262849257</v>
      </c>
      <c r="U54" s="661">
        <f t="shared" ref="U54" si="109">SUM(U45:U53)</f>
        <v>8031</v>
      </c>
      <c r="V54" s="676">
        <f t="shared" si="95"/>
        <v>0.69256640220765786</v>
      </c>
      <c r="W54" s="661">
        <f t="shared" ref="W54" si="110">SUM(W45:W53)</f>
        <v>9222</v>
      </c>
      <c r="X54" s="676">
        <f t="shared" si="96"/>
        <v>0.79527423249396345</v>
      </c>
      <c r="Y54" s="81">
        <f>SUM(S54,U54,W54)</f>
        <v>26371</v>
      </c>
      <c r="Z54" s="677">
        <f>Y54/($B54*3)</f>
        <v>0.75804875244337133</v>
      </c>
      <c r="AA54" s="661">
        <f>SUM(AA45:AA53)</f>
        <v>8898</v>
      </c>
      <c r="AB54" s="676">
        <f t="shared" si="98"/>
        <v>0.76733356329768887</v>
      </c>
      <c r="AC54" s="661">
        <f t="shared" ref="AC54" si="111">SUM(AC45:AC53)</f>
        <v>9343</v>
      </c>
      <c r="AD54" s="676">
        <f t="shared" si="99"/>
        <v>0.80570886512590545</v>
      </c>
      <c r="AE54" s="661">
        <f t="shared" ref="AE54" si="112">SUM(AE45:AE53)</f>
        <v>8952</v>
      </c>
      <c r="AF54" s="676">
        <f t="shared" si="100"/>
        <v>0.77199034149706791</v>
      </c>
      <c r="AG54" s="81">
        <f>SUM(AA54,AC54,AE54)</f>
        <v>27193</v>
      </c>
      <c r="AH54" s="677">
        <f>AG54/($B54*3)</f>
        <v>0.78167758997355408</v>
      </c>
    </row>
    <row r="56" spans="1:34" x14ac:dyDescent="0.25">
      <c r="A56" s="1346" t="s">
        <v>477</v>
      </c>
      <c r="B56" s="1291"/>
      <c r="C56" s="1291"/>
      <c r="D56" s="1291"/>
      <c r="E56" s="1291"/>
      <c r="F56" s="1291"/>
      <c r="G56" s="1291"/>
      <c r="H56" s="1291"/>
      <c r="I56" s="1291"/>
      <c r="J56" s="1291"/>
      <c r="K56" s="1291"/>
      <c r="L56" s="1291"/>
      <c r="M56" s="1291"/>
      <c r="N56" s="1291"/>
      <c r="O56" s="1291"/>
      <c r="P56" s="1291"/>
      <c r="Q56" s="1291"/>
      <c r="R56" s="1291"/>
      <c r="S56" s="1291"/>
      <c r="T56" s="1291"/>
      <c r="U56" s="1291"/>
      <c r="V56" s="1291"/>
      <c r="W56" s="1291"/>
      <c r="X56" s="1291"/>
      <c r="Y56" s="1291"/>
      <c r="Z56" s="1291"/>
    </row>
    <row r="57" spans="1:34" ht="24.75" thickBot="1" x14ac:dyDescent="0.3">
      <c r="A57" s="14" t="s">
        <v>14</v>
      </c>
      <c r="B57" s="12" t="s">
        <v>164</v>
      </c>
      <c r="C57" s="14" t="s">
        <v>462</v>
      </c>
      <c r="D57" s="15" t="s">
        <v>1</v>
      </c>
      <c r="E57" s="14" t="s">
        <v>463</v>
      </c>
      <c r="F57" s="15" t="s">
        <v>1</v>
      </c>
      <c r="G57" s="14" t="s">
        <v>464</v>
      </c>
      <c r="H57" s="15" t="s">
        <v>1</v>
      </c>
      <c r="I57" s="101" t="s">
        <v>426</v>
      </c>
      <c r="J57" s="13" t="s">
        <v>196</v>
      </c>
      <c r="K57" s="14" t="s">
        <v>465</v>
      </c>
      <c r="L57" s="15" t="s">
        <v>1</v>
      </c>
      <c r="M57" s="14" t="s">
        <v>466</v>
      </c>
      <c r="N57" s="15" t="s">
        <v>1</v>
      </c>
      <c r="O57" s="14" t="s">
        <v>467</v>
      </c>
      <c r="P57" s="15" t="s">
        <v>1</v>
      </c>
      <c r="Q57" s="101" t="s">
        <v>426</v>
      </c>
      <c r="R57" s="13" t="s">
        <v>196</v>
      </c>
      <c r="S57" s="14" t="s">
        <v>468</v>
      </c>
      <c r="T57" s="15" t="s">
        <v>1</v>
      </c>
      <c r="U57" s="14" t="s">
        <v>469</v>
      </c>
      <c r="V57" s="15" t="s">
        <v>1</v>
      </c>
      <c r="W57" s="14" t="s">
        <v>470</v>
      </c>
      <c r="X57" s="15" t="s">
        <v>1</v>
      </c>
      <c r="Y57" s="101" t="s">
        <v>426</v>
      </c>
      <c r="Z57" s="13" t="s">
        <v>196</v>
      </c>
      <c r="AA57" s="14" t="s">
        <v>471</v>
      </c>
      <c r="AB57" s="15" t="s">
        <v>1</v>
      </c>
      <c r="AC57" s="14" t="s">
        <v>472</v>
      </c>
      <c r="AD57" s="15" t="s">
        <v>1</v>
      </c>
      <c r="AE57" s="14" t="s">
        <v>473</v>
      </c>
      <c r="AF57" s="15" t="s">
        <v>1</v>
      </c>
      <c r="AG57" s="101" t="s">
        <v>426</v>
      </c>
      <c r="AH57" s="13" t="s">
        <v>196</v>
      </c>
    </row>
    <row r="58" spans="1:34" ht="16.5" thickTop="1" x14ac:dyDescent="0.25">
      <c r="A58" s="9" t="s">
        <v>27</v>
      </c>
      <c r="B58" s="611">
        <f>'Pque N Mundo II'!B8</f>
        <v>4800</v>
      </c>
      <c r="C58" s="106">
        <f>'Pque N Mundo II'!C8</f>
        <v>3845</v>
      </c>
      <c r="D58" s="19">
        <f t="shared" ref="D58:D68" si="113">C58/$B58</f>
        <v>0.80104166666666665</v>
      </c>
      <c r="E58" s="106">
        <f>'Pque N Mundo II'!E8</f>
        <v>3477</v>
      </c>
      <c r="F58" s="19">
        <f t="shared" ref="F58:F68" si="114">E58/$B58</f>
        <v>0.72437499999999999</v>
      </c>
      <c r="G58" s="106">
        <f>'Pque N Mundo II'!G8</f>
        <v>3519</v>
      </c>
      <c r="H58" s="19">
        <f t="shared" ref="H58:L68" si="115">G58/$B58</f>
        <v>0.73312500000000003</v>
      </c>
      <c r="I58" s="77">
        <f t="shared" ref="I58:I68" si="116">SUM(C58,E58,G58)</f>
        <v>10841</v>
      </c>
      <c r="J58" s="650">
        <f t="shared" ref="J58:J68" si="117">I58/($B58*3)</f>
        <v>0.75284722222222222</v>
      </c>
      <c r="K58" s="665">
        <f>'Pque N Mundo II'!K8</f>
        <v>3203</v>
      </c>
      <c r="L58" s="632">
        <f t="shared" si="115"/>
        <v>0.66729166666666662</v>
      </c>
      <c r="M58" s="665">
        <f>'Pque N Mundo II'!M8</f>
        <v>3442</v>
      </c>
      <c r="N58" s="632">
        <f t="shared" ref="N58:N68" si="118">M58/$B58</f>
        <v>0.71708333333333329</v>
      </c>
      <c r="O58" s="665">
        <f>'Pque N Mundo II'!O8</f>
        <v>2788</v>
      </c>
      <c r="P58" s="632">
        <f t="shared" ref="P58:P68" si="119">O58/$B58</f>
        <v>0.58083333333333331</v>
      </c>
      <c r="Q58" s="77">
        <f t="shared" ref="Q58:Q68" si="120">SUM(K58,M58,O58)</f>
        <v>9433</v>
      </c>
      <c r="R58" s="650">
        <f t="shared" ref="R58:R68" si="121">Q58/($B58*3)</f>
        <v>0.65506944444444448</v>
      </c>
      <c r="S58" s="665">
        <f>'Pque N Mundo II'!S8</f>
        <v>3302</v>
      </c>
      <c r="T58" s="632">
        <f t="shared" ref="T58:T68" si="122">S58/$B58</f>
        <v>0.68791666666666662</v>
      </c>
      <c r="U58" s="665">
        <f>'Pque N Mundo II'!U8</f>
        <v>3754</v>
      </c>
      <c r="V58" s="632">
        <f t="shared" ref="V58:V68" si="123">U58/$B58</f>
        <v>0.78208333333333335</v>
      </c>
      <c r="W58" s="665">
        <f>'Pque N Mundo II'!W8</f>
        <v>4070</v>
      </c>
      <c r="X58" s="632">
        <f t="shared" ref="X58:X68" si="124">W58/$B58</f>
        <v>0.84791666666666665</v>
      </c>
      <c r="Y58" s="77">
        <f t="shared" ref="Y58:Y68" si="125">SUM(S58,U58,W58)</f>
        <v>11126</v>
      </c>
      <c r="Z58" s="650">
        <f t="shared" ref="Z58:Z68" si="126">Y58/($B58*3)</f>
        <v>0.77263888888888888</v>
      </c>
      <c r="AA58" s="665">
        <f>'Pque N Mundo II'!AA8</f>
        <v>3578</v>
      </c>
      <c r="AB58" s="632">
        <f t="shared" ref="AB58:AB68" si="127">AA58/$B58</f>
        <v>0.74541666666666662</v>
      </c>
      <c r="AC58" s="665">
        <f>'Pque N Mundo II'!AC8</f>
        <v>3638</v>
      </c>
      <c r="AD58" s="632">
        <f t="shared" ref="AD58:AD68" si="128">AC58/$B58</f>
        <v>0.75791666666666668</v>
      </c>
      <c r="AE58" s="665">
        <f>'Pque N Mundo II'!AE8</f>
        <v>3462</v>
      </c>
      <c r="AF58" s="632">
        <f t="shared" ref="AF58:AF68" si="129">AE58/$B58</f>
        <v>0.72124999999999995</v>
      </c>
      <c r="AG58" s="77">
        <f t="shared" ref="AG58:AG68" si="130">SUM(AA58,AC58,AE58)</f>
        <v>10678</v>
      </c>
      <c r="AH58" s="650">
        <f t="shared" ref="AH58:AH68" si="131">AG58/($B58*3)</f>
        <v>0.74152777777777779</v>
      </c>
    </row>
    <row r="59" spans="1:34" x14ac:dyDescent="0.25">
      <c r="A59" s="89" t="s">
        <v>28</v>
      </c>
      <c r="B59" s="612">
        <f>'Pque N Mundo II'!B9</f>
        <v>1664</v>
      </c>
      <c r="C59" s="107">
        <f>'Pque N Mundo II'!C9</f>
        <v>1215</v>
      </c>
      <c r="D59" s="120">
        <f t="shared" si="113"/>
        <v>0.73016826923076927</v>
      </c>
      <c r="E59" s="107">
        <f>'Pque N Mundo II'!E9</f>
        <v>1079</v>
      </c>
      <c r="F59" s="120">
        <f t="shared" si="114"/>
        <v>0.6484375</v>
      </c>
      <c r="G59" s="107">
        <f>'Pque N Mundo II'!G9</f>
        <v>1191</v>
      </c>
      <c r="H59" s="120">
        <f t="shared" si="115"/>
        <v>0.71574519230769229</v>
      </c>
      <c r="I59" s="109">
        <f>SUM(C59,E59,G59)</f>
        <v>3485</v>
      </c>
      <c r="J59" s="648">
        <f t="shared" si="117"/>
        <v>0.69811698717948723</v>
      </c>
      <c r="K59" s="666">
        <f>'Pque N Mundo II'!K9</f>
        <v>776</v>
      </c>
      <c r="L59" s="630">
        <f t="shared" si="115"/>
        <v>0.46634615384615385</v>
      </c>
      <c r="M59" s="666">
        <f>'Pque N Mundo II'!M9</f>
        <v>908</v>
      </c>
      <c r="N59" s="630">
        <f t="shared" si="118"/>
        <v>0.54567307692307687</v>
      </c>
      <c r="O59" s="666">
        <f>'Pque N Mundo II'!O9</f>
        <v>908</v>
      </c>
      <c r="P59" s="630">
        <f t="shared" si="119"/>
        <v>0.54567307692307687</v>
      </c>
      <c r="Q59" s="109">
        <f t="shared" si="120"/>
        <v>2592</v>
      </c>
      <c r="R59" s="648">
        <f t="shared" si="121"/>
        <v>0.51923076923076927</v>
      </c>
      <c r="S59" s="666">
        <f>'Pque N Mundo II'!S9</f>
        <v>917</v>
      </c>
      <c r="T59" s="630">
        <f t="shared" si="122"/>
        <v>0.55108173076923073</v>
      </c>
      <c r="U59" s="666">
        <f>'Pque N Mundo II'!U9</f>
        <v>1012</v>
      </c>
      <c r="V59" s="630">
        <f t="shared" si="123"/>
        <v>0.60817307692307687</v>
      </c>
      <c r="W59" s="666">
        <f>'Pque N Mundo II'!W9</f>
        <v>1196</v>
      </c>
      <c r="X59" s="630">
        <f t="shared" si="124"/>
        <v>0.71875</v>
      </c>
      <c r="Y59" s="109">
        <f t="shared" si="125"/>
        <v>3125</v>
      </c>
      <c r="Z59" s="648">
        <f t="shared" si="126"/>
        <v>0.62600160256410253</v>
      </c>
      <c r="AA59" s="666">
        <f>'Pque N Mundo II'!AA9</f>
        <v>1039</v>
      </c>
      <c r="AB59" s="630">
        <f t="shared" si="127"/>
        <v>0.62439903846153844</v>
      </c>
      <c r="AC59" s="666">
        <f>'Pque N Mundo II'!AC9</f>
        <v>1052</v>
      </c>
      <c r="AD59" s="630">
        <f t="shared" si="128"/>
        <v>0.63221153846153844</v>
      </c>
      <c r="AE59" s="666">
        <f>'Pque N Mundo II'!AE9</f>
        <v>979</v>
      </c>
      <c r="AF59" s="630">
        <f t="shared" si="129"/>
        <v>0.58834134615384615</v>
      </c>
      <c r="AG59" s="109">
        <f t="shared" si="130"/>
        <v>3070</v>
      </c>
      <c r="AH59" s="648">
        <f t="shared" si="131"/>
        <v>0.61498397435897434</v>
      </c>
    </row>
    <row r="60" spans="1:34" x14ac:dyDescent="0.25">
      <c r="A60" s="89" t="s">
        <v>29</v>
      </c>
      <c r="B60" s="612">
        <f>'Pque N Mundo II'!B10</f>
        <v>624</v>
      </c>
      <c r="C60" s="107">
        <f>'Pque N Mundo II'!C10</f>
        <v>434</v>
      </c>
      <c r="D60" s="120">
        <f t="shared" si="113"/>
        <v>0.69551282051282048</v>
      </c>
      <c r="E60" s="107">
        <f>'Pque N Mundo II'!E10</f>
        <v>333</v>
      </c>
      <c r="F60" s="120">
        <f t="shared" si="114"/>
        <v>0.53365384615384615</v>
      </c>
      <c r="G60" s="107">
        <f>'Pque N Mundo II'!G10</f>
        <v>259</v>
      </c>
      <c r="H60" s="120">
        <f t="shared" si="115"/>
        <v>0.41506410256410259</v>
      </c>
      <c r="I60" s="109">
        <f>SUM(C60,E60,G60)</f>
        <v>1026</v>
      </c>
      <c r="J60" s="648">
        <f t="shared" si="117"/>
        <v>0.54807692307692313</v>
      </c>
      <c r="K60" s="666">
        <f>'Pque N Mundo II'!K10</f>
        <v>278</v>
      </c>
      <c r="L60" s="630">
        <f t="shared" si="115"/>
        <v>0.44551282051282054</v>
      </c>
      <c r="M60" s="666">
        <f>'Pque N Mundo II'!M10</f>
        <v>247</v>
      </c>
      <c r="N60" s="630">
        <f t="shared" si="118"/>
        <v>0.39583333333333331</v>
      </c>
      <c r="O60" s="666">
        <f>'Pque N Mundo II'!O10</f>
        <v>101</v>
      </c>
      <c r="P60" s="630">
        <f t="shared" si="119"/>
        <v>0.16185897435897437</v>
      </c>
      <c r="Q60" s="109">
        <f t="shared" si="120"/>
        <v>626</v>
      </c>
      <c r="R60" s="648">
        <f t="shared" si="121"/>
        <v>0.33440170940170938</v>
      </c>
      <c r="S60" s="666">
        <f>'Pque N Mundo II'!S10</f>
        <v>136</v>
      </c>
      <c r="T60" s="630">
        <f t="shared" si="122"/>
        <v>0.21794871794871795</v>
      </c>
      <c r="U60" s="666">
        <f>'Pque N Mundo II'!U10</f>
        <v>59</v>
      </c>
      <c r="V60" s="630">
        <f t="shared" si="123"/>
        <v>9.4551282051282048E-2</v>
      </c>
      <c r="W60" s="666">
        <f>'Pque N Mundo II'!W10</f>
        <v>148</v>
      </c>
      <c r="X60" s="630">
        <f t="shared" si="124"/>
        <v>0.23717948717948717</v>
      </c>
      <c r="Y60" s="109">
        <f t="shared" si="125"/>
        <v>343</v>
      </c>
      <c r="Z60" s="648">
        <f t="shared" si="126"/>
        <v>0.18322649572649571</v>
      </c>
      <c r="AA60" s="666">
        <f>'Pque N Mundo II'!AA10</f>
        <v>253</v>
      </c>
      <c r="AB60" s="630">
        <f t="shared" si="127"/>
        <v>0.40544871794871795</v>
      </c>
      <c r="AC60" s="666">
        <f>'Pque N Mundo II'!AC10</f>
        <v>330</v>
      </c>
      <c r="AD60" s="630">
        <f t="shared" si="128"/>
        <v>0.52884615384615385</v>
      </c>
      <c r="AE60" s="666">
        <f>'Pque N Mundo II'!AE10</f>
        <v>254</v>
      </c>
      <c r="AF60" s="630">
        <f t="shared" si="129"/>
        <v>0.40705128205128205</v>
      </c>
      <c r="AG60" s="109">
        <f t="shared" si="130"/>
        <v>837</v>
      </c>
      <c r="AH60" s="648">
        <f t="shared" si="131"/>
        <v>0.44711538461538464</v>
      </c>
    </row>
    <row r="61" spans="1:34" x14ac:dyDescent="0.25">
      <c r="A61" s="89" t="s">
        <v>30</v>
      </c>
      <c r="B61" s="612">
        <f>'Pque N Mundo II'!B11</f>
        <v>384</v>
      </c>
      <c r="C61" s="107">
        <f>'Pque N Mundo II'!C11</f>
        <v>302</v>
      </c>
      <c r="D61" s="120">
        <f t="shared" si="113"/>
        <v>0.78645833333333337</v>
      </c>
      <c r="E61" s="107">
        <f>'Pque N Mundo II'!E11</f>
        <v>234</v>
      </c>
      <c r="F61" s="120">
        <f t="shared" si="114"/>
        <v>0.609375</v>
      </c>
      <c r="G61" s="107">
        <f>'Pque N Mundo II'!G11</f>
        <v>266</v>
      </c>
      <c r="H61" s="120">
        <f t="shared" si="115"/>
        <v>0.69270833333333337</v>
      </c>
      <c r="I61" s="109">
        <f>SUM(C61,E61,G61)</f>
        <v>802</v>
      </c>
      <c r="J61" s="648">
        <f t="shared" si="117"/>
        <v>0.69618055555555558</v>
      </c>
      <c r="K61" s="666">
        <f>'Pque N Mundo II'!K11</f>
        <v>110</v>
      </c>
      <c r="L61" s="630">
        <f t="shared" si="115"/>
        <v>0.28645833333333331</v>
      </c>
      <c r="M61" s="666">
        <f>'Pque N Mundo II'!M11</f>
        <v>116</v>
      </c>
      <c r="N61" s="630">
        <f t="shared" si="118"/>
        <v>0.30208333333333331</v>
      </c>
      <c r="O61" s="666">
        <f>'Pque N Mundo II'!O11</f>
        <v>185</v>
      </c>
      <c r="P61" s="630">
        <f t="shared" si="119"/>
        <v>0.48177083333333331</v>
      </c>
      <c r="Q61" s="109">
        <f t="shared" si="120"/>
        <v>411</v>
      </c>
      <c r="R61" s="648">
        <f t="shared" si="121"/>
        <v>0.35677083333333331</v>
      </c>
      <c r="S61" s="666">
        <f>'Pque N Mundo II'!S11</f>
        <v>237</v>
      </c>
      <c r="T61" s="630">
        <f t="shared" si="122"/>
        <v>0.6171875</v>
      </c>
      <c r="U61" s="666">
        <f>'Pque N Mundo II'!U11</f>
        <v>134</v>
      </c>
      <c r="V61" s="630">
        <f t="shared" si="123"/>
        <v>0.34895833333333331</v>
      </c>
      <c r="W61" s="666">
        <f>'Pque N Mundo II'!W11</f>
        <v>87</v>
      </c>
      <c r="X61" s="630">
        <f t="shared" si="124"/>
        <v>0.2265625</v>
      </c>
      <c r="Y61" s="109">
        <f t="shared" si="125"/>
        <v>458</v>
      </c>
      <c r="Z61" s="648">
        <f t="shared" si="126"/>
        <v>0.39756944444444442</v>
      </c>
      <c r="AA61" s="666">
        <f>'Pque N Mundo II'!AA11</f>
        <v>223</v>
      </c>
      <c r="AB61" s="630">
        <f t="shared" si="127"/>
        <v>0.58072916666666663</v>
      </c>
      <c r="AC61" s="666">
        <f>'Pque N Mundo II'!AC11</f>
        <v>263</v>
      </c>
      <c r="AD61" s="630">
        <f t="shared" si="128"/>
        <v>0.68489583333333337</v>
      </c>
      <c r="AE61" s="666">
        <f>'Pque N Mundo II'!AE11</f>
        <v>188</v>
      </c>
      <c r="AF61" s="630">
        <f t="shared" si="129"/>
        <v>0.48958333333333331</v>
      </c>
      <c r="AG61" s="109">
        <f t="shared" si="130"/>
        <v>674</v>
      </c>
      <c r="AH61" s="648">
        <f t="shared" si="131"/>
        <v>0.58506944444444442</v>
      </c>
    </row>
    <row r="62" spans="1:34" x14ac:dyDescent="0.25">
      <c r="A62" s="89" t="s">
        <v>31</v>
      </c>
      <c r="B62" s="612">
        <f>'Pque N Mundo II'!B12</f>
        <v>1344</v>
      </c>
      <c r="C62" s="107">
        <f>'Pque N Mundo II'!C12</f>
        <v>1149</v>
      </c>
      <c r="D62" s="120">
        <f t="shared" si="113"/>
        <v>0.8549107142857143</v>
      </c>
      <c r="E62" s="107">
        <f>'Pque N Mundo II'!E12</f>
        <v>843</v>
      </c>
      <c r="F62" s="120">
        <f t="shared" si="114"/>
        <v>0.6272321428571429</v>
      </c>
      <c r="G62" s="107">
        <f>'Pque N Mundo II'!G12</f>
        <v>816</v>
      </c>
      <c r="H62" s="120">
        <f t="shared" si="115"/>
        <v>0.6071428571428571</v>
      </c>
      <c r="I62" s="109">
        <f>SUM(C62,E62,G62)</f>
        <v>2808</v>
      </c>
      <c r="J62" s="648">
        <f t="shared" si="117"/>
        <v>0.6964285714285714</v>
      </c>
      <c r="K62" s="666">
        <f>'Pque N Mundo II'!K12</f>
        <v>136</v>
      </c>
      <c r="L62" s="630">
        <f t="shared" si="115"/>
        <v>0.10119047619047619</v>
      </c>
      <c r="M62" s="666">
        <f>'Pque N Mundo II'!M12</f>
        <v>132</v>
      </c>
      <c r="N62" s="630">
        <f t="shared" si="118"/>
        <v>9.8214285714285712E-2</v>
      </c>
      <c r="O62" s="666">
        <f>'Pque N Mundo II'!O12</f>
        <v>230</v>
      </c>
      <c r="P62" s="630">
        <f t="shared" si="119"/>
        <v>0.17113095238095238</v>
      </c>
      <c r="Q62" s="109">
        <f t="shared" si="120"/>
        <v>498</v>
      </c>
      <c r="R62" s="648">
        <f t="shared" si="121"/>
        <v>0.12351190476190477</v>
      </c>
      <c r="S62" s="666">
        <f>'Pque N Mundo II'!S12</f>
        <v>227</v>
      </c>
      <c r="T62" s="630">
        <f t="shared" si="122"/>
        <v>0.16889880952380953</v>
      </c>
      <c r="U62" s="666">
        <f>'Pque N Mundo II'!U12</f>
        <v>153</v>
      </c>
      <c r="V62" s="630">
        <f t="shared" si="123"/>
        <v>0.11383928571428571</v>
      </c>
      <c r="W62" s="666">
        <f>'Pque N Mundo II'!W12</f>
        <v>183</v>
      </c>
      <c r="X62" s="630">
        <f t="shared" si="124"/>
        <v>0.13616071428571427</v>
      </c>
      <c r="Y62" s="109">
        <f t="shared" si="125"/>
        <v>563</v>
      </c>
      <c r="Z62" s="648">
        <f t="shared" si="126"/>
        <v>0.13963293650793651</v>
      </c>
      <c r="AA62" s="666">
        <f>'Pque N Mundo II'!AA12</f>
        <v>558</v>
      </c>
      <c r="AB62" s="630">
        <f t="shared" si="127"/>
        <v>0.41517857142857145</v>
      </c>
      <c r="AC62" s="666">
        <f>'Pque N Mundo II'!AC12</f>
        <v>753</v>
      </c>
      <c r="AD62" s="630">
        <f t="shared" si="128"/>
        <v>0.5602678571428571</v>
      </c>
      <c r="AE62" s="666">
        <f>'Pque N Mundo II'!AE12</f>
        <v>498</v>
      </c>
      <c r="AF62" s="630">
        <f t="shared" si="129"/>
        <v>0.3705357142857143</v>
      </c>
      <c r="AG62" s="109">
        <f t="shared" si="130"/>
        <v>1809</v>
      </c>
      <c r="AH62" s="648">
        <f t="shared" si="131"/>
        <v>0.4486607142857143</v>
      </c>
    </row>
    <row r="63" spans="1:34" x14ac:dyDescent="0.25">
      <c r="A63" s="89" t="s">
        <v>8</v>
      </c>
      <c r="B63" s="612">
        <f>'Pque N Mundo II'!B13</f>
        <v>192</v>
      </c>
      <c r="C63" s="107">
        <f>'Pque N Mundo II'!C13</f>
        <v>220</v>
      </c>
      <c r="D63" s="120">
        <f t="shared" si="113"/>
        <v>1.1458333333333333</v>
      </c>
      <c r="E63" s="107">
        <f>'Pque N Mundo II'!E13</f>
        <v>188</v>
      </c>
      <c r="F63" s="120">
        <f t="shared" si="114"/>
        <v>0.97916666666666663</v>
      </c>
      <c r="G63" s="107">
        <f>'Pque N Mundo II'!G13</f>
        <v>154</v>
      </c>
      <c r="H63" s="120">
        <f t="shared" si="115"/>
        <v>0.80208333333333337</v>
      </c>
      <c r="I63" s="109">
        <f t="shared" si="116"/>
        <v>562</v>
      </c>
      <c r="J63" s="648">
        <f t="shared" si="117"/>
        <v>0.97569444444444442</v>
      </c>
      <c r="K63" s="666">
        <f>'Pque N Mundo II'!K13</f>
        <v>38</v>
      </c>
      <c r="L63" s="630">
        <f t="shared" si="115"/>
        <v>0.19791666666666666</v>
      </c>
      <c r="M63" s="666">
        <f>'Pque N Mundo II'!M13</f>
        <v>24</v>
      </c>
      <c r="N63" s="630">
        <f t="shared" si="118"/>
        <v>0.125</v>
      </c>
      <c r="O63" s="666">
        <f>'Pque N Mundo II'!O13</f>
        <v>40</v>
      </c>
      <c r="P63" s="630">
        <f t="shared" si="119"/>
        <v>0.20833333333333334</v>
      </c>
      <c r="Q63" s="109">
        <f t="shared" si="120"/>
        <v>102</v>
      </c>
      <c r="R63" s="648">
        <f t="shared" si="121"/>
        <v>0.17708333333333334</v>
      </c>
      <c r="S63" s="666">
        <f>'Pque N Mundo II'!S13</f>
        <v>3</v>
      </c>
      <c r="T63" s="630">
        <f t="shared" si="122"/>
        <v>1.5625E-2</v>
      </c>
      <c r="U63" s="666">
        <f>'Pque N Mundo II'!U13</f>
        <v>20</v>
      </c>
      <c r="V63" s="630">
        <f t="shared" si="123"/>
        <v>0.10416666666666667</v>
      </c>
      <c r="W63" s="666">
        <f>'Pque N Mundo II'!W13</f>
        <v>41</v>
      </c>
      <c r="X63" s="630">
        <f t="shared" si="124"/>
        <v>0.21354166666666666</v>
      </c>
      <c r="Y63" s="109">
        <f t="shared" si="125"/>
        <v>64</v>
      </c>
      <c r="Z63" s="648">
        <f t="shared" si="126"/>
        <v>0.1111111111111111</v>
      </c>
      <c r="AA63" s="666">
        <f>'Pque N Mundo II'!AA13</f>
        <v>113</v>
      </c>
      <c r="AB63" s="630">
        <f t="shared" si="127"/>
        <v>0.58854166666666663</v>
      </c>
      <c r="AC63" s="666">
        <f>'Pque N Mundo II'!AC13</f>
        <v>174</v>
      </c>
      <c r="AD63" s="630">
        <f t="shared" si="128"/>
        <v>0.90625</v>
      </c>
      <c r="AE63" s="666">
        <f>'Pque N Mundo II'!AE13</f>
        <v>191</v>
      </c>
      <c r="AF63" s="630">
        <f t="shared" si="129"/>
        <v>0.99479166666666663</v>
      </c>
      <c r="AG63" s="109">
        <f t="shared" si="130"/>
        <v>478</v>
      </c>
      <c r="AH63" s="648">
        <f t="shared" si="131"/>
        <v>0.82986111111111116</v>
      </c>
    </row>
    <row r="64" spans="1:34" x14ac:dyDescent="0.25">
      <c r="A64" s="89" t="s">
        <v>9</v>
      </c>
      <c r="B64" s="612">
        <f>'Pque N Mundo II'!B14</f>
        <v>672</v>
      </c>
      <c r="C64" s="107">
        <f>'Pque N Mundo II'!C14</f>
        <v>1012</v>
      </c>
      <c r="D64" s="120">
        <f t="shared" si="113"/>
        <v>1.5059523809523809</v>
      </c>
      <c r="E64" s="107">
        <f>'Pque N Mundo II'!E14</f>
        <v>724</v>
      </c>
      <c r="F64" s="120">
        <f t="shared" si="114"/>
        <v>1.0773809523809523</v>
      </c>
      <c r="G64" s="107">
        <f>'Pque N Mundo II'!G14</f>
        <v>629</v>
      </c>
      <c r="H64" s="120">
        <f t="shared" si="115"/>
        <v>0.93601190476190477</v>
      </c>
      <c r="I64" s="109">
        <f t="shared" si="116"/>
        <v>2365</v>
      </c>
      <c r="J64" s="648">
        <f t="shared" si="117"/>
        <v>1.1731150793650793</v>
      </c>
      <c r="K64" s="666">
        <f>'Pque N Mundo II'!K14</f>
        <v>65</v>
      </c>
      <c r="L64" s="630">
        <f t="shared" si="115"/>
        <v>9.6726190476190479E-2</v>
      </c>
      <c r="M64" s="666">
        <f>'Pque N Mundo II'!M14</f>
        <v>40</v>
      </c>
      <c r="N64" s="630">
        <f t="shared" si="118"/>
        <v>5.9523809523809521E-2</v>
      </c>
      <c r="O64" s="666">
        <f>'Pque N Mundo II'!O14</f>
        <v>61</v>
      </c>
      <c r="P64" s="630">
        <f t="shared" si="119"/>
        <v>9.0773809523809521E-2</v>
      </c>
      <c r="Q64" s="109">
        <f t="shared" si="120"/>
        <v>166</v>
      </c>
      <c r="R64" s="648">
        <f t="shared" si="121"/>
        <v>8.234126984126984E-2</v>
      </c>
      <c r="S64" s="666">
        <f>'Pque N Mundo II'!S14</f>
        <v>3</v>
      </c>
      <c r="T64" s="630">
        <f t="shared" si="122"/>
        <v>4.464285714285714E-3</v>
      </c>
      <c r="U64" s="666">
        <f>'Pque N Mundo II'!U14</f>
        <v>34</v>
      </c>
      <c r="V64" s="630">
        <f t="shared" si="123"/>
        <v>5.0595238095238096E-2</v>
      </c>
      <c r="W64" s="666">
        <f>'Pque N Mundo II'!W14</f>
        <v>137</v>
      </c>
      <c r="X64" s="630">
        <f t="shared" si="124"/>
        <v>0.20386904761904762</v>
      </c>
      <c r="Y64" s="109">
        <f t="shared" si="125"/>
        <v>174</v>
      </c>
      <c r="Z64" s="648">
        <f t="shared" si="126"/>
        <v>8.6309523809523808E-2</v>
      </c>
      <c r="AA64" s="666">
        <f>'Pque N Mundo II'!AA14</f>
        <v>380</v>
      </c>
      <c r="AB64" s="630">
        <f t="shared" si="127"/>
        <v>0.56547619047619047</v>
      </c>
      <c r="AC64" s="666">
        <f>'Pque N Mundo II'!AC14</f>
        <v>583</v>
      </c>
      <c r="AD64" s="630">
        <f t="shared" si="128"/>
        <v>0.86755952380952384</v>
      </c>
      <c r="AE64" s="666">
        <f>'Pque N Mundo II'!AE14</f>
        <v>599</v>
      </c>
      <c r="AF64" s="630">
        <f t="shared" si="129"/>
        <v>0.89136904761904767</v>
      </c>
      <c r="AG64" s="109">
        <f t="shared" si="130"/>
        <v>1562</v>
      </c>
      <c r="AH64" s="648">
        <f t="shared" si="131"/>
        <v>0.77480158730158732</v>
      </c>
    </row>
    <row r="65" spans="1:34" x14ac:dyDescent="0.25">
      <c r="A65" s="89" t="s">
        <v>10</v>
      </c>
      <c r="B65" s="612">
        <f>'Pque N Mundo II'!B15</f>
        <v>526</v>
      </c>
      <c r="C65" s="107">
        <f>'Pque N Mundo II'!C15</f>
        <v>292</v>
      </c>
      <c r="D65" s="120">
        <f t="shared" si="113"/>
        <v>0.55513307984790872</v>
      </c>
      <c r="E65" s="107">
        <f>'Pque N Mundo II'!E15</f>
        <v>374</v>
      </c>
      <c r="F65" s="120">
        <f t="shared" si="114"/>
        <v>0.71102661596958172</v>
      </c>
      <c r="G65" s="107">
        <f>'Pque N Mundo II'!G15</f>
        <v>360</v>
      </c>
      <c r="H65" s="120">
        <f t="shared" si="115"/>
        <v>0.68441064638783267</v>
      </c>
      <c r="I65" s="109">
        <f t="shared" si="116"/>
        <v>1026</v>
      </c>
      <c r="J65" s="648">
        <f t="shared" si="117"/>
        <v>0.65019011406844107</v>
      </c>
      <c r="K65" s="666">
        <f>'Pque N Mundo II'!K15</f>
        <v>158</v>
      </c>
      <c r="L65" s="630">
        <f t="shared" si="115"/>
        <v>0.30038022813688214</v>
      </c>
      <c r="M65" s="666">
        <f>'Pque N Mundo II'!M15</f>
        <v>172</v>
      </c>
      <c r="N65" s="630">
        <f t="shared" si="118"/>
        <v>0.3269961977186312</v>
      </c>
      <c r="O65" s="666">
        <f>'Pque N Mundo II'!O15</f>
        <v>179</v>
      </c>
      <c r="P65" s="630">
        <f t="shared" si="119"/>
        <v>0.34030418250950573</v>
      </c>
      <c r="Q65" s="109">
        <f t="shared" si="120"/>
        <v>509</v>
      </c>
      <c r="R65" s="648">
        <f t="shared" si="121"/>
        <v>0.32256020278833969</v>
      </c>
      <c r="S65" s="666">
        <f>'Pque N Mundo II'!S15</f>
        <v>255</v>
      </c>
      <c r="T65" s="630">
        <f t="shared" si="122"/>
        <v>0.48479087452471481</v>
      </c>
      <c r="U65" s="666">
        <f>'Pque N Mundo II'!U15</f>
        <v>68</v>
      </c>
      <c r="V65" s="630">
        <f t="shared" si="123"/>
        <v>0.12927756653992395</v>
      </c>
      <c r="W65" s="666">
        <f>'Pque N Mundo II'!W15</f>
        <v>184</v>
      </c>
      <c r="X65" s="630">
        <f t="shared" si="124"/>
        <v>0.34980988593155893</v>
      </c>
      <c r="Y65" s="109">
        <f t="shared" si="125"/>
        <v>507</v>
      </c>
      <c r="Z65" s="648">
        <f t="shared" si="126"/>
        <v>0.32129277566539927</v>
      </c>
      <c r="AA65" s="666">
        <f>'Pque N Mundo II'!AA15</f>
        <v>252</v>
      </c>
      <c r="AB65" s="630">
        <f t="shared" si="127"/>
        <v>0.47908745247148288</v>
      </c>
      <c r="AC65" s="666">
        <f>'Pque N Mundo II'!AC15</f>
        <v>383</v>
      </c>
      <c r="AD65" s="630">
        <f t="shared" si="128"/>
        <v>0.72813688212927752</v>
      </c>
      <c r="AE65" s="666">
        <f>'Pque N Mundo II'!AE15</f>
        <v>400</v>
      </c>
      <c r="AF65" s="630">
        <f t="shared" si="129"/>
        <v>0.76045627376425851</v>
      </c>
      <c r="AG65" s="109">
        <f t="shared" si="130"/>
        <v>1035</v>
      </c>
      <c r="AH65" s="648">
        <f t="shared" si="131"/>
        <v>0.655893536121673</v>
      </c>
    </row>
    <row r="66" spans="1:34" x14ac:dyDescent="0.25">
      <c r="A66" s="89" t="s">
        <v>42</v>
      </c>
      <c r="B66" s="612">
        <f>'Pque N Mundo II'!B16</f>
        <v>263</v>
      </c>
      <c r="C66" s="107">
        <f>'Pque N Mundo II'!C16</f>
        <v>226</v>
      </c>
      <c r="D66" s="120">
        <f t="shared" si="113"/>
        <v>0.85931558935361219</v>
      </c>
      <c r="E66" s="107">
        <f>'Pque N Mundo II'!E16</f>
        <v>100</v>
      </c>
      <c r="F66" s="120">
        <f t="shared" si="114"/>
        <v>0.38022813688212925</v>
      </c>
      <c r="G66" s="107">
        <f>'Pque N Mundo II'!G16</f>
        <v>197</v>
      </c>
      <c r="H66" s="120">
        <f t="shared" si="115"/>
        <v>0.74904942965779464</v>
      </c>
      <c r="I66" s="109">
        <f t="shared" si="116"/>
        <v>523</v>
      </c>
      <c r="J66" s="648">
        <f t="shared" si="117"/>
        <v>0.66286438529784542</v>
      </c>
      <c r="K66" s="666">
        <f>'Pque N Mundo II'!K16</f>
        <v>82</v>
      </c>
      <c r="L66" s="630">
        <f t="shared" si="115"/>
        <v>0.31178707224334601</v>
      </c>
      <c r="M66" s="666">
        <f>'Pque N Mundo II'!M16</f>
        <v>143</v>
      </c>
      <c r="N66" s="630">
        <f t="shared" si="118"/>
        <v>0.54372623574144485</v>
      </c>
      <c r="O66" s="666">
        <f>'Pque N Mundo II'!O16</f>
        <v>220</v>
      </c>
      <c r="P66" s="630">
        <f t="shared" si="119"/>
        <v>0.83650190114068446</v>
      </c>
      <c r="Q66" s="109">
        <f t="shared" si="120"/>
        <v>445</v>
      </c>
      <c r="R66" s="648">
        <f t="shared" si="121"/>
        <v>0.56400506970849174</v>
      </c>
      <c r="S66" s="666">
        <f>'Pque N Mundo II'!S16</f>
        <v>107</v>
      </c>
      <c r="T66" s="630">
        <f t="shared" si="122"/>
        <v>0.40684410646387831</v>
      </c>
      <c r="U66" s="666">
        <f>'Pque N Mundo II'!U16</f>
        <v>139</v>
      </c>
      <c r="V66" s="630">
        <f t="shared" si="123"/>
        <v>0.52851711026615966</v>
      </c>
      <c r="W66" s="666">
        <f>'Pque N Mundo II'!W16</f>
        <v>67</v>
      </c>
      <c r="X66" s="630">
        <f t="shared" si="124"/>
        <v>0.25475285171102663</v>
      </c>
      <c r="Y66" s="109">
        <f t="shared" si="125"/>
        <v>313</v>
      </c>
      <c r="Z66" s="648">
        <f t="shared" si="126"/>
        <v>0.39670468948035487</v>
      </c>
      <c r="AA66" s="666">
        <f>'Pque N Mundo II'!AA16</f>
        <v>17</v>
      </c>
      <c r="AB66" s="630">
        <f t="shared" si="127"/>
        <v>6.4638783269961975E-2</v>
      </c>
      <c r="AC66" s="666">
        <f>'Pque N Mundo II'!AC16</f>
        <v>171</v>
      </c>
      <c r="AD66" s="630">
        <f t="shared" si="128"/>
        <v>0.65019011406844107</v>
      </c>
      <c r="AE66" s="666">
        <f>'Pque N Mundo II'!AE16</f>
        <v>170</v>
      </c>
      <c r="AF66" s="630">
        <f t="shared" si="129"/>
        <v>0.64638783269961975</v>
      </c>
      <c r="AG66" s="109">
        <f t="shared" si="130"/>
        <v>358</v>
      </c>
      <c r="AH66" s="648">
        <f t="shared" si="131"/>
        <v>0.45373891001267425</v>
      </c>
    </row>
    <row r="67" spans="1:34" ht="16.5" thickBot="1" x14ac:dyDescent="0.3">
      <c r="A67" s="111" t="s">
        <v>13</v>
      </c>
      <c r="B67" s="613">
        <f>'Pque N Mundo II'!B18</f>
        <v>526</v>
      </c>
      <c r="C67" s="112">
        <f>'Pque N Mundo II'!C18</f>
        <v>403</v>
      </c>
      <c r="D67" s="124">
        <f t="shared" si="113"/>
        <v>0.76615969581749055</v>
      </c>
      <c r="E67" s="112">
        <f>'Pque N Mundo II'!E18</f>
        <v>191</v>
      </c>
      <c r="F67" s="124">
        <f t="shared" si="114"/>
        <v>0.36311787072243346</v>
      </c>
      <c r="G67" s="112">
        <f>'Pque N Mundo II'!G18</f>
        <v>310</v>
      </c>
      <c r="H67" s="124">
        <f t="shared" si="115"/>
        <v>0.58935361216730042</v>
      </c>
      <c r="I67" s="114">
        <f t="shared" si="116"/>
        <v>904</v>
      </c>
      <c r="J67" s="649">
        <f t="shared" si="117"/>
        <v>0.57287705956907475</v>
      </c>
      <c r="K67" s="667">
        <f>'Pque N Mundo II'!K18</f>
        <v>190</v>
      </c>
      <c r="L67" s="631">
        <f t="shared" si="115"/>
        <v>0.36121673003802279</v>
      </c>
      <c r="M67" s="667">
        <f>'Pque N Mundo II'!M18</f>
        <v>207</v>
      </c>
      <c r="N67" s="631">
        <f t="shared" si="118"/>
        <v>0.39353612167300378</v>
      </c>
      <c r="O67" s="667">
        <f>'Pque N Mundo II'!O18</f>
        <v>270</v>
      </c>
      <c r="P67" s="631">
        <f t="shared" si="119"/>
        <v>0.51330798479087447</v>
      </c>
      <c r="Q67" s="114">
        <f t="shared" si="120"/>
        <v>667</v>
      </c>
      <c r="R67" s="649">
        <f t="shared" si="121"/>
        <v>0.42268694550063374</v>
      </c>
      <c r="S67" s="667">
        <f>'Pque N Mundo II'!S18</f>
        <v>326</v>
      </c>
      <c r="T67" s="631">
        <f t="shared" si="122"/>
        <v>0.61977186311787069</v>
      </c>
      <c r="U67" s="667">
        <f>'Pque N Mundo II'!U18</f>
        <v>329</v>
      </c>
      <c r="V67" s="631">
        <f t="shared" si="123"/>
        <v>0.62547528517110262</v>
      </c>
      <c r="W67" s="667">
        <f>'Pque N Mundo II'!W18</f>
        <v>292</v>
      </c>
      <c r="X67" s="631">
        <f t="shared" si="124"/>
        <v>0.55513307984790872</v>
      </c>
      <c r="Y67" s="114">
        <f t="shared" si="125"/>
        <v>947</v>
      </c>
      <c r="Z67" s="649">
        <f t="shared" si="126"/>
        <v>0.60012674271229405</v>
      </c>
      <c r="AA67" s="667">
        <f>'Pque N Mundo II'!AA18</f>
        <v>332</v>
      </c>
      <c r="AB67" s="631">
        <f t="shared" si="127"/>
        <v>0.63117870722433456</v>
      </c>
      <c r="AC67" s="667">
        <f>'Pque N Mundo II'!AC18</f>
        <v>241</v>
      </c>
      <c r="AD67" s="631">
        <f t="shared" si="128"/>
        <v>0.45817490494296575</v>
      </c>
      <c r="AE67" s="667">
        <f>'Pque N Mundo II'!AE18</f>
        <v>298</v>
      </c>
      <c r="AF67" s="631">
        <f t="shared" si="129"/>
        <v>0.56653992395437258</v>
      </c>
      <c r="AG67" s="114">
        <f t="shared" si="130"/>
        <v>871</v>
      </c>
      <c r="AH67" s="649">
        <f t="shared" si="131"/>
        <v>0.55196451204055763</v>
      </c>
    </row>
    <row r="68" spans="1:34" ht="16.5" thickBot="1" x14ac:dyDescent="0.3">
      <c r="A68" s="6" t="s">
        <v>363</v>
      </c>
      <c r="B68" s="678">
        <f>SUM(B58:B67)</f>
        <v>10995</v>
      </c>
      <c r="C68" s="8">
        <f>SUM(C58:C67)</f>
        <v>9098</v>
      </c>
      <c r="D68" s="22">
        <f t="shared" si="113"/>
        <v>0.82746703046839476</v>
      </c>
      <c r="E68" s="8">
        <f>SUM(E58:E67)</f>
        <v>7543</v>
      </c>
      <c r="F68" s="22">
        <f t="shared" si="114"/>
        <v>0.68603910868576623</v>
      </c>
      <c r="G68" s="8">
        <f>SUM(G58:G67)</f>
        <v>7701</v>
      </c>
      <c r="H68" s="22">
        <f t="shared" si="115"/>
        <v>0.70040927694406552</v>
      </c>
      <c r="I68" s="81">
        <f t="shared" si="116"/>
        <v>24342</v>
      </c>
      <c r="J68" s="677">
        <f t="shared" si="117"/>
        <v>0.73797180536607554</v>
      </c>
      <c r="K68" s="661">
        <f>SUM(K58:K67)</f>
        <v>5036</v>
      </c>
      <c r="L68" s="676">
        <f t="shared" si="115"/>
        <v>0.4580263756252842</v>
      </c>
      <c r="M68" s="661">
        <f t="shared" ref="M68" si="132">SUM(M58:M67)</f>
        <v>5431</v>
      </c>
      <c r="N68" s="676">
        <f t="shared" si="118"/>
        <v>0.49395179627103231</v>
      </c>
      <c r="O68" s="661">
        <f t="shared" ref="O68" si="133">SUM(O58:O67)</f>
        <v>4982</v>
      </c>
      <c r="P68" s="676">
        <f t="shared" si="119"/>
        <v>0.4531150522964984</v>
      </c>
      <c r="Q68" s="81">
        <f t="shared" si="120"/>
        <v>15449</v>
      </c>
      <c r="R68" s="677">
        <f t="shared" si="121"/>
        <v>0.46836440806427165</v>
      </c>
      <c r="S68" s="661">
        <f>SUM(S58:S67)</f>
        <v>5513</v>
      </c>
      <c r="T68" s="676">
        <f t="shared" si="122"/>
        <v>0.5014097316962256</v>
      </c>
      <c r="U68" s="661">
        <f t="shared" ref="U68" si="134">SUM(U58:U67)</f>
        <v>5702</v>
      </c>
      <c r="V68" s="676">
        <f t="shared" si="123"/>
        <v>0.51859936334697587</v>
      </c>
      <c r="W68" s="661">
        <f t="shared" ref="W68" si="135">SUM(W58:W67)</f>
        <v>6405</v>
      </c>
      <c r="X68" s="676">
        <f t="shared" si="124"/>
        <v>0.582537517053206</v>
      </c>
      <c r="Y68" s="81">
        <f t="shared" si="125"/>
        <v>17620</v>
      </c>
      <c r="Z68" s="677">
        <f t="shared" si="126"/>
        <v>0.53418220403213579</v>
      </c>
      <c r="AA68" s="661">
        <f>SUM(AA58:AA67)</f>
        <v>6745</v>
      </c>
      <c r="AB68" s="676">
        <f t="shared" si="127"/>
        <v>0.61346066393815368</v>
      </c>
      <c r="AC68" s="661">
        <f t="shared" ref="AC68" si="136">SUM(AC58:AC67)</f>
        <v>7588</v>
      </c>
      <c r="AD68" s="676">
        <f t="shared" si="128"/>
        <v>0.69013187812642107</v>
      </c>
      <c r="AE68" s="661">
        <f t="shared" ref="AE68" si="137">SUM(AE58:AE67)</f>
        <v>7039</v>
      </c>
      <c r="AF68" s="676">
        <f t="shared" si="129"/>
        <v>0.64020009095043207</v>
      </c>
      <c r="AG68" s="81">
        <f t="shared" si="130"/>
        <v>21372</v>
      </c>
      <c r="AH68" s="677">
        <f t="shared" si="131"/>
        <v>0.6479308776716689</v>
      </c>
    </row>
    <row r="71" spans="1:34" x14ac:dyDescent="0.25">
      <c r="A71" s="1346" t="s">
        <v>478</v>
      </c>
      <c r="B71" s="1291"/>
      <c r="C71" s="1291"/>
      <c r="D71" s="1291"/>
      <c r="E71" s="1291"/>
      <c r="F71" s="1291"/>
      <c r="G71" s="1291"/>
      <c r="H71" s="1291"/>
      <c r="I71" s="1291"/>
      <c r="J71" s="1291"/>
      <c r="K71" s="1291"/>
      <c r="L71" s="1291"/>
      <c r="M71" s="1291"/>
      <c r="N71" s="1291"/>
      <c r="O71" s="1291"/>
      <c r="P71" s="1291"/>
      <c r="Q71" s="1291"/>
      <c r="R71" s="1291"/>
      <c r="S71" s="1291"/>
      <c r="T71" s="1291"/>
      <c r="U71" s="1291"/>
      <c r="V71" s="1291"/>
      <c r="W71" s="1291"/>
      <c r="X71" s="1291"/>
      <c r="Y71" s="1291"/>
      <c r="Z71" s="1291"/>
    </row>
    <row r="72" spans="1:34" ht="24.75" thickBot="1" x14ac:dyDescent="0.3">
      <c r="A72" s="891" t="s">
        <v>14</v>
      </c>
      <c r="B72" s="12" t="s">
        <v>164</v>
      </c>
      <c r="C72" s="14" t="s">
        <v>462</v>
      </c>
      <c r="D72" s="15" t="s">
        <v>1</v>
      </c>
      <c r="E72" s="14" t="s">
        <v>463</v>
      </c>
      <c r="F72" s="15" t="s">
        <v>1</v>
      </c>
      <c r="G72" s="14" t="s">
        <v>464</v>
      </c>
      <c r="H72" s="15" t="s">
        <v>1</v>
      </c>
      <c r="I72" s="101" t="s">
        <v>426</v>
      </c>
      <c r="J72" s="13" t="s">
        <v>196</v>
      </c>
      <c r="K72" s="14" t="s">
        <v>465</v>
      </c>
      <c r="L72" s="15" t="s">
        <v>1</v>
      </c>
      <c r="M72" s="14" t="s">
        <v>466</v>
      </c>
      <c r="N72" s="15" t="s">
        <v>1</v>
      </c>
      <c r="O72" s="14" t="s">
        <v>467</v>
      </c>
      <c r="P72" s="15" t="s">
        <v>1</v>
      </c>
      <c r="Q72" s="101" t="s">
        <v>426</v>
      </c>
      <c r="R72" s="13" t="s">
        <v>196</v>
      </c>
      <c r="S72" s="14" t="s">
        <v>468</v>
      </c>
      <c r="T72" s="15" t="s">
        <v>1</v>
      </c>
      <c r="U72" s="14" t="s">
        <v>469</v>
      </c>
      <c r="V72" s="15" t="s">
        <v>1</v>
      </c>
      <c r="W72" s="14" t="s">
        <v>470</v>
      </c>
      <c r="X72" s="15" t="s">
        <v>1</v>
      </c>
      <c r="Y72" s="101" t="s">
        <v>426</v>
      </c>
      <c r="Z72" s="13" t="s">
        <v>196</v>
      </c>
      <c r="AA72" s="14" t="s">
        <v>471</v>
      </c>
      <c r="AB72" s="15" t="s">
        <v>1</v>
      </c>
      <c r="AC72" s="14" t="s">
        <v>472</v>
      </c>
      <c r="AD72" s="15" t="s">
        <v>1</v>
      </c>
      <c r="AE72" s="14" t="s">
        <v>473</v>
      </c>
      <c r="AF72" s="15" t="s">
        <v>1</v>
      </c>
      <c r="AG72" s="101" t="s">
        <v>426</v>
      </c>
      <c r="AH72" s="13" t="s">
        <v>196</v>
      </c>
    </row>
    <row r="73" spans="1:34" ht="16.5" thickTop="1" x14ac:dyDescent="0.25">
      <c r="A73" s="797" t="s">
        <v>27</v>
      </c>
      <c r="B73" s="902">
        <f>'AMA_UBS J Brasil'!B8</f>
        <v>6000</v>
      </c>
      <c r="C73" s="901">
        <f>'AMA_UBS J Brasil'!C8</f>
        <v>4954</v>
      </c>
      <c r="D73" s="794">
        <f t="shared" ref="D73:D75" si="138">C73/$B73</f>
        <v>0.82566666666666666</v>
      </c>
      <c r="E73" s="901">
        <f>'AMA_UBS J Brasil'!E8</f>
        <v>5265</v>
      </c>
      <c r="F73" s="794">
        <f t="shared" ref="F73:F75" si="139">E73/$B73</f>
        <v>0.87749999999999995</v>
      </c>
      <c r="G73" s="901">
        <f>'AMA_UBS J Brasil'!G8</f>
        <v>5217</v>
      </c>
      <c r="H73" s="794">
        <f t="shared" ref="H73:H75" si="140">G73/$B73</f>
        <v>0.86950000000000005</v>
      </c>
      <c r="I73" s="796">
        <f t="shared" ref="I73:I75" si="141">SUM(C73,E73,G73)</f>
        <v>15436</v>
      </c>
      <c r="J73" s="903">
        <f t="shared" ref="J73:J75" si="142">I73/($B73*3)</f>
        <v>0.85755555555555552</v>
      </c>
      <c r="K73" s="904">
        <f>'AMA_UBS J Brasil'!K8</f>
        <v>6259</v>
      </c>
      <c r="L73" s="905">
        <f t="shared" ref="L73:L75" si="143">K73/$B73</f>
        <v>1.0431666666666666</v>
      </c>
      <c r="M73" s="904">
        <f>'AMA_UBS J Brasil'!M8</f>
        <v>6023</v>
      </c>
      <c r="N73" s="905">
        <f t="shared" ref="N73:N75" si="144">M73/$B73</f>
        <v>1.0038333333333334</v>
      </c>
      <c r="O73" s="904">
        <f>'AMA_UBS J Brasil'!O8</f>
        <v>6658</v>
      </c>
      <c r="P73" s="905">
        <f t="shared" ref="P73:P75" si="145">O73/$B73</f>
        <v>1.1096666666666666</v>
      </c>
      <c r="Q73" s="796">
        <f t="shared" ref="Q73:Q75" si="146">SUM(K73,M73,O73)</f>
        <v>18940</v>
      </c>
      <c r="R73" s="903">
        <f t="shared" ref="R73:R75" si="147">Q73/($B73*3)</f>
        <v>1.0522222222222222</v>
      </c>
      <c r="S73" s="904">
        <f>'AMA_UBS J Brasil'!S8</f>
        <v>6111</v>
      </c>
      <c r="T73" s="905">
        <f t="shared" ref="T73:T82" si="148">S73/$B73</f>
        <v>1.0185</v>
      </c>
      <c r="U73" s="904">
        <f>'AMA_UBS J Brasil'!U8</f>
        <v>5885</v>
      </c>
      <c r="V73" s="905">
        <f t="shared" ref="V73:V82" si="149">U73/$B73</f>
        <v>0.98083333333333333</v>
      </c>
      <c r="W73" s="904">
        <f>'AMA_UBS J Brasil'!W8</f>
        <v>6406</v>
      </c>
      <c r="X73" s="905">
        <f t="shared" ref="X73:X82" si="150">W73/$B73</f>
        <v>1.0676666666666668</v>
      </c>
      <c r="Y73" s="796">
        <f t="shared" ref="Y73:Y82" si="151">SUM(S73,U73,W73)</f>
        <v>18402</v>
      </c>
      <c r="Z73" s="903">
        <f t="shared" ref="Z73:Z82" si="152">Y73/($B73*3)</f>
        <v>1.0223333333333333</v>
      </c>
      <c r="AA73" s="904">
        <f>'AMA_UBS J Brasil'!AA8</f>
        <v>5979</v>
      </c>
      <c r="AB73" s="905">
        <f t="shared" ref="AB73:AB82" si="153">AA73/$B73</f>
        <v>0.99650000000000005</v>
      </c>
      <c r="AC73" s="904">
        <f>'AMA_UBS J Brasil'!AC8</f>
        <v>5589</v>
      </c>
      <c r="AD73" s="905">
        <f t="shared" ref="AD73:AD82" si="154">AC73/$B73</f>
        <v>0.93149999999999999</v>
      </c>
      <c r="AE73" s="904">
        <f>'AMA_UBS J Brasil'!AE8</f>
        <v>5975</v>
      </c>
      <c r="AF73" s="905">
        <f t="shared" ref="AF73:AF82" si="155">AE73/$B73</f>
        <v>0.99583333333333335</v>
      </c>
      <c r="AG73" s="796">
        <f t="shared" ref="AG73:AG82" si="156">SUM(AA73,AC73,AE73)</f>
        <v>17543</v>
      </c>
      <c r="AH73" s="903">
        <f t="shared" ref="AH73:AH82" si="157">AG73/($B73*3)</f>
        <v>0.97461111111111109</v>
      </c>
    </row>
    <row r="74" spans="1:34" x14ac:dyDescent="0.25">
      <c r="A74" s="892" t="s">
        <v>28</v>
      </c>
      <c r="B74" s="902">
        <f>'AMA_UBS J Brasil'!B9</f>
        <v>2080</v>
      </c>
      <c r="C74" s="901">
        <f>'AMA_UBS J Brasil'!C9</f>
        <v>1979</v>
      </c>
      <c r="D74" s="794">
        <f t="shared" si="138"/>
        <v>0.95144230769230764</v>
      </c>
      <c r="E74" s="901">
        <f>'AMA_UBS J Brasil'!E9</f>
        <v>1775</v>
      </c>
      <c r="F74" s="794">
        <f t="shared" si="139"/>
        <v>0.85336538461538458</v>
      </c>
      <c r="G74" s="901">
        <f>'AMA_UBS J Brasil'!G9</f>
        <v>1687</v>
      </c>
      <c r="H74" s="794">
        <f t="shared" si="140"/>
        <v>0.81105769230769231</v>
      </c>
      <c r="I74" s="796">
        <f t="shared" si="141"/>
        <v>5441</v>
      </c>
      <c r="J74" s="903">
        <f t="shared" si="142"/>
        <v>0.87195512820512822</v>
      </c>
      <c r="K74" s="904">
        <f>'AMA_UBS J Brasil'!K9</f>
        <v>977</v>
      </c>
      <c r="L74" s="905">
        <f t="shared" si="143"/>
        <v>0.46971153846153846</v>
      </c>
      <c r="M74" s="904">
        <f>'AMA_UBS J Brasil'!M9</f>
        <v>1167</v>
      </c>
      <c r="N74" s="905">
        <f t="shared" si="144"/>
        <v>0.56105769230769231</v>
      </c>
      <c r="O74" s="904">
        <f>'AMA_UBS J Brasil'!O9</f>
        <v>1333</v>
      </c>
      <c r="P74" s="905">
        <f t="shared" si="145"/>
        <v>0.64086538461538467</v>
      </c>
      <c r="Q74" s="796">
        <f t="shared" si="146"/>
        <v>3477</v>
      </c>
      <c r="R74" s="903">
        <f t="shared" si="147"/>
        <v>0.55721153846153848</v>
      </c>
      <c r="S74" s="904">
        <f>'AMA_UBS J Brasil'!S9</f>
        <v>1606</v>
      </c>
      <c r="T74" s="905">
        <f t="shared" si="148"/>
        <v>0.77211538461538465</v>
      </c>
      <c r="U74" s="904">
        <f>'AMA_UBS J Brasil'!U9</f>
        <v>1234</v>
      </c>
      <c r="V74" s="905">
        <f t="shared" si="149"/>
        <v>0.59326923076923077</v>
      </c>
      <c r="W74" s="904">
        <f>'AMA_UBS J Brasil'!W9</f>
        <v>1355</v>
      </c>
      <c r="X74" s="905">
        <f t="shared" si="150"/>
        <v>0.65144230769230771</v>
      </c>
      <c r="Y74" s="796">
        <f t="shared" si="151"/>
        <v>4195</v>
      </c>
      <c r="Z74" s="903">
        <f t="shared" si="152"/>
        <v>0.67227564102564108</v>
      </c>
      <c r="AA74" s="904">
        <f>'AMA_UBS J Brasil'!AA9</f>
        <v>1179</v>
      </c>
      <c r="AB74" s="905">
        <f t="shared" si="153"/>
        <v>0.56682692307692306</v>
      </c>
      <c r="AC74" s="904">
        <f>'AMA_UBS J Brasil'!AC9</f>
        <v>1239</v>
      </c>
      <c r="AD74" s="905">
        <f t="shared" si="154"/>
        <v>0.59567307692307692</v>
      </c>
      <c r="AE74" s="904">
        <f>'AMA_UBS J Brasil'!AE9</f>
        <v>1350</v>
      </c>
      <c r="AF74" s="905">
        <f t="shared" si="155"/>
        <v>0.64903846153846156</v>
      </c>
      <c r="AG74" s="796">
        <f t="shared" si="156"/>
        <v>3768</v>
      </c>
      <c r="AH74" s="903">
        <f t="shared" si="157"/>
        <v>0.60384615384615381</v>
      </c>
    </row>
    <row r="75" spans="1:34" x14ac:dyDescent="0.25">
      <c r="A75" s="2" t="s">
        <v>29</v>
      </c>
      <c r="B75" s="902">
        <f>'AMA_UBS J Brasil'!B10</f>
        <v>780</v>
      </c>
      <c r="C75" s="901">
        <f>'AMA_UBS J Brasil'!C10</f>
        <v>377</v>
      </c>
      <c r="D75" s="794">
        <f t="shared" si="138"/>
        <v>0.48333333333333334</v>
      </c>
      <c r="E75" s="901">
        <f>'AMA_UBS J Brasil'!E10</f>
        <v>516</v>
      </c>
      <c r="F75" s="794">
        <f t="shared" si="139"/>
        <v>0.66153846153846152</v>
      </c>
      <c r="G75" s="901">
        <f>'AMA_UBS J Brasil'!G10</f>
        <v>361</v>
      </c>
      <c r="H75" s="794">
        <f t="shared" si="140"/>
        <v>0.46282051282051284</v>
      </c>
      <c r="I75" s="796">
        <f t="shared" si="141"/>
        <v>1254</v>
      </c>
      <c r="J75" s="903">
        <f t="shared" si="142"/>
        <v>0.53589743589743588</v>
      </c>
      <c r="K75" s="904">
        <f>'AMA_UBS J Brasil'!K10</f>
        <v>54</v>
      </c>
      <c r="L75" s="905">
        <f t="shared" si="143"/>
        <v>6.9230769230769235E-2</v>
      </c>
      <c r="M75" s="904">
        <f>'AMA_UBS J Brasil'!M10</f>
        <v>335</v>
      </c>
      <c r="N75" s="905">
        <f t="shared" si="144"/>
        <v>0.42948717948717946</v>
      </c>
      <c r="O75" s="904">
        <f>'AMA_UBS J Brasil'!O10</f>
        <v>500</v>
      </c>
      <c r="P75" s="905">
        <f t="shared" si="145"/>
        <v>0.64102564102564108</v>
      </c>
      <c r="Q75" s="796">
        <f t="shared" si="146"/>
        <v>889</v>
      </c>
      <c r="R75" s="903">
        <f t="shared" si="147"/>
        <v>0.3799145299145299</v>
      </c>
      <c r="S75" s="904">
        <f>'AMA_UBS J Brasil'!S10</f>
        <v>373</v>
      </c>
      <c r="T75" s="905">
        <f t="shared" si="148"/>
        <v>0.47820512820512823</v>
      </c>
      <c r="U75" s="904">
        <f>'AMA_UBS J Brasil'!U10</f>
        <v>433</v>
      </c>
      <c r="V75" s="905">
        <f t="shared" si="149"/>
        <v>0.55512820512820515</v>
      </c>
      <c r="W75" s="904">
        <f>'AMA_UBS J Brasil'!W10</f>
        <v>449</v>
      </c>
      <c r="X75" s="905">
        <f t="shared" si="150"/>
        <v>0.57564102564102559</v>
      </c>
      <c r="Y75" s="796">
        <f t="shared" si="151"/>
        <v>1255</v>
      </c>
      <c r="Z75" s="903">
        <f t="shared" si="152"/>
        <v>0.53632478632478631</v>
      </c>
      <c r="AA75" s="904">
        <f>'AMA_UBS J Brasil'!AA10</f>
        <v>727</v>
      </c>
      <c r="AB75" s="905">
        <f t="shared" si="153"/>
        <v>0.93205128205128207</v>
      </c>
      <c r="AC75" s="904">
        <f>'AMA_UBS J Brasil'!AC10</f>
        <v>806</v>
      </c>
      <c r="AD75" s="905">
        <f t="shared" si="154"/>
        <v>1.0333333333333334</v>
      </c>
      <c r="AE75" s="904">
        <f>'AMA_UBS J Brasil'!AE10</f>
        <v>565</v>
      </c>
      <c r="AF75" s="905">
        <f t="shared" si="155"/>
        <v>0.72435897435897434</v>
      </c>
      <c r="AG75" s="796">
        <f t="shared" si="156"/>
        <v>2098</v>
      </c>
      <c r="AH75" s="903">
        <f t="shared" si="157"/>
        <v>0.89658119658119662</v>
      </c>
    </row>
    <row r="76" spans="1:34" x14ac:dyDescent="0.25">
      <c r="A76" s="892" t="s">
        <v>8</v>
      </c>
      <c r="B76" s="895">
        <f>'AMA_UBS J Brasil'!B13</f>
        <v>384</v>
      </c>
      <c r="C76" s="896">
        <f>'AMA_UBS J Brasil'!C13</f>
        <v>505</v>
      </c>
      <c r="D76" s="893">
        <f t="shared" ref="D76:D82" si="158">C76/$B76</f>
        <v>1.3151041666666667</v>
      </c>
      <c r="E76" s="896">
        <f>'AMA_UBS J Brasil'!E13</f>
        <v>452</v>
      </c>
      <c r="F76" s="893">
        <f t="shared" ref="F76:F82" si="159">E76/$B76</f>
        <v>1.1770833333333333</v>
      </c>
      <c r="G76" s="896">
        <f>'AMA_UBS J Brasil'!G13</f>
        <v>360</v>
      </c>
      <c r="H76" s="893">
        <f t="shared" ref="H76:L82" si="160">G76/$B76</f>
        <v>0.9375</v>
      </c>
      <c r="I76" s="894">
        <f t="shared" ref="I76:I82" si="161">SUM(C76,E76,G76)</f>
        <v>1317</v>
      </c>
      <c r="J76" s="897">
        <f t="shared" ref="J76:J82" si="162">I76/($B76*3)</f>
        <v>1.1432291666666667</v>
      </c>
      <c r="K76" s="898">
        <f>'AMA_UBS J Brasil'!K13</f>
        <v>63</v>
      </c>
      <c r="L76" s="899">
        <f t="shared" si="160"/>
        <v>0.1640625</v>
      </c>
      <c r="M76" s="898">
        <f>'AMA_UBS J Brasil'!M13</f>
        <v>31</v>
      </c>
      <c r="N76" s="899">
        <f t="shared" ref="N76:N82" si="163">M76/$B76</f>
        <v>8.0729166666666671E-2</v>
      </c>
      <c r="O76" s="898">
        <f>'AMA_UBS J Brasil'!O13</f>
        <v>117</v>
      </c>
      <c r="P76" s="899">
        <f t="shared" ref="P76:P82" si="164">O76/$B76</f>
        <v>0.3046875</v>
      </c>
      <c r="Q76" s="894">
        <f t="shared" ref="Q76:Q82" si="165">SUM(K76,M76,O76)</f>
        <v>211</v>
      </c>
      <c r="R76" s="897">
        <f t="shared" ref="R76:R82" si="166">Q76/($B76*3)</f>
        <v>0.18315972222222221</v>
      </c>
      <c r="S76" s="898">
        <f>'AMA_UBS J Brasil'!S13</f>
        <v>122</v>
      </c>
      <c r="T76" s="899">
        <f t="shared" si="148"/>
        <v>0.31770833333333331</v>
      </c>
      <c r="U76" s="898">
        <f>'AMA_UBS J Brasil'!U13</f>
        <v>99</v>
      </c>
      <c r="V76" s="899">
        <f t="shared" si="149"/>
        <v>0.2578125</v>
      </c>
      <c r="W76" s="898">
        <f>'AMA_UBS J Brasil'!W13</f>
        <v>134</v>
      </c>
      <c r="X76" s="899">
        <f t="shared" si="150"/>
        <v>0.34895833333333331</v>
      </c>
      <c r="Y76" s="894">
        <f t="shared" si="151"/>
        <v>355</v>
      </c>
      <c r="Z76" s="897">
        <f t="shared" si="152"/>
        <v>0.30815972222222221</v>
      </c>
      <c r="AA76" s="898">
        <f>'AMA_UBS J Brasil'!AA13</f>
        <v>321</v>
      </c>
      <c r="AB76" s="899">
        <f t="shared" si="153"/>
        <v>0.8359375</v>
      </c>
      <c r="AC76" s="898">
        <f>'AMA_UBS J Brasil'!AC13</f>
        <v>247</v>
      </c>
      <c r="AD76" s="899">
        <f t="shared" si="154"/>
        <v>0.64322916666666663</v>
      </c>
      <c r="AE76" s="898">
        <f>'AMA_UBS J Brasil'!AE13</f>
        <v>198</v>
      </c>
      <c r="AF76" s="899">
        <f t="shared" si="155"/>
        <v>0.515625</v>
      </c>
      <c r="AG76" s="894">
        <f t="shared" si="156"/>
        <v>766</v>
      </c>
      <c r="AH76" s="897">
        <f t="shared" si="157"/>
        <v>0.66493055555555558</v>
      </c>
    </row>
    <row r="77" spans="1:34" x14ac:dyDescent="0.25">
      <c r="A77" s="89" t="s">
        <v>9</v>
      </c>
      <c r="B77" s="612">
        <f>'AMA_UBS J Brasil'!B14</f>
        <v>1344</v>
      </c>
      <c r="C77" s="107">
        <f>'AMA_UBS J Brasil'!C14</f>
        <v>1379</v>
      </c>
      <c r="D77" s="120">
        <f t="shared" si="158"/>
        <v>1.0260416666666667</v>
      </c>
      <c r="E77" s="107">
        <f>'AMA_UBS J Brasil'!E14</f>
        <v>1210</v>
      </c>
      <c r="F77" s="120">
        <f t="shared" si="159"/>
        <v>0.90029761904761907</v>
      </c>
      <c r="G77" s="107">
        <f>'AMA_UBS J Brasil'!G14</f>
        <v>842</v>
      </c>
      <c r="H77" s="120">
        <f t="shared" si="160"/>
        <v>0.62648809523809523</v>
      </c>
      <c r="I77" s="109">
        <f t="shared" si="161"/>
        <v>3431</v>
      </c>
      <c r="J77" s="648">
        <f t="shared" si="162"/>
        <v>0.85094246031746035</v>
      </c>
      <c r="K77" s="666">
        <f>'AMA_UBS J Brasil'!K14</f>
        <v>25</v>
      </c>
      <c r="L77" s="630">
        <f t="shared" si="160"/>
        <v>1.8601190476190476E-2</v>
      </c>
      <c r="M77" s="666">
        <f>'AMA_UBS J Brasil'!M14</f>
        <v>9</v>
      </c>
      <c r="N77" s="630">
        <f t="shared" si="163"/>
        <v>6.6964285714285711E-3</v>
      </c>
      <c r="O77" s="666">
        <f>'AMA_UBS J Brasil'!O14</f>
        <v>27</v>
      </c>
      <c r="P77" s="630">
        <f t="shared" si="164"/>
        <v>2.0089285714285716E-2</v>
      </c>
      <c r="Q77" s="109">
        <f t="shared" si="165"/>
        <v>61</v>
      </c>
      <c r="R77" s="648">
        <f t="shared" si="166"/>
        <v>1.5128968253968254E-2</v>
      </c>
      <c r="S77" s="666">
        <f>'AMA_UBS J Brasil'!S14</f>
        <v>38</v>
      </c>
      <c r="T77" s="630">
        <f t="shared" si="148"/>
        <v>2.8273809523809524E-2</v>
      </c>
      <c r="U77" s="666">
        <f>'AMA_UBS J Brasil'!U14</f>
        <v>41</v>
      </c>
      <c r="V77" s="630">
        <f t="shared" si="149"/>
        <v>3.050595238095238E-2</v>
      </c>
      <c r="W77" s="666">
        <f>'AMA_UBS J Brasil'!W14</f>
        <v>135</v>
      </c>
      <c r="X77" s="630">
        <f t="shared" si="150"/>
        <v>0.10044642857142858</v>
      </c>
      <c r="Y77" s="109">
        <f t="shared" si="151"/>
        <v>214</v>
      </c>
      <c r="Z77" s="648">
        <f t="shared" si="152"/>
        <v>5.3075396825396824E-2</v>
      </c>
      <c r="AA77" s="666">
        <f>'AMA_UBS J Brasil'!AA14</f>
        <v>883</v>
      </c>
      <c r="AB77" s="630">
        <f t="shared" si="153"/>
        <v>0.65699404761904767</v>
      </c>
      <c r="AC77" s="666">
        <f>'AMA_UBS J Brasil'!AC14</f>
        <v>656</v>
      </c>
      <c r="AD77" s="630">
        <f t="shared" si="154"/>
        <v>0.48809523809523808</v>
      </c>
      <c r="AE77" s="666">
        <f>'AMA_UBS J Brasil'!AE14</f>
        <v>573</v>
      </c>
      <c r="AF77" s="630">
        <f t="shared" si="155"/>
        <v>0.4263392857142857</v>
      </c>
      <c r="AG77" s="109">
        <f t="shared" si="156"/>
        <v>2112</v>
      </c>
      <c r="AH77" s="648">
        <f t="shared" si="157"/>
        <v>0.52380952380952384</v>
      </c>
    </row>
    <row r="78" spans="1:34" x14ac:dyDescent="0.25">
      <c r="A78" s="89" t="s">
        <v>10</v>
      </c>
      <c r="B78" s="612">
        <f>'AMA_UBS J Brasil'!B15</f>
        <v>789</v>
      </c>
      <c r="C78" s="107">
        <f>'AMA_UBS J Brasil'!C15</f>
        <v>917</v>
      </c>
      <c r="D78" s="120">
        <f t="shared" si="158"/>
        <v>1.1622306717363751</v>
      </c>
      <c r="E78" s="107">
        <f>'AMA_UBS J Brasil'!E15</f>
        <v>811</v>
      </c>
      <c r="F78" s="120">
        <f t="shared" si="159"/>
        <v>1.0278833967046894</v>
      </c>
      <c r="G78" s="107">
        <f>'AMA_UBS J Brasil'!G15</f>
        <v>883</v>
      </c>
      <c r="H78" s="120">
        <f t="shared" si="160"/>
        <v>1.1191381495564006</v>
      </c>
      <c r="I78" s="109">
        <f t="shared" si="161"/>
        <v>2611</v>
      </c>
      <c r="J78" s="648">
        <f t="shared" si="162"/>
        <v>1.1030840726658218</v>
      </c>
      <c r="K78" s="666">
        <f>'AMA_UBS J Brasil'!K15</f>
        <v>759</v>
      </c>
      <c r="L78" s="630">
        <f t="shared" si="160"/>
        <v>0.96197718631178708</v>
      </c>
      <c r="M78" s="666">
        <f>'AMA_UBS J Brasil'!M15</f>
        <v>730</v>
      </c>
      <c r="N78" s="630">
        <f t="shared" si="163"/>
        <v>0.92522179974651453</v>
      </c>
      <c r="O78" s="666">
        <f>'AMA_UBS J Brasil'!O15</f>
        <v>976</v>
      </c>
      <c r="P78" s="630">
        <f t="shared" si="164"/>
        <v>1.2370088719898606</v>
      </c>
      <c r="Q78" s="109">
        <f t="shared" si="165"/>
        <v>2465</v>
      </c>
      <c r="R78" s="648">
        <f t="shared" si="166"/>
        <v>1.0414026193493875</v>
      </c>
      <c r="S78" s="666">
        <f>'AMA_UBS J Brasil'!S15</f>
        <v>915</v>
      </c>
      <c r="T78" s="630">
        <f t="shared" si="148"/>
        <v>1.1596958174904943</v>
      </c>
      <c r="U78" s="666">
        <f>'AMA_UBS J Brasil'!U15</f>
        <v>1235</v>
      </c>
      <c r="V78" s="630">
        <f t="shared" si="149"/>
        <v>1.5652724968314322</v>
      </c>
      <c r="W78" s="666">
        <f>'AMA_UBS J Brasil'!W15</f>
        <v>763</v>
      </c>
      <c r="X78" s="630">
        <f t="shared" si="150"/>
        <v>0.96704689480354877</v>
      </c>
      <c r="Y78" s="109">
        <f t="shared" si="151"/>
        <v>2913</v>
      </c>
      <c r="Z78" s="648">
        <f t="shared" si="152"/>
        <v>1.2306717363751585</v>
      </c>
      <c r="AA78" s="666">
        <f>'AMA_UBS J Brasil'!AA15</f>
        <v>711</v>
      </c>
      <c r="AB78" s="630">
        <f t="shared" si="153"/>
        <v>0.90114068441064643</v>
      </c>
      <c r="AC78" s="666">
        <f>'AMA_UBS J Brasil'!AC15</f>
        <v>846</v>
      </c>
      <c r="AD78" s="630">
        <f t="shared" si="154"/>
        <v>1.0722433460076046</v>
      </c>
      <c r="AE78" s="666">
        <f>'AMA_UBS J Brasil'!AE15</f>
        <v>902</v>
      </c>
      <c r="AF78" s="630">
        <f t="shared" si="155"/>
        <v>1.1432192648922688</v>
      </c>
      <c r="AG78" s="109">
        <f t="shared" si="156"/>
        <v>2459</v>
      </c>
      <c r="AH78" s="648">
        <f t="shared" si="157"/>
        <v>1.0388677651035065</v>
      </c>
    </row>
    <row r="79" spans="1:34" x14ac:dyDescent="0.25">
      <c r="A79" s="89" t="s">
        <v>42</v>
      </c>
      <c r="B79" s="612">
        <f>'AMA_UBS J Brasil'!B17</f>
        <v>789</v>
      </c>
      <c r="C79" s="107">
        <f>'AMA_UBS J Brasil'!C17</f>
        <v>305</v>
      </c>
      <c r="D79" s="120">
        <f t="shared" si="158"/>
        <v>0.38656527249683142</v>
      </c>
      <c r="E79" s="107">
        <f>'AMA_UBS J Brasil'!E17</f>
        <v>254</v>
      </c>
      <c r="F79" s="120">
        <f t="shared" si="159"/>
        <v>0.32192648922686945</v>
      </c>
      <c r="G79" s="107">
        <f>'AMA_UBS J Brasil'!G17</f>
        <v>306</v>
      </c>
      <c r="H79" s="120">
        <f t="shared" si="160"/>
        <v>0.38783269961977185</v>
      </c>
      <c r="I79" s="109">
        <f t="shared" si="161"/>
        <v>865</v>
      </c>
      <c r="J79" s="648">
        <f t="shared" si="162"/>
        <v>0.36544148711449093</v>
      </c>
      <c r="K79" s="666">
        <f>'AMA_UBS J Brasil'!K17</f>
        <v>15</v>
      </c>
      <c r="L79" s="630">
        <f t="shared" si="160"/>
        <v>1.9011406844106463E-2</v>
      </c>
      <c r="M79" s="666">
        <f>'AMA_UBS J Brasil'!M17</f>
        <v>97</v>
      </c>
      <c r="N79" s="630">
        <f t="shared" si="163"/>
        <v>0.12294043092522181</v>
      </c>
      <c r="O79" s="666">
        <f>'AMA_UBS J Brasil'!O17</f>
        <v>222</v>
      </c>
      <c r="P79" s="630">
        <f t="shared" si="164"/>
        <v>0.28136882129277568</v>
      </c>
      <c r="Q79" s="109">
        <f t="shared" si="165"/>
        <v>334</v>
      </c>
      <c r="R79" s="648">
        <f t="shared" si="166"/>
        <v>0.14110688635403465</v>
      </c>
      <c r="S79" s="666">
        <f>'AMA_UBS J Brasil'!S17</f>
        <v>62</v>
      </c>
      <c r="T79" s="630">
        <f t="shared" si="148"/>
        <v>7.8580481622306714E-2</v>
      </c>
      <c r="U79" s="666">
        <f>'AMA_UBS J Brasil'!U17</f>
        <v>116</v>
      </c>
      <c r="V79" s="630">
        <f t="shared" si="149"/>
        <v>0.14702154626108999</v>
      </c>
      <c r="W79" s="666">
        <f>'AMA_UBS J Brasil'!W17</f>
        <v>154</v>
      </c>
      <c r="X79" s="630">
        <f t="shared" si="150"/>
        <v>0.19518377693282637</v>
      </c>
      <c r="Y79" s="109">
        <f t="shared" si="151"/>
        <v>332</v>
      </c>
      <c r="Z79" s="648">
        <f t="shared" si="152"/>
        <v>0.14026193493874103</v>
      </c>
      <c r="AA79" s="666">
        <f>'AMA_UBS J Brasil'!AA17</f>
        <v>185</v>
      </c>
      <c r="AB79" s="630">
        <f t="shared" si="153"/>
        <v>0.23447401774397972</v>
      </c>
      <c r="AC79" s="666">
        <f>'AMA_UBS J Brasil'!AC17</f>
        <v>311</v>
      </c>
      <c r="AD79" s="630">
        <f t="shared" si="154"/>
        <v>0.39416983523447402</v>
      </c>
      <c r="AE79" s="666">
        <f>'AMA_UBS J Brasil'!AE17</f>
        <v>341</v>
      </c>
      <c r="AF79" s="630">
        <f t="shared" si="155"/>
        <v>0.43219264892268694</v>
      </c>
      <c r="AG79" s="109">
        <f t="shared" si="156"/>
        <v>837</v>
      </c>
      <c r="AH79" s="648">
        <f t="shared" si="157"/>
        <v>0.35361216730038025</v>
      </c>
    </row>
    <row r="80" spans="1:34" x14ac:dyDescent="0.25">
      <c r="A80" s="89" t="s">
        <v>12</v>
      </c>
      <c r="B80" s="612">
        <f>'AMA_UBS J Brasil'!B19</f>
        <v>125</v>
      </c>
      <c r="C80" s="107">
        <f>'AMA_UBS J Brasil'!C19</f>
        <v>153</v>
      </c>
      <c r="D80" s="120">
        <f t="shared" si="158"/>
        <v>1.224</v>
      </c>
      <c r="E80" s="107">
        <f>'AMA_UBS J Brasil'!E19</f>
        <v>128</v>
      </c>
      <c r="F80" s="120">
        <f t="shared" si="159"/>
        <v>1.024</v>
      </c>
      <c r="G80" s="107">
        <f>'AMA_UBS J Brasil'!G19</f>
        <v>145</v>
      </c>
      <c r="H80" s="120">
        <f t="shared" si="160"/>
        <v>1.1599999999999999</v>
      </c>
      <c r="I80" s="109">
        <f t="shared" si="161"/>
        <v>426</v>
      </c>
      <c r="J80" s="648">
        <f t="shared" si="162"/>
        <v>1.1359999999999999</v>
      </c>
      <c r="K80" s="666">
        <f>'AMA_UBS J Brasil'!K19</f>
        <v>80</v>
      </c>
      <c r="L80" s="630">
        <f t="shared" si="160"/>
        <v>0.64</v>
      </c>
      <c r="M80" s="666">
        <f>'AMA_UBS J Brasil'!M19</f>
        <v>78</v>
      </c>
      <c r="N80" s="630">
        <f t="shared" si="163"/>
        <v>0.624</v>
      </c>
      <c r="O80" s="666">
        <f>'AMA_UBS J Brasil'!O19</f>
        <v>79</v>
      </c>
      <c r="P80" s="630">
        <f t="shared" si="164"/>
        <v>0.63200000000000001</v>
      </c>
      <c r="Q80" s="109">
        <f t="shared" si="165"/>
        <v>237</v>
      </c>
      <c r="R80" s="648">
        <f t="shared" si="166"/>
        <v>0.63200000000000001</v>
      </c>
      <c r="S80" s="666">
        <f>'AMA_UBS J Brasil'!S19</f>
        <v>145</v>
      </c>
      <c r="T80" s="630">
        <f t="shared" si="148"/>
        <v>1.1599999999999999</v>
      </c>
      <c r="U80" s="666">
        <f>'AMA_UBS J Brasil'!U19</f>
        <v>70</v>
      </c>
      <c r="V80" s="630">
        <f t="shared" si="149"/>
        <v>0.56000000000000005</v>
      </c>
      <c r="W80" s="666">
        <f>'AMA_UBS J Brasil'!W19</f>
        <v>201</v>
      </c>
      <c r="X80" s="630">
        <f t="shared" si="150"/>
        <v>1.6080000000000001</v>
      </c>
      <c r="Y80" s="109">
        <f t="shared" si="151"/>
        <v>416</v>
      </c>
      <c r="Z80" s="648">
        <f t="shared" si="152"/>
        <v>1.1093333333333333</v>
      </c>
      <c r="AA80" s="666">
        <f>'AMA_UBS J Brasil'!AA19</f>
        <v>187</v>
      </c>
      <c r="AB80" s="630">
        <f t="shared" si="153"/>
        <v>1.496</v>
      </c>
      <c r="AC80" s="666">
        <f>'AMA_UBS J Brasil'!AC19</f>
        <v>204</v>
      </c>
      <c r="AD80" s="630">
        <f t="shared" si="154"/>
        <v>1.6319999999999999</v>
      </c>
      <c r="AE80" s="666">
        <f>'AMA_UBS J Brasil'!AE19</f>
        <v>148</v>
      </c>
      <c r="AF80" s="630">
        <f t="shared" si="155"/>
        <v>1.1839999999999999</v>
      </c>
      <c r="AG80" s="109">
        <f t="shared" si="156"/>
        <v>539</v>
      </c>
      <c r="AH80" s="648">
        <f t="shared" si="157"/>
        <v>1.4373333333333334</v>
      </c>
    </row>
    <row r="81" spans="1:34" ht="16.5" thickBot="1" x14ac:dyDescent="0.3">
      <c r="A81" s="111" t="s">
        <v>13</v>
      </c>
      <c r="B81" s="613">
        <f>'AMA_UBS J Brasil'!B20</f>
        <v>789</v>
      </c>
      <c r="C81" s="112">
        <f>'AMA_UBS J Brasil'!C20</f>
        <v>694</v>
      </c>
      <c r="D81" s="124">
        <f t="shared" si="158"/>
        <v>0.87959442332065907</v>
      </c>
      <c r="E81" s="112">
        <f>'AMA_UBS J Brasil'!E20</f>
        <v>549</v>
      </c>
      <c r="F81" s="124">
        <f t="shared" si="159"/>
        <v>0.69581749049429653</v>
      </c>
      <c r="G81" s="112">
        <f>'AMA_UBS J Brasil'!G20</f>
        <v>399</v>
      </c>
      <c r="H81" s="124">
        <f t="shared" si="160"/>
        <v>0.50570342205323193</v>
      </c>
      <c r="I81" s="114">
        <f t="shared" si="161"/>
        <v>1642</v>
      </c>
      <c r="J81" s="649">
        <f t="shared" si="162"/>
        <v>0.69370511195606255</v>
      </c>
      <c r="K81" s="667">
        <f>'AMA_UBS J Brasil'!K20</f>
        <v>249</v>
      </c>
      <c r="L81" s="631">
        <f t="shared" si="160"/>
        <v>0.31558935361216728</v>
      </c>
      <c r="M81" s="667">
        <f>'AMA_UBS J Brasil'!M20</f>
        <v>288</v>
      </c>
      <c r="N81" s="631">
        <f t="shared" si="163"/>
        <v>0.36501901140684412</v>
      </c>
      <c r="O81" s="667">
        <f>'AMA_UBS J Brasil'!O20</f>
        <v>367</v>
      </c>
      <c r="P81" s="631">
        <f t="shared" si="164"/>
        <v>0.46514575411913817</v>
      </c>
      <c r="Q81" s="114">
        <f t="shared" si="165"/>
        <v>904</v>
      </c>
      <c r="R81" s="649">
        <f t="shared" si="166"/>
        <v>0.38191803971271654</v>
      </c>
      <c r="S81" s="667">
        <f>'AMA_UBS J Brasil'!S20</f>
        <v>423</v>
      </c>
      <c r="T81" s="631">
        <f t="shared" si="148"/>
        <v>0.53612167300380231</v>
      </c>
      <c r="U81" s="667">
        <f>'AMA_UBS J Brasil'!U20</f>
        <v>350</v>
      </c>
      <c r="V81" s="631">
        <f t="shared" si="149"/>
        <v>0.4435994930291508</v>
      </c>
      <c r="W81" s="667">
        <f>'AMA_UBS J Brasil'!W20</f>
        <v>515</v>
      </c>
      <c r="X81" s="631">
        <f t="shared" si="150"/>
        <v>0.65272496831432192</v>
      </c>
      <c r="Y81" s="114">
        <f t="shared" si="151"/>
        <v>1288</v>
      </c>
      <c r="Z81" s="649">
        <f t="shared" si="152"/>
        <v>0.54414871144909172</v>
      </c>
      <c r="AA81" s="667">
        <f>'AMA_UBS J Brasil'!AA20</f>
        <v>565</v>
      </c>
      <c r="AB81" s="631">
        <f t="shared" si="153"/>
        <v>0.71609632446134353</v>
      </c>
      <c r="AC81" s="667">
        <f>'AMA_UBS J Brasil'!AC20</f>
        <v>330</v>
      </c>
      <c r="AD81" s="631">
        <f t="shared" si="154"/>
        <v>0.41825095057034223</v>
      </c>
      <c r="AE81" s="667">
        <f>'AMA_UBS J Brasil'!AE20</f>
        <v>484</v>
      </c>
      <c r="AF81" s="631">
        <f t="shared" si="155"/>
        <v>0.61343472750316852</v>
      </c>
      <c r="AG81" s="114">
        <f t="shared" si="156"/>
        <v>1379</v>
      </c>
      <c r="AH81" s="649">
        <f t="shared" si="157"/>
        <v>0.58259400084495139</v>
      </c>
    </row>
    <row r="82" spans="1:34" ht="16.5" thickBot="1" x14ac:dyDescent="0.3">
      <c r="A82" s="6" t="s">
        <v>312</v>
      </c>
      <c r="B82" s="678">
        <f>SUM(B73:B81)</f>
        <v>13080</v>
      </c>
      <c r="C82" s="678">
        <f>SUM(C73:C81)</f>
        <v>11263</v>
      </c>
      <c r="D82" s="22">
        <f t="shared" si="158"/>
        <v>0.86108562691131496</v>
      </c>
      <c r="E82" s="8">
        <f>SUM(E73:E81)</f>
        <v>10960</v>
      </c>
      <c r="F82" s="22">
        <f t="shared" si="159"/>
        <v>0.8379204892966361</v>
      </c>
      <c r="G82" s="8">
        <f>SUM(G73:G81)</f>
        <v>10200</v>
      </c>
      <c r="H82" s="22">
        <f t="shared" si="160"/>
        <v>0.77981651376146788</v>
      </c>
      <c r="I82" s="81">
        <f t="shared" si="161"/>
        <v>32423</v>
      </c>
      <c r="J82" s="677">
        <f t="shared" si="162"/>
        <v>0.82627420998980627</v>
      </c>
      <c r="K82" s="661">
        <f>SUM(K73:K81)</f>
        <v>8481</v>
      </c>
      <c r="L82" s="676">
        <f t="shared" si="160"/>
        <v>0.648394495412844</v>
      </c>
      <c r="M82" s="661">
        <f>SUM(M73:M81)</f>
        <v>8758</v>
      </c>
      <c r="N82" s="676">
        <f t="shared" si="163"/>
        <v>0.66957186544342506</v>
      </c>
      <c r="O82" s="661">
        <f>SUM(O73:O81)</f>
        <v>10279</v>
      </c>
      <c r="P82" s="676">
        <f t="shared" si="164"/>
        <v>0.78585626911314987</v>
      </c>
      <c r="Q82" s="81">
        <f t="shared" si="165"/>
        <v>27518</v>
      </c>
      <c r="R82" s="677">
        <f t="shared" si="166"/>
        <v>0.70127420998980627</v>
      </c>
      <c r="S82" s="661">
        <f>SUM(S73:S81)</f>
        <v>9795</v>
      </c>
      <c r="T82" s="676">
        <f t="shared" si="148"/>
        <v>0.74885321100917435</v>
      </c>
      <c r="U82" s="661">
        <f>SUM(U73:U81)</f>
        <v>9463</v>
      </c>
      <c r="V82" s="676">
        <f t="shared" si="149"/>
        <v>0.72347094801223244</v>
      </c>
      <c r="W82" s="661">
        <f>SUM(W73:W81)</f>
        <v>10112</v>
      </c>
      <c r="X82" s="676">
        <f t="shared" si="150"/>
        <v>0.77308868501529049</v>
      </c>
      <c r="Y82" s="81">
        <f t="shared" si="151"/>
        <v>29370</v>
      </c>
      <c r="Z82" s="677">
        <f t="shared" si="152"/>
        <v>0.74847094801223246</v>
      </c>
      <c r="AA82" s="661">
        <f>SUM(AA73:AA81)</f>
        <v>10737</v>
      </c>
      <c r="AB82" s="676">
        <f t="shared" si="153"/>
        <v>0.82087155963302749</v>
      </c>
      <c r="AC82" s="661">
        <f>SUM(AC73:AC81)</f>
        <v>10228</v>
      </c>
      <c r="AD82" s="676">
        <f t="shared" si="154"/>
        <v>0.78195718654434254</v>
      </c>
      <c r="AE82" s="661">
        <f>SUM(AE73:AE81)</f>
        <v>10536</v>
      </c>
      <c r="AF82" s="676">
        <f t="shared" si="155"/>
        <v>0.80550458715596329</v>
      </c>
      <c r="AG82" s="81">
        <f t="shared" si="156"/>
        <v>31501</v>
      </c>
      <c r="AH82" s="677">
        <f t="shared" si="157"/>
        <v>0.80277777777777781</v>
      </c>
    </row>
    <row r="84" spans="1:34" x14ac:dyDescent="0.25">
      <c r="A84" s="1346" t="s">
        <v>479</v>
      </c>
      <c r="B84" s="1291"/>
      <c r="C84" s="1291"/>
      <c r="D84" s="1291"/>
      <c r="E84" s="1291"/>
      <c r="F84" s="1291"/>
      <c r="G84" s="1291"/>
      <c r="H84" s="1291"/>
      <c r="I84" s="1291"/>
      <c r="J84" s="1291"/>
      <c r="K84" s="1291"/>
      <c r="L84" s="1291"/>
      <c r="M84" s="1291"/>
      <c r="N84" s="1291"/>
      <c r="O84" s="1291"/>
      <c r="P84" s="1291"/>
      <c r="Q84" s="1291"/>
      <c r="R84" s="1291"/>
      <c r="S84" s="1291"/>
      <c r="T84" s="1291"/>
      <c r="U84" s="1291"/>
      <c r="V84" s="1291"/>
      <c r="W84" s="1291"/>
      <c r="X84" s="1291"/>
      <c r="Y84" s="1291"/>
      <c r="Z84" s="1291"/>
    </row>
    <row r="85" spans="1:34" ht="24.75" thickBot="1" x14ac:dyDescent="0.3">
      <c r="A85" s="14" t="s">
        <v>14</v>
      </c>
      <c r="B85" s="12" t="s">
        <v>164</v>
      </c>
      <c r="C85" s="14" t="s">
        <v>462</v>
      </c>
      <c r="D85" s="15" t="s">
        <v>1</v>
      </c>
      <c r="E85" s="14" t="s">
        <v>463</v>
      </c>
      <c r="F85" s="15" t="s">
        <v>1</v>
      </c>
      <c r="G85" s="14" t="s">
        <v>464</v>
      </c>
      <c r="H85" s="15" t="s">
        <v>1</v>
      </c>
      <c r="I85" s="101" t="s">
        <v>426</v>
      </c>
      <c r="J85" s="13" t="s">
        <v>196</v>
      </c>
      <c r="K85" s="14" t="s">
        <v>465</v>
      </c>
      <c r="L85" s="15" t="s">
        <v>1</v>
      </c>
      <c r="M85" s="14" t="s">
        <v>466</v>
      </c>
      <c r="N85" s="15" t="s">
        <v>1</v>
      </c>
      <c r="O85" s="14" t="s">
        <v>467</v>
      </c>
      <c r="P85" s="15" t="s">
        <v>1</v>
      </c>
      <c r="Q85" s="101" t="s">
        <v>426</v>
      </c>
      <c r="R85" s="13" t="s">
        <v>196</v>
      </c>
      <c r="S85" s="14" t="s">
        <v>468</v>
      </c>
      <c r="T85" s="15" t="s">
        <v>1</v>
      </c>
      <c r="U85" s="14" t="s">
        <v>469</v>
      </c>
      <c r="V85" s="15" t="s">
        <v>1</v>
      </c>
      <c r="W85" s="14" t="s">
        <v>470</v>
      </c>
      <c r="X85" s="15" t="s">
        <v>1</v>
      </c>
      <c r="Y85" s="101" t="s">
        <v>426</v>
      </c>
      <c r="Z85" s="13" t="s">
        <v>196</v>
      </c>
      <c r="AA85" s="14" t="s">
        <v>471</v>
      </c>
      <c r="AB85" s="15" t="s">
        <v>1</v>
      </c>
      <c r="AC85" s="14" t="s">
        <v>472</v>
      </c>
      <c r="AD85" s="15" t="s">
        <v>1</v>
      </c>
      <c r="AE85" s="14" t="s">
        <v>473</v>
      </c>
      <c r="AF85" s="15" t="s">
        <v>1</v>
      </c>
      <c r="AG85" s="101" t="s">
        <v>426</v>
      </c>
      <c r="AH85" s="13" t="s">
        <v>196</v>
      </c>
    </row>
    <row r="86" spans="1:34" ht="16.5" thickTop="1" x14ac:dyDescent="0.25">
      <c r="A86" s="89" t="s">
        <v>10</v>
      </c>
      <c r="B86" s="612">
        <f>'AMA_UBS V Guilherme'!B10</f>
        <v>526</v>
      </c>
      <c r="C86" s="107">
        <f>'AMA_UBS V Guilherme'!C10</f>
        <v>545</v>
      </c>
      <c r="D86" s="120">
        <f t="shared" ref="D86:D90" si="167">C86/$B86</f>
        <v>1.0361216730038023</v>
      </c>
      <c r="E86" s="107">
        <f>'AMA_UBS V Guilherme'!E10</f>
        <v>390</v>
      </c>
      <c r="F86" s="120">
        <f t="shared" ref="F86:F90" si="168">E86/$B86</f>
        <v>0.7414448669201521</v>
      </c>
      <c r="G86" s="107">
        <f>'AMA_UBS V Guilherme'!G10</f>
        <v>330</v>
      </c>
      <c r="H86" s="120">
        <f t="shared" ref="H86:L90" si="169">G86/$B86</f>
        <v>0.62737642585551334</v>
      </c>
      <c r="I86" s="109">
        <f>SUM(C86,E86,G86)</f>
        <v>1265</v>
      </c>
      <c r="J86" s="648">
        <f>I86/($B86*3)</f>
        <v>0.80164765525982251</v>
      </c>
      <c r="K86" s="666">
        <f>'AMA_UBS V Guilherme'!K10</f>
        <v>161</v>
      </c>
      <c r="L86" s="630">
        <f t="shared" si="169"/>
        <v>0.30608365019011408</v>
      </c>
      <c r="M86" s="666">
        <f>'AMA_UBS V Guilherme'!M10</f>
        <v>338</v>
      </c>
      <c r="N86" s="630">
        <f t="shared" ref="N86:N90" si="170">M86/$B86</f>
        <v>0.64258555133079853</v>
      </c>
      <c r="O86" s="666">
        <f>'AMA_UBS V Guilherme'!O10</f>
        <v>252</v>
      </c>
      <c r="P86" s="630">
        <f t="shared" ref="P86:P90" si="171">O86/$B86</f>
        <v>0.47908745247148288</v>
      </c>
      <c r="Q86" s="109">
        <f>SUM(K86,M86,O86)</f>
        <v>751</v>
      </c>
      <c r="R86" s="648">
        <f>Q86/($B86*3)</f>
        <v>0.47591888466413179</v>
      </c>
      <c r="S86" s="666">
        <f>'AMA_UBS V Guilherme'!S10</f>
        <v>506</v>
      </c>
      <c r="T86" s="630">
        <f t="shared" ref="T86" si="172">S86/$B86</f>
        <v>0.96197718631178708</v>
      </c>
      <c r="U86" s="666">
        <f>'AMA_UBS V Guilherme'!U10</f>
        <v>388</v>
      </c>
      <c r="V86" s="630">
        <f t="shared" ref="V86:V90" si="173">U86/$B86</f>
        <v>0.73764258555133078</v>
      </c>
      <c r="W86" s="666">
        <f>'AMA_UBS V Guilherme'!W10</f>
        <v>495</v>
      </c>
      <c r="X86" s="630">
        <f t="shared" ref="X86:X90" si="174">W86/$B86</f>
        <v>0.94106463878326996</v>
      </c>
      <c r="Y86" s="109">
        <f>SUM(S86,U86,W86)</f>
        <v>1389</v>
      </c>
      <c r="Z86" s="648">
        <f>Y86/($B86*3)</f>
        <v>0.88022813688212931</v>
      </c>
      <c r="AA86" s="666">
        <f>'AMA_UBS V Guilherme'!AA10</f>
        <v>346</v>
      </c>
      <c r="AB86" s="630">
        <f t="shared" ref="AB86" si="175">AA86/$B86</f>
        <v>0.65779467680608361</v>
      </c>
      <c r="AC86" s="666">
        <f>'AMA_UBS V Guilherme'!AC10</f>
        <v>477</v>
      </c>
      <c r="AD86" s="630">
        <f t="shared" ref="AD86:AD90" si="176">AC86/$B86</f>
        <v>0.90684410646387836</v>
      </c>
      <c r="AE86" s="666">
        <f>'AMA_UBS V Guilherme'!AE10</f>
        <v>111</v>
      </c>
      <c r="AF86" s="630">
        <f t="shared" ref="AF86:AF90" si="177">AE86/$B86</f>
        <v>0.21102661596958175</v>
      </c>
      <c r="AG86" s="109">
        <f>SUM(AA86,AC86,AE86)</f>
        <v>934</v>
      </c>
      <c r="AH86" s="648">
        <f>AG86/($B86*3)</f>
        <v>0.59188846641318127</v>
      </c>
    </row>
    <row r="87" spans="1:34" x14ac:dyDescent="0.25">
      <c r="A87" s="89" t="s">
        <v>42</v>
      </c>
      <c r="B87" s="612">
        <f>'AMA_UBS V Guilherme'!B12</f>
        <v>526</v>
      </c>
      <c r="C87" s="107">
        <f>'AMA_UBS V Guilherme'!C12</f>
        <v>407</v>
      </c>
      <c r="D87" s="120">
        <f>C87/$B87</f>
        <v>0.77376425855513309</v>
      </c>
      <c r="E87" s="107">
        <f>'AMA_UBS V Guilherme'!E12</f>
        <v>310</v>
      </c>
      <c r="F87" s="120">
        <f>E87/$B87</f>
        <v>0.58935361216730042</v>
      </c>
      <c r="G87" s="107">
        <f>'AMA_UBS V Guilherme'!G12</f>
        <v>399</v>
      </c>
      <c r="H87" s="120">
        <f>G87/$B87</f>
        <v>0.7585551330798479</v>
      </c>
      <c r="I87" s="109">
        <f>SUM(C87,E87,G87)</f>
        <v>1116</v>
      </c>
      <c r="J87" s="648">
        <f>I87/($B87*3)</f>
        <v>0.70722433460076051</v>
      </c>
      <c r="K87" s="666">
        <f>'AMA_UBS V Guilherme'!K12</f>
        <v>59</v>
      </c>
      <c r="L87" s="630">
        <f>K87/$B87</f>
        <v>0.11216730038022814</v>
      </c>
      <c r="M87" s="666">
        <f>'AMA_UBS V Guilherme'!M12</f>
        <v>64</v>
      </c>
      <c r="N87" s="630">
        <f t="shared" si="170"/>
        <v>0.12167300380228137</v>
      </c>
      <c r="O87" s="666">
        <f>'AMA_UBS V Guilherme'!O12</f>
        <v>99</v>
      </c>
      <c r="P87" s="630">
        <f t="shared" si="171"/>
        <v>0.18821292775665399</v>
      </c>
      <c r="Q87" s="109">
        <f>SUM(K87,M87,O87)</f>
        <v>222</v>
      </c>
      <c r="R87" s="648">
        <f>Q87/($B87*3)</f>
        <v>0.14068441064638784</v>
      </c>
      <c r="S87" s="666">
        <f>'AMA_UBS V Guilherme'!S12</f>
        <v>149</v>
      </c>
      <c r="T87" s="630">
        <f>S87/$B87</f>
        <v>0.28326996197718629</v>
      </c>
      <c r="U87" s="666">
        <f>'AMA_UBS V Guilherme'!U12</f>
        <v>131</v>
      </c>
      <c r="V87" s="630">
        <f t="shared" si="173"/>
        <v>0.24904942965779467</v>
      </c>
      <c r="W87" s="666">
        <f>'AMA_UBS V Guilherme'!W12</f>
        <v>190</v>
      </c>
      <c r="X87" s="630">
        <f t="shared" si="174"/>
        <v>0.36121673003802279</v>
      </c>
      <c r="Y87" s="109">
        <f>SUM(S87,U87,W87)</f>
        <v>470</v>
      </c>
      <c r="Z87" s="648">
        <f>Y87/($B87*3)</f>
        <v>0.29784537389100124</v>
      </c>
      <c r="AA87" s="666">
        <f>'AMA_UBS V Guilherme'!AA12</f>
        <v>298</v>
      </c>
      <c r="AB87" s="630">
        <f>AA87/$B87</f>
        <v>0.56653992395437258</v>
      </c>
      <c r="AC87" s="666">
        <f>'AMA_UBS V Guilherme'!AC12</f>
        <v>272</v>
      </c>
      <c r="AD87" s="630">
        <f t="shared" si="176"/>
        <v>0.5171102661596958</v>
      </c>
      <c r="AE87" s="666">
        <f>'AMA_UBS V Guilherme'!AE12</f>
        <v>167</v>
      </c>
      <c r="AF87" s="630">
        <f t="shared" si="177"/>
        <v>0.31749049429657794</v>
      </c>
      <c r="AG87" s="109">
        <f>SUM(AA87,AC87,AE87)</f>
        <v>737</v>
      </c>
      <c r="AH87" s="648">
        <f>AG87/($B87*3)</f>
        <v>0.46704689480354877</v>
      </c>
    </row>
    <row r="88" spans="1:34" x14ac:dyDescent="0.25">
      <c r="A88" s="89" t="s">
        <v>12</v>
      </c>
      <c r="B88" s="612">
        <f>'AMA_UBS V Guilherme'!B14</f>
        <v>125</v>
      </c>
      <c r="C88" s="107">
        <f>'AMA_UBS V Guilherme'!C14</f>
        <v>126</v>
      </c>
      <c r="D88" s="120">
        <f t="shared" si="167"/>
        <v>1.008</v>
      </c>
      <c r="E88" s="107">
        <f>'AMA_UBS V Guilherme'!E14</f>
        <v>219</v>
      </c>
      <c r="F88" s="120">
        <f t="shared" si="168"/>
        <v>1.752</v>
      </c>
      <c r="G88" s="107">
        <f>'AMA_UBS V Guilherme'!G14</f>
        <v>95</v>
      </c>
      <c r="H88" s="120">
        <f t="shared" si="169"/>
        <v>0.76</v>
      </c>
      <c r="I88" s="109">
        <f>SUM(C88,E88,G88)</f>
        <v>440</v>
      </c>
      <c r="J88" s="648">
        <f>I88/($B88*3)</f>
        <v>1.1733333333333333</v>
      </c>
      <c r="K88" s="666">
        <f>'AMA_UBS V Guilherme'!K14</f>
        <v>265</v>
      </c>
      <c r="L88" s="630">
        <f t="shared" si="169"/>
        <v>2.12</v>
      </c>
      <c r="M88" s="666">
        <f>'AMA_UBS V Guilherme'!M14</f>
        <v>112</v>
      </c>
      <c r="N88" s="630">
        <f t="shared" si="170"/>
        <v>0.89600000000000002</v>
      </c>
      <c r="O88" s="666">
        <f>'AMA_UBS V Guilherme'!O14</f>
        <v>135</v>
      </c>
      <c r="P88" s="630">
        <f t="shared" si="171"/>
        <v>1.08</v>
      </c>
      <c r="Q88" s="109">
        <f>SUM(K88,M88,O88)</f>
        <v>512</v>
      </c>
      <c r="R88" s="648">
        <f>Q88/($B88*3)</f>
        <v>1.3653333333333333</v>
      </c>
      <c r="S88" s="666">
        <f>'AMA_UBS V Guilherme'!S14</f>
        <v>129</v>
      </c>
      <c r="T88" s="630">
        <f t="shared" ref="T88:T90" si="178">S88/$B88</f>
        <v>1.032</v>
      </c>
      <c r="U88" s="666">
        <f>'AMA_UBS V Guilherme'!U14</f>
        <v>94</v>
      </c>
      <c r="V88" s="630">
        <f t="shared" si="173"/>
        <v>0.752</v>
      </c>
      <c r="W88" s="666">
        <f>'AMA_UBS V Guilherme'!W14</f>
        <v>105</v>
      </c>
      <c r="X88" s="630">
        <f t="shared" si="174"/>
        <v>0.84</v>
      </c>
      <c r="Y88" s="109">
        <f>SUM(S88,U88,W88)</f>
        <v>328</v>
      </c>
      <c r="Z88" s="648">
        <f>Y88/($B88*3)</f>
        <v>0.8746666666666667</v>
      </c>
      <c r="AA88" s="666">
        <f>'AMA_UBS V Guilherme'!AA14</f>
        <v>133</v>
      </c>
      <c r="AB88" s="630">
        <f t="shared" ref="AB88:AB90" si="179">AA88/$B88</f>
        <v>1.0640000000000001</v>
      </c>
      <c r="AC88" s="666">
        <f>'AMA_UBS V Guilherme'!AC14</f>
        <v>132</v>
      </c>
      <c r="AD88" s="630">
        <f t="shared" si="176"/>
        <v>1.056</v>
      </c>
      <c r="AE88" s="666">
        <f>'AMA_UBS V Guilherme'!AE14</f>
        <v>162</v>
      </c>
      <c r="AF88" s="630">
        <f t="shared" si="177"/>
        <v>1.296</v>
      </c>
      <c r="AG88" s="109">
        <f>SUM(AA88,AC88,AE88)</f>
        <v>427</v>
      </c>
      <c r="AH88" s="648">
        <f>AG88/($B88*3)</f>
        <v>1.1386666666666667</v>
      </c>
    </row>
    <row r="89" spans="1:34" ht="16.5" thickBot="1" x14ac:dyDescent="0.3">
      <c r="A89" s="111" t="s">
        <v>13</v>
      </c>
      <c r="B89" s="613">
        <f>'AMA_UBS V Guilherme'!B15</f>
        <v>421</v>
      </c>
      <c r="C89" s="112">
        <f>'AMA_UBS V Guilherme'!C15</f>
        <v>474</v>
      </c>
      <c r="D89" s="124">
        <f t="shared" si="167"/>
        <v>1.1258907363420427</v>
      </c>
      <c r="E89" s="112">
        <f>'AMA_UBS V Guilherme'!E15</f>
        <v>320</v>
      </c>
      <c r="F89" s="124">
        <f t="shared" si="168"/>
        <v>0.76009501187648454</v>
      </c>
      <c r="G89" s="112">
        <f>'AMA_UBS V Guilherme'!G15</f>
        <v>186</v>
      </c>
      <c r="H89" s="124">
        <f t="shared" si="169"/>
        <v>0.44180522565320662</v>
      </c>
      <c r="I89" s="114">
        <f>SUM(C89,E89,G89)</f>
        <v>980</v>
      </c>
      <c r="J89" s="649">
        <f>I89/($B89*3)</f>
        <v>0.77593032462391132</v>
      </c>
      <c r="K89" s="667">
        <f>'AMA_UBS V Guilherme'!K15</f>
        <v>150</v>
      </c>
      <c r="L89" s="631">
        <f t="shared" si="169"/>
        <v>0.35629453681710216</v>
      </c>
      <c r="M89" s="667">
        <f>'AMA_UBS V Guilherme'!M15</f>
        <v>197</v>
      </c>
      <c r="N89" s="631">
        <f t="shared" si="170"/>
        <v>0.46793349168646081</v>
      </c>
      <c r="O89" s="667">
        <f>'AMA_UBS V Guilherme'!O15</f>
        <v>198</v>
      </c>
      <c r="P89" s="631">
        <f t="shared" si="171"/>
        <v>0.47030878859857483</v>
      </c>
      <c r="Q89" s="114">
        <f>SUM(K89,M89,O89)</f>
        <v>545</v>
      </c>
      <c r="R89" s="649">
        <f>Q89/($B89*3)</f>
        <v>0.43151227236737927</v>
      </c>
      <c r="S89" s="667">
        <f>'AMA_UBS V Guilherme'!S15</f>
        <v>207</v>
      </c>
      <c r="T89" s="631">
        <f t="shared" si="178"/>
        <v>0.49168646080760092</v>
      </c>
      <c r="U89" s="667">
        <f>'AMA_UBS V Guilherme'!U15</f>
        <v>188</v>
      </c>
      <c r="V89" s="631">
        <f t="shared" si="173"/>
        <v>0.44655581947743467</v>
      </c>
      <c r="W89" s="667">
        <f>'AMA_UBS V Guilherme'!W15</f>
        <v>209</v>
      </c>
      <c r="X89" s="631">
        <f t="shared" si="174"/>
        <v>0.49643705463182897</v>
      </c>
      <c r="Y89" s="114">
        <f>SUM(S89,U89,W89)</f>
        <v>604</v>
      </c>
      <c r="Z89" s="649">
        <f>Y89/($B89*3)</f>
        <v>0.47822644497228822</v>
      </c>
      <c r="AA89" s="667">
        <f>'AMA_UBS V Guilherme'!AA15</f>
        <v>158</v>
      </c>
      <c r="AB89" s="631">
        <f t="shared" si="179"/>
        <v>0.37529691211401423</v>
      </c>
      <c r="AC89" s="667">
        <f>'AMA_UBS V Guilherme'!AC15</f>
        <v>155</v>
      </c>
      <c r="AD89" s="631">
        <f t="shared" si="176"/>
        <v>0.36817102137767221</v>
      </c>
      <c r="AE89" s="667">
        <f>'AMA_UBS V Guilherme'!AE15</f>
        <v>313</v>
      </c>
      <c r="AF89" s="631">
        <f t="shared" si="177"/>
        <v>0.74346793349168649</v>
      </c>
      <c r="AG89" s="114">
        <f>SUM(AA89,AC89,AE89)</f>
        <v>626</v>
      </c>
      <c r="AH89" s="649">
        <f>AG89/($B89*3)</f>
        <v>0.49564528899445764</v>
      </c>
    </row>
    <row r="90" spans="1:34" ht="16.5" thickBot="1" x14ac:dyDescent="0.3">
      <c r="A90" s="6" t="s">
        <v>364</v>
      </c>
      <c r="B90" s="678">
        <f>SUM(B86:B89)</f>
        <v>1598</v>
      </c>
      <c r="C90" s="8">
        <f>SUM(C86:C89)</f>
        <v>1552</v>
      </c>
      <c r="D90" s="22">
        <f t="shared" si="167"/>
        <v>0.9712140175219024</v>
      </c>
      <c r="E90" s="8">
        <f>SUM(E86:E89)</f>
        <v>1239</v>
      </c>
      <c r="F90" s="22">
        <f t="shared" si="168"/>
        <v>0.77534418022528162</v>
      </c>
      <c r="G90" s="8">
        <f>SUM(G86:G89)</f>
        <v>1010</v>
      </c>
      <c r="H90" s="22">
        <f t="shared" si="169"/>
        <v>0.63204005006257824</v>
      </c>
      <c r="I90" s="81">
        <f>SUM(C90,E90,G90)</f>
        <v>3801</v>
      </c>
      <c r="J90" s="677">
        <f>I90/($B90*3)</f>
        <v>0.79286608260325409</v>
      </c>
      <c r="K90" s="661">
        <f>SUM(K86:K89)</f>
        <v>635</v>
      </c>
      <c r="L90" s="676">
        <f t="shared" si="169"/>
        <v>0.39737171464330412</v>
      </c>
      <c r="M90" s="661">
        <f t="shared" ref="M90" si="180">SUM(M86:M89)</f>
        <v>711</v>
      </c>
      <c r="N90" s="676">
        <f t="shared" si="170"/>
        <v>0.4449311639549437</v>
      </c>
      <c r="O90" s="661">
        <f t="shared" ref="O90" si="181">SUM(O86:O89)</f>
        <v>684</v>
      </c>
      <c r="P90" s="676">
        <f t="shared" si="171"/>
        <v>0.42803504380475593</v>
      </c>
      <c r="Q90" s="81">
        <f>SUM(K90,M90,O90)</f>
        <v>2030</v>
      </c>
      <c r="R90" s="677">
        <f>Q90/($B90*3)</f>
        <v>0.4234459741343346</v>
      </c>
      <c r="S90" s="661">
        <f>SUM(S86:S89)</f>
        <v>991</v>
      </c>
      <c r="T90" s="676">
        <f t="shared" si="178"/>
        <v>0.62015018773466835</v>
      </c>
      <c r="U90" s="661">
        <f t="shared" ref="U90" si="182">SUM(U86:U89)</f>
        <v>801</v>
      </c>
      <c r="V90" s="676">
        <f t="shared" si="173"/>
        <v>0.50125156445556951</v>
      </c>
      <c r="W90" s="661">
        <f t="shared" ref="W90" si="183">SUM(W86:W89)</f>
        <v>999</v>
      </c>
      <c r="X90" s="676">
        <f t="shared" si="174"/>
        <v>0.62515644555694616</v>
      </c>
      <c r="Y90" s="81">
        <f>SUM(S90,U90,W90)</f>
        <v>2791</v>
      </c>
      <c r="Z90" s="677">
        <f>Y90/($B90*3)</f>
        <v>0.58218606591572797</v>
      </c>
      <c r="AA90" s="661">
        <f>SUM(AA86:AA89)</f>
        <v>935</v>
      </c>
      <c r="AB90" s="676">
        <f t="shared" si="179"/>
        <v>0.58510638297872342</v>
      </c>
      <c r="AC90" s="661">
        <f t="shared" ref="AC90" si="184">SUM(AC86:AC89)</f>
        <v>1036</v>
      </c>
      <c r="AD90" s="676">
        <f t="shared" si="176"/>
        <v>0.6483103879849812</v>
      </c>
      <c r="AE90" s="661">
        <f t="shared" ref="AE90" si="185">SUM(AE86:AE89)</f>
        <v>753</v>
      </c>
      <c r="AF90" s="676">
        <f t="shared" si="177"/>
        <v>0.4712140175219024</v>
      </c>
      <c r="AG90" s="81">
        <f>SUM(AA90,AC90,AE90)</f>
        <v>2724</v>
      </c>
      <c r="AH90" s="677">
        <f>AG90/($B90*3)</f>
        <v>0.56821026282853571</v>
      </c>
    </row>
    <row r="92" spans="1:34" x14ac:dyDescent="0.25">
      <c r="A92" s="1346" t="s">
        <v>480</v>
      </c>
      <c r="B92" s="1291"/>
      <c r="C92" s="1291"/>
      <c r="D92" s="1291"/>
      <c r="E92" s="1291"/>
      <c r="F92" s="1291"/>
      <c r="G92" s="1291"/>
      <c r="H92" s="1291"/>
      <c r="I92" s="1291"/>
      <c r="J92" s="1291"/>
      <c r="K92" s="1291"/>
      <c r="L92" s="1291"/>
      <c r="M92" s="1291"/>
      <c r="N92" s="1291"/>
      <c r="O92" s="1291"/>
      <c r="P92" s="1291"/>
      <c r="Q92" s="1291"/>
      <c r="R92" s="1291"/>
      <c r="S92" s="1291"/>
      <c r="T92" s="1291"/>
      <c r="U92" s="1291"/>
      <c r="V92" s="1291"/>
      <c r="W92" s="1291"/>
      <c r="X92" s="1291"/>
      <c r="Y92" s="1291"/>
      <c r="Z92" s="1291"/>
    </row>
    <row r="93" spans="1:34" ht="24.75" thickBot="1" x14ac:dyDescent="0.3">
      <c r="A93" s="14" t="s">
        <v>14</v>
      </c>
      <c r="B93" s="12" t="s">
        <v>164</v>
      </c>
      <c r="C93" s="14" t="s">
        <v>462</v>
      </c>
      <c r="D93" s="15" t="s">
        <v>1</v>
      </c>
      <c r="E93" s="14" t="s">
        <v>463</v>
      </c>
      <c r="F93" s="15" t="s">
        <v>1</v>
      </c>
      <c r="G93" s="14" t="s">
        <v>464</v>
      </c>
      <c r="H93" s="15" t="s">
        <v>1</v>
      </c>
      <c r="I93" s="101" t="s">
        <v>426</v>
      </c>
      <c r="J93" s="13" t="s">
        <v>196</v>
      </c>
      <c r="K93" s="14" t="s">
        <v>465</v>
      </c>
      <c r="L93" s="15" t="s">
        <v>1</v>
      </c>
      <c r="M93" s="14" t="s">
        <v>466</v>
      </c>
      <c r="N93" s="15" t="s">
        <v>1</v>
      </c>
      <c r="O93" s="14" t="s">
        <v>467</v>
      </c>
      <c r="P93" s="15" t="s">
        <v>1</v>
      </c>
      <c r="Q93" s="101" t="s">
        <v>426</v>
      </c>
      <c r="R93" s="13" t="s">
        <v>196</v>
      </c>
      <c r="S93" s="14" t="s">
        <v>468</v>
      </c>
      <c r="T93" s="15" t="s">
        <v>1</v>
      </c>
      <c r="U93" s="14" t="s">
        <v>469</v>
      </c>
      <c r="V93" s="15" t="s">
        <v>1</v>
      </c>
      <c r="W93" s="14" t="s">
        <v>470</v>
      </c>
      <c r="X93" s="15" t="s">
        <v>1</v>
      </c>
      <c r="Y93" s="101" t="s">
        <v>426</v>
      </c>
      <c r="Z93" s="13" t="s">
        <v>196</v>
      </c>
      <c r="AA93" s="14" t="s">
        <v>471</v>
      </c>
      <c r="AB93" s="15" t="s">
        <v>1</v>
      </c>
      <c r="AC93" s="14" t="s">
        <v>472</v>
      </c>
      <c r="AD93" s="15" t="s">
        <v>1</v>
      </c>
      <c r="AE93" s="14" t="s">
        <v>473</v>
      </c>
      <c r="AF93" s="15" t="s">
        <v>1</v>
      </c>
      <c r="AG93" s="101" t="s">
        <v>426</v>
      </c>
      <c r="AH93" s="13" t="s">
        <v>196</v>
      </c>
    </row>
    <row r="94" spans="1:34" ht="16.5" thickTop="1" x14ac:dyDescent="0.25">
      <c r="A94" s="27" t="s">
        <v>52</v>
      </c>
      <c r="B94" s="611">
        <f>'CEO II V EDE'!B8</f>
        <v>120</v>
      </c>
      <c r="C94" s="106">
        <f>'CEO II V EDE'!C8</f>
        <v>460</v>
      </c>
      <c r="D94" s="19">
        <f t="shared" ref="D94:D102" si="186">C94/$B94</f>
        <v>3.8333333333333335</v>
      </c>
      <c r="E94" s="106">
        <f>'CEO II V EDE'!E8</f>
        <v>287</v>
      </c>
      <c r="F94" s="19">
        <f>E94/$B94</f>
        <v>2.3916666666666666</v>
      </c>
      <c r="G94" s="106">
        <f>'CEO II V EDE'!G8</f>
        <v>253</v>
      </c>
      <c r="H94" s="19">
        <f>G94/$B94</f>
        <v>2.1083333333333334</v>
      </c>
      <c r="I94" s="77">
        <f t="shared" ref="I94:I102" si="187">SUM(C94,E94,G94)</f>
        <v>1000</v>
      </c>
      <c r="J94" s="650">
        <f t="shared" ref="J94:J102" si="188">I94/($B94*3)</f>
        <v>2.7777777777777777</v>
      </c>
      <c r="K94" s="665">
        <f>'CEO II V EDE'!K8</f>
        <v>3</v>
      </c>
      <c r="L94" s="632">
        <f>K94/$B94</f>
        <v>2.5000000000000001E-2</v>
      </c>
      <c r="M94" s="665">
        <f>'CEO II V EDE'!M8</f>
        <v>13</v>
      </c>
      <c r="N94" s="632">
        <f t="shared" ref="N94" si="189">M94/$B94</f>
        <v>0.10833333333333334</v>
      </c>
      <c r="O94" s="665">
        <f>'CEO II V EDE'!O8</f>
        <v>0</v>
      </c>
      <c r="P94" s="632">
        <f t="shared" ref="P94" si="190">O94/$B94</f>
        <v>0</v>
      </c>
      <c r="Q94" s="77">
        <f t="shared" ref="Q94:Q102" si="191">SUM(K94,M94,O94)</f>
        <v>16</v>
      </c>
      <c r="R94" s="650">
        <f t="shared" ref="R94:R102" si="192">Q94/($B94*3)</f>
        <v>4.4444444444444446E-2</v>
      </c>
      <c r="S94" s="665">
        <f>'CEO II V EDE'!S8</f>
        <v>0</v>
      </c>
      <c r="T94" s="632">
        <f>S94/$B94</f>
        <v>0</v>
      </c>
      <c r="U94" s="665">
        <f>'CEO II V EDE'!U8</f>
        <v>9</v>
      </c>
      <c r="V94" s="632">
        <f t="shared" ref="V94" si="193">U94/$B94</f>
        <v>7.4999999999999997E-2</v>
      </c>
      <c r="W94" s="665">
        <f>'CEO II V EDE'!W8</f>
        <v>131</v>
      </c>
      <c r="X94" s="632">
        <f t="shared" ref="X94" si="194">W94/$B94</f>
        <v>1.0916666666666666</v>
      </c>
      <c r="Y94" s="77">
        <f t="shared" ref="Y94:Y102" si="195">SUM(S94,U94,W94)</f>
        <v>140</v>
      </c>
      <c r="Z94" s="650">
        <f t="shared" ref="Z94:Z102" si="196">Y94/($B94*3)</f>
        <v>0.3888888888888889</v>
      </c>
      <c r="AA94" s="665">
        <f>'CEO II V EDE'!AA8</f>
        <v>144</v>
      </c>
      <c r="AB94" s="632">
        <f>AA94/$B94</f>
        <v>1.2</v>
      </c>
      <c r="AC94" s="665">
        <f>'CEO II V EDE'!AC8</f>
        <v>104</v>
      </c>
      <c r="AD94" s="632">
        <f t="shared" ref="AD94" si="197">AC94/$B94</f>
        <v>0.8666666666666667</v>
      </c>
      <c r="AE94" s="665">
        <f>'CEO II V EDE'!AE8</f>
        <v>81</v>
      </c>
      <c r="AF94" s="632">
        <f t="shared" ref="AF94" si="198">AE94/$B94</f>
        <v>0.67500000000000004</v>
      </c>
      <c r="AG94" s="77">
        <f t="shared" ref="AG94:AG102" si="199">SUM(AA94,AC94,AE94)</f>
        <v>329</v>
      </c>
      <c r="AH94" s="650">
        <f t="shared" ref="AH94:AH102" si="200">AG94/($B94*3)</f>
        <v>0.91388888888888886</v>
      </c>
    </row>
    <row r="95" spans="1:34" x14ac:dyDescent="0.25">
      <c r="A95" s="122" t="s">
        <v>53</v>
      </c>
      <c r="B95" s="612" t="str">
        <f>'CEO II V EDE'!B9</f>
        <v>S/ meta</v>
      </c>
      <c r="C95" s="107">
        <f>'CEO II V EDE'!C9</f>
        <v>35</v>
      </c>
      <c r="D95" s="19" t="s">
        <v>190</v>
      </c>
      <c r="E95" s="107">
        <f>'CEO II V EDE'!E9</f>
        <v>78</v>
      </c>
      <c r="F95" s="19" t="s">
        <v>190</v>
      </c>
      <c r="G95" s="107">
        <f>'CEO II V EDE'!G9</f>
        <v>50</v>
      </c>
      <c r="H95" s="19" t="s">
        <v>190</v>
      </c>
      <c r="I95" s="109">
        <f t="shared" si="187"/>
        <v>163</v>
      </c>
      <c r="J95" s="650" t="e">
        <f t="shared" si="188"/>
        <v>#VALUE!</v>
      </c>
      <c r="K95" s="666">
        <f>'CEO II V EDE'!K9</f>
        <v>2</v>
      </c>
      <c r="L95" s="632" t="e">
        <f>K95/$B95</f>
        <v>#VALUE!</v>
      </c>
      <c r="M95" s="666">
        <f>'CEO II V EDE'!M9</f>
        <v>1</v>
      </c>
      <c r="N95" s="632" t="s">
        <v>190</v>
      </c>
      <c r="O95" s="666">
        <f>'CEO II V EDE'!O9</f>
        <v>11</v>
      </c>
      <c r="P95" s="632" t="s">
        <v>190</v>
      </c>
      <c r="Q95" s="109">
        <f t="shared" si="191"/>
        <v>14</v>
      </c>
      <c r="R95" s="650" t="e">
        <f t="shared" si="192"/>
        <v>#VALUE!</v>
      </c>
      <c r="S95" s="666">
        <f>'CEO II V EDE'!S9</f>
        <v>14</v>
      </c>
      <c r="T95" s="632" t="e">
        <f>S95/$B95</f>
        <v>#VALUE!</v>
      </c>
      <c r="U95" s="666">
        <f>'CEO II V EDE'!U9</f>
        <v>28</v>
      </c>
      <c r="V95" s="632" t="s">
        <v>190</v>
      </c>
      <c r="W95" s="666">
        <f>'CEO II V EDE'!W9</f>
        <v>44</v>
      </c>
      <c r="X95" s="632" t="s">
        <v>190</v>
      </c>
      <c r="Y95" s="109">
        <f t="shared" si="195"/>
        <v>86</v>
      </c>
      <c r="Z95" s="650" t="e">
        <f t="shared" si="196"/>
        <v>#VALUE!</v>
      </c>
      <c r="AA95" s="666">
        <f>'CEO II V EDE'!AA9</f>
        <v>34</v>
      </c>
      <c r="AB95" s="632" t="e">
        <f>AA95/$B95</f>
        <v>#VALUE!</v>
      </c>
      <c r="AC95" s="666">
        <f>'CEO II V EDE'!AC9</f>
        <v>59</v>
      </c>
      <c r="AD95" s="632" t="s">
        <v>190</v>
      </c>
      <c r="AE95" s="666">
        <f>'CEO II V EDE'!AE9</f>
        <v>51</v>
      </c>
      <c r="AF95" s="632" t="s">
        <v>190</v>
      </c>
      <c r="AG95" s="109">
        <f t="shared" si="199"/>
        <v>144</v>
      </c>
      <c r="AH95" s="650" t="e">
        <f t="shared" si="200"/>
        <v>#VALUE!</v>
      </c>
    </row>
    <row r="96" spans="1:34" x14ac:dyDescent="0.25">
      <c r="A96" s="122" t="s">
        <v>54</v>
      </c>
      <c r="B96" s="612">
        <f>'CEO II V EDE'!B10</f>
        <v>80</v>
      </c>
      <c r="C96" s="107">
        <f>'CEO II V EDE'!C10</f>
        <v>180</v>
      </c>
      <c r="D96" s="19">
        <f t="shared" si="186"/>
        <v>2.25</v>
      </c>
      <c r="E96" s="107">
        <f>'CEO II V EDE'!E10</f>
        <v>91</v>
      </c>
      <c r="F96" s="19">
        <f t="shared" ref="F96:F102" si="201">E96/$B96</f>
        <v>1.1375</v>
      </c>
      <c r="G96" s="107">
        <f>'CEO II V EDE'!G10</f>
        <v>101</v>
      </c>
      <c r="H96" s="19">
        <f t="shared" ref="H96:L102" si="202">G96/$B96</f>
        <v>1.2625</v>
      </c>
      <c r="I96" s="109">
        <f t="shared" si="187"/>
        <v>372</v>
      </c>
      <c r="J96" s="650">
        <f t="shared" si="188"/>
        <v>1.55</v>
      </c>
      <c r="K96" s="666">
        <f>'CEO II V EDE'!K10</f>
        <v>1</v>
      </c>
      <c r="L96" s="632">
        <f t="shared" si="202"/>
        <v>1.2500000000000001E-2</v>
      </c>
      <c r="M96" s="666">
        <f>'CEO II V EDE'!M10</f>
        <v>1</v>
      </c>
      <c r="N96" s="632">
        <f t="shared" ref="N96:N102" si="203">M96/$B96</f>
        <v>1.2500000000000001E-2</v>
      </c>
      <c r="O96" s="666">
        <f>'CEO II V EDE'!O10</f>
        <v>6</v>
      </c>
      <c r="P96" s="632">
        <f t="shared" ref="P96:P102" si="204">O96/$B96</f>
        <v>7.4999999999999997E-2</v>
      </c>
      <c r="Q96" s="109">
        <f t="shared" si="191"/>
        <v>8</v>
      </c>
      <c r="R96" s="650">
        <f t="shared" si="192"/>
        <v>3.3333333333333333E-2</v>
      </c>
      <c r="S96" s="666">
        <f>'CEO II V EDE'!S10</f>
        <v>6</v>
      </c>
      <c r="T96" s="632">
        <f t="shared" ref="T96:T102" si="205">S96/$B96</f>
        <v>7.4999999999999997E-2</v>
      </c>
      <c r="U96" s="666">
        <f>'CEO II V EDE'!U10</f>
        <v>21</v>
      </c>
      <c r="V96" s="632">
        <f t="shared" ref="V96:V102" si="206">U96/$B96</f>
        <v>0.26250000000000001</v>
      </c>
      <c r="W96" s="666">
        <f>'CEO II V EDE'!W10</f>
        <v>30</v>
      </c>
      <c r="X96" s="632">
        <f t="shared" ref="X96:X102" si="207">W96/$B96</f>
        <v>0.375</v>
      </c>
      <c r="Y96" s="109">
        <f t="shared" si="195"/>
        <v>57</v>
      </c>
      <c r="Z96" s="650">
        <f t="shared" si="196"/>
        <v>0.23749999999999999</v>
      </c>
      <c r="AA96" s="666">
        <f>'CEO II V EDE'!AA10</f>
        <v>58</v>
      </c>
      <c r="AB96" s="632">
        <f t="shared" ref="AB96:AB102" si="208">AA96/$B96</f>
        <v>0.72499999999999998</v>
      </c>
      <c r="AC96" s="666">
        <f>'CEO II V EDE'!AC10</f>
        <v>76</v>
      </c>
      <c r="AD96" s="632">
        <f t="shared" ref="AD96:AD102" si="209">AC96/$B96</f>
        <v>0.95</v>
      </c>
      <c r="AE96" s="666">
        <f>'CEO II V EDE'!AE10</f>
        <v>41</v>
      </c>
      <c r="AF96" s="632">
        <f t="shared" ref="AF96:AF102" si="210">AE96/$B96</f>
        <v>0.51249999999999996</v>
      </c>
      <c r="AG96" s="109">
        <f t="shared" si="199"/>
        <v>175</v>
      </c>
      <c r="AH96" s="650">
        <f t="shared" si="200"/>
        <v>0.72916666666666663</v>
      </c>
    </row>
    <row r="97" spans="1:34" x14ac:dyDescent="0.25">
      <c r="A97" s="122" t="s">
        <v>55</v>
      </c>
      <c r="B97" s="612">
        <f>'CEO II V EDE'!B11</f>
        <v>120</v>
      </c>
      <c r="C97" s="107">
        <f>'CEO II V EDE'!C11</f>
        <v>63</v>
      </c>
      <c r="D97" s="19">
        <f t="shared" si="186"/>
        <v>0.52500000000000002</v>
      </c>
      <c r="E97" s="107">
        <f>'CEO II V EDE'!E11</f>
        <v>42</v>
      </c>
      <c r="F97" s="19">
        <f t="shared" si="201"/>
        <v>0.35</v>
      </c>
      <c r="G97" s="107">
        <f>'CEO II V EDE'!G11</f>
        <v>41</v>
      </c>
      <c r="H97" s="19">
        <f t="shared" si="202"/>
        <v>0.34166666666666667</v>
      </c>
      <c r="I97" s="109">
        <f t="shared" si="187"/>
        <v>146</v>
      </c>
      <c r="J97" s="650">
        <f t="shared" si="188"/>
        <v>0.40555555555555556</v>
      </c>
      <c r="K97" s="666">
        <f>'CEO II V EDE'!K11</f>
        <v>2</v>
      </c>
      <c r="L97" s="632">
        <f t="shared" si="202"/>
        <v>1.6666666666666666E-2</v>
      </c>
      <c r="M97" s="666">
        <f>'CEO II V EDE'!M11</f>
        <v>0</v>
      </c>
      <c r="N97" s="632">
        <f t="shared" si="203"/>
        <v>0</v>
      </c>
      <c r="O97" s="666">
        <f>'CEO II V EDE'!O11</f>
        <v>0</v>
      </c>
      <c r="P97" s="632">
        <f t="shared" si="204"/>
        <v>0</v>
      </c>
      <c r="Q97" s="109">
        <f t="shared" si="191"/>
        <v>2</v>
      </c>
      <c r="R97" s="650">
        <f t="shared" si="192"/>
        <v>5.5555555555555558E-3</v>
      </c>
      <c r="S97" s="666">
        <f>'CEO II V EDE'!S11</f>
        <v>0</v>
      </c>
      <c r="T97" s="632">
        <f t="shared" si="205"/>
        <v>0</v>
      </c>
      <c r="U97" s="666">
        <f>'CEO II V EDE'!U11</f>
        <v>0</v>
      </c>
      <c r="V97" s="632">
        <f t="shared" si="206"/>
        <v>0</v>
      </c>
      <c r="W97" s="666">
        <f>'CEO II V EDE'!W11</f>
        <v>9</v>
      </c>
      <c r="X97" s="632">
        <f t="shared" si="207"/>
        <v>7.4999999999999997E-2</v>
      </c>
      <c r="Y97" s="109">
        <f t="shared" si="195"/>
        <v>9</v>
      </c>
      <c r="Z97" s="650">
        <f t="shared" si="196"/>
        <v>2.5000000000000001E-2</v>
      </c>
      <c r="AA97" s="666">
        <f>'CEO II V EDE'!AA11</f>
        <v>10</v>
      </c>
      <c r="AB97" s="632">
        <f t="shared" si="208"/>
        <v>8.3333333333333329E-2</v>
      </c>
      <c r="AC97" s="666">
        <f>'CEO II V EDE'!AC11</f>
        <v>24</v>
      </c>
      <c r="AD97" s="632">
        <f t="shared" si="209"/>
        <v>0.2</v>
      </c>
      <c r="AE97" s="666">
        <f>'CEO II V EDE'!AE11</f>
        <v>16</v>
      </c>
      <c r="AF97" s="632">
        <f t="shared" si="210"/>
        <v>0.13333333333333333</v>
      </c>
      <c r="AG97" s="109">
        <f t="shared" si="199"/>
        <v>50</v>
      </c>
      <c r="AH97" s="650">
        <f t="shared" si="200"/>
        <v>0.1388888888888889</v>
      </c>
    </row>
    <row r="98" spans="1:34" x14ac:dyDescent="0.25">
      <c r="A98" s="122" t="s">
        <v>56</v>
      </c>
      <c r="B98" s="612">
        <f>'CEO II V EDE'!B12</f>
        <v>80</v>
      </c>
      <c r="C98" s="107">
        <f>'CEO II V EDE'!C12</f>
        <v>263</v>
      </c>
      <c r="D98" s="19">
        <f t="shared" si="186"/>
        <v>3.2875000000000001</v>
      </c>
      <c r="E98" s="107">
        <f>'CEO II V EDE'!E12</f>
        <v>136</v>
      </c>
      <c r="F98" s="19">
        <f t="shared" si="201"/>
        <v>1.7</v>
      </c>
      <c r="G98" s="107">
        <f>'CEO II V EDE'!G12</f>
        <v>104</v>
      </c>
      <c r="H98" s="19">
        <f t="shared" si="202"/>
        <v>1.3</v>
      </c>
      <c r="I98" s="109">
        <f t="shared" si="187"/>
        <v>503</v>
      </c>
      <c r="J98" s="650">
        <f t="shared" si="188"/>
        <v>2.0958333333333332</v>
      </c>
      <c r="K98" s="666">
        <f>'CEO II V EDE'!K12</f>
        <v>2</v>
      </c>
      <c r="L98" s="632">
        <f t="shared" si="202"/>
        <v>2.5000000000000001E-2</v>
      </c>
      <c r="M98" s="666">
        <f>'CEO II V EDE'!M12</f>
        <v>1</v>
      </c>
      <c r="N98" s="632">
        <f t="shared" si="203"/>
        <v>1.2500000000000001E-2</v>
      </c>
      <c r="O98" s="666">
        <f>'CEO II V EDE'!O12</f>
        <v>0</v>
      </c>
      <c r="P98" s="632">
        <f t="shared" si="204"/>
        <v>0</v>
      </c>
      <c r="Q98" s="109">
        <f t="shared" si="191"/>
        <v>3</v>
      </c>
      <c r="R98" s="650">
        <f t="shared" si="192"/>
        <v>1.2500000000000001E-2</v>
      </c>
      <c r="S98" s="666">
        <f>'CEO II V EDE'!S12</f>
        <v>43</v>
      </c>
      <c r="T98" s="632">
        <f t="shared" si="205"/>
        <v>0.53749999999999998</v>
      </c>
      <c r="U98" s="666">
        <f>'CEO II V EDE'!U12</f>
        <v>20</v>
      </c>
      <c r="V98" s="632">
        <f t="shared" si="206"/>
        <v>0.25</v>
      </c>
      <c r="W98" s="666">
        <f>'CEO II V EDE'!W12</f>
        <v>56</v>
      </c>
      <c r="X98" s="632">
        <f t="shared" si="207"/>
        <v>0.7</v>
      </c>
      <c r="Y98" s="109">
        <f t="shared" si="195"/>
        <v>119</v>
      </c>
      <c r="Z98" s="650">
        <f t="shared" si="196"/>
        <v>0.49583333333333335</v>
      </c>
      <c r="AA98" s="666">
        <f>'CEO II V EDE'!AA12</f>
        <v>76</v>
      </c>
      <c r="AB98" s="632">
        <f t="shared" si="208"/>
        <v>0.95</v>
      </c>
      <c r="AC98" s="666">
        <f>'CEO II V EDE'!AC12</f>
        <v>125</v>
      </c>
      <c r="AD98" s="632">
        <f t="shared" si="209"/>
        <v>1.5625</v>
      </c>
      <c r="AE98" s="666">
        <f>'CEO II V EDE'!AE12</f>
        <v>118</v>
      </c>
      <c r="AF98" s="632">
        <f t="shared" si="210"/>
        <v>1.4750000000000001</v>
      </c>
      <c r="AG98" s="109">
        <f t="shared" si="199"/>
        <v>319</v>
      </c>
      <c r="AH98" s="650">
        <f t="shared" si="200"/>
        <v>1.3291666666666666</v>
      </c>
    </row>
    <row r="99" spans="1:34" x14ac:dyDescent="0.25">
      <c r="A99" s="164" t="s">
        <v>57</v>
      </c>
      <c r="B99" s="612">
        <f>'CEO II V EDE'!B13</f>
        <v>360</v>
      </c>
      <c r="C99" s="107">
        <f>'CEO II V EDE'!C13</f>
        <v>243</v>
      </c>
      <c r="D99" s="19">
        <f t="shared" si="186"/>
        <v>0.67500000000000004</v>
      </c>
      <c r="E99" s="107">
        <f>'CEO II V EDE'!E13</f>
        <v>311</v>
      </c>
      <c r="F99" s="19">
        <f t="shared" si="201"/>
        <v>0.86388888888888893</v>
      </c>
      <c r="G99" s="107">
        <f>'CEO II V EDE'!G13</f>
        <v>188</v>
      </c>
      <c r="H99" s="19">
        <f t="shared" si="202"/>
        <v>0.52222222222222225</v>
      </c>
      <c r="I99" s="109">
        <f t="shared" si="187"/>
        <v>742</v>
      </c>
      <c r="J99" s="650">
        <f t="shared" si="188"/>
        <v>0.687037037037037</v>
      </c>
      <c r="K99" s="666">
        <f>'CEO II V EDE'!K13</f>
        <v>0</v>
      </c>
      <c r="L99" s="632">
        <f t="shared" si="202"/>
        <v>0</v>
      </c>
      <c r="M99" s="666">
        <f>'CEO II V EDE'!M13</f>
        <v>0</v>
      </c>
      <c r="N99" s="632">
        <f t="shared" si="203"/>
        <v>0</v>
      </c>
      <c r="O99" s="666">
        <f>'CEO II V EDE'!O13</f>
        <v>0</v>
      </c>
      <c r="P99" s="632">
        <f t="shared" si="204"/>
        <v>0</v>
      </c>
      <c r="Q99" s="109">
        <f t="shared" si="191"/>
        <v>0</v>
      </c>
      <c r="R99" s="650">
        <f t="shared" si="192"/>
        <v>0</v>
      </c>
      <c r="S99" s="666">
        <f>'CEO II V EDE'!S13</f>
        <v>0</v>
      </c>
      <c r="T99" s="632">
        <f t="shared" si="205"/>
        <v>0</v>
      </c>
      <c r="U99" s="666">
        <f>'CEO II V EDE'!U13</f>
        <v>13</v>
      </c>
      <c r="V99" s="632">
        <f t="shared" si="206"/>
        <v>3.6111111111111108E-2</v>
      </c>
      <c r="W99" s="666">
        <f>'CEO II V EDE'!W13</f>
        <v>196</v>
      </c>
      <c r="X99" s="632">
        <f t="shared" si="207"/>
        <v>0.5444444444444444</v>
      </c>
      <c r="Y99" s="109">
        <f t="shared" si="195"/>
        <v>209</v>
      </c>
      <c r="Z99" s="650">
        <f t="shared" si="196"/>
        <v>0.19351851851851851</v>
      </c>
      <c r="AA99" s="666">
        <f>'CEO II V EDE'!AA13</f>
        <v>186</v>
      </c>
      <c r="AB99" s="632">
        <f t="shared" si="208"/>
        <v>0.51666666666666672</v>
      </c>
      <c r="AC99" s="666">
        <f>'CEO II V EDE'!AC13</f>
        <v>192</v>
      </c>
      <c r="AD99" s="632">
        <f t="shared" si="209"/>
        <v>0.53333333333333333</v>
      </c>
      <c r="AE99" s="666">
        <f>'CEO II V EDE'!AE13</f>
        <v>149</v>
      </c>
      <c r="AF99" s="632">
        <f t="shared" si="210"/>
        <v>0.41388888888888886</v>
      </c>
      <c r="AG99" s="109">
        <f t="shared" si="199"/>
        <v>527</v>
      </c>
      <c r="AH99" s="650">
        <f t="shared" si="200"/>
        <v>0.48796296296296299</v>
      </c>
    </row>
    <row r="100" spans="1:34" ht="24" x14ac:dyDescent="0.25">
      <c r="A100" s="164" t="s">
        <v>58</v>
      </c>
      <c r="B100" s="612">
        <f>'CEO II V EDE'!B14</f>
        <v>160</v>
      </c>
      <c r="C100" s="107">
        <f>'CEO II V EDE'!C14</f>
        <v>203</v>
      </c>
      <c r="D100" s="19">
        <f t="shared" si="186"/>
        <v>1.26875</v>
      </c>
      <c r="E100" s="107">
        <f>'CEO II V EDE'!E14</f>
        <v>269</v>
      </c>
      <c r="F100" s="19">
        <f t="shared" si="201"/>
        <v>1.6812499999999999</v>
      </c>
      <c r="G100" s="107">
        <f>'CEO II V EDE'!G14</f>
        <v>140</v>
      </c>
      <c r="H100" s="19">
        <f t="shared" si="202"/>
        <v>0.875</v>
      </c>
      <c r="I100" s="109">
        <f t="shared" si="187"/>
        <v>612</v>
      </c>
      <c r="J100" s="650">
        <f t="shared" si="188"/>
        <v>1.2749999999999999</v>
      </c>
      <c r="K100" s="666">
        <f>'CEO II V EDE'!K14</f>
        <v>0</v>
      </c>
      <c r="L100" s="632">
        <f t="shared" si="202"/>
        <v>0</v>
      </c>
      <c r="M100" s="666">
        <f>'CEO II V EDE'!M14</f>
        <v>0</v>
      </c>
      <c r="N100" s="632">
        <f t="shared" si="203"/>
        <v>0</v>
      </c>
      <c r="O100" s="666">
        <f>'CEO II V EDE'!O14</f>
        <v>0</v>
      </c>
      <c r="P100" s="632">
        <f t="shared" si="204"/>
        <v>0</v>
      </c>
      <c r="Q100" s="109">
        <f t="shared" si="191"/>
        <v>0</v>
      </c>
      <c r="R100" s="650">
        <f t="shared" si="192"/>
        <v>0</v>
      </c>
      <c r="S100" s="666">
        <f>'CEO II V EDE'!S14</f>
        <v>0</v>
      </c>
      <c r="T100" s="632">
        <f t="shared" si="205"/>
        <v>0</v>
      </c>
      <c r="U100" s="666">
        <f>'CEO II V EDE'!U14</f>
        <v>53</v>
      </c>
      <c r="V100" s="632">
        <f t="shared" si="206"/>
        <v>0.33124999999999999</v>
      </c>
      <c r="W100" s="666">
        <f>'CEO II V EDE'!W14</f>
        <v>151</v>
      </c>
      <c r="X100" s="632">
        <f t="shared" si="207"/>
        <v>0.94374999999999998</v>
      </c>
      <c r="Y100" s="109">
        <f t="shared" si="195"/>
        <v>204</v>
      </c>
      <c r="Z100" s="650">
        <f t="shared" si="196"/>
        <v>0.42499999999999999</v>
      </c>
      <c r="AA100" s="666">
        <f>'CEO II V EDE'!AA14</f>
        <v>156</v>
      </c>
      <c r="AB100" s="632">
        <f t="shared" si="208"/>
        <v>0.97499999999999998</v>
      </c>
      <c r="AC100" s="666">
        <f>'CEO II V EDE'!AC14</f>
        <v>178</v>
      </c>
      <c r="AD100" s="632">
        <f t="shared" si="209"/>
        <v>1.1125</v>
      </c>
      <c r="AE100" s="666">
        <f>'CEO II V EDE'!AE14</f>
        <v>198</v>
      </c>
      <c r="AF100" s="632">
        <f t="shared" si="210"/>
        <v>1.2375</v>
      </c>
      <c r="AG100" s="109">
        <f t="shared" si="199"/>
        <v>532</v>
      </c>
      <c r="AH100" s="650">
        <f t="shared" si="200"/>
        <v>1.1083333333333334</v>
      </c>
    </row>
    <row r="101" spans="1:34" ht="24.75" thickBot="1" x14ac:dyDescent="0.3">
      <c r="A101" s="123" t="s">
        <v>59</v>
      </c>
      <c r="B101" s="613">
        <f>'CEO II V EDE'!B15</f>
        <v>40</v>
      </c>
      <c r="C101" s="112">
        <f>'CEO II V EDE'!C15</f>
        <v>83</v>
      </c>
      <c r="D101" s="124">
        <f t="shared" si="186"/>
        <v>2.0750000000000002</v>
      </c>
      <c r="E101" s="112">
        <f>'CEO II V EDE'!E15</f>
        <v>72</v>
      </c>
      <c r="F101" s="124">
        <f t="shared" si="201"/>
        <v>1.8</v>
      </c>
      <c r="G101" s="112">
        <f>'CEO II V EDE'!G15</f>
        <v>52</v>
      </c>
      <c r="H101" s="124">
        <f t="shared" si="202"/>
        <v>1.3</v>
      </c>
      <c r="I101" s="114">
        <f t="shared" si="187"/>
        <v>207</v>
      </c>
      <c r="J101" s="649">
        <f t="shared" si="188"/>
        <v>1.7250000000000001</v>
      </c>
      <c r="K101" s="667">
        <f>'CEO II V EDE'!K15</f>
        <v>0</v>
      </c>
      <c r="L101" s="631">
        <f t="shared" si="202"/>
        <v>0</v>
      </c>
      <c r="M101" s="667">
        <f>'CEO II V EDE'!M15</f>
        <v>0</v>
      </c>
      <c r="N101" s="631">
        <f t="shared" si="203"/>
        <v>0</v>
      </c>
      <c r="O101" s="667">
        <f>'CEO II V EDE'!O15</f>
        <v>0</v>
      </c>
      <c r="P101" s="631">
        <f t="shared" si="204"/>
        <v>0</v>
      </c>
      <c r="Q101" s="114">
        <f t="shared" si="191"/>
        <v>0</v>
      </c>
      <c r="R101" s="649">
        <f t="shared" si="192"/>
        <v>0</v>
      </c>
      <c r="S101" s="667">
        <f>'CEO II V EDE'!S15</f>
        <v>0</v>
      </c>
      <c r="T101" s="631">
        <f t="shared" si="205"/>
        <v>0</v>
      </c>
      <c r="U101" s="667">
        <f>'CEO II V EDE'!U15</f>
        <v>7</v>
      </c>
      <c r="V101" s="631">
        <f t="shared" si="206"/>
        <v>0.17499999999999999</v>
      </c>
      <c r="W101" s="667">
        <f>'CEO II V EDE'!W15</f>
        <v>63</v>
      </c>
      <c r="X101" s="631">
        <f t="shared" si="207"/>
        <v>1.575</v>
      </c>
      <c r="Y101" s="114">
        <f t="shared" si="195"/>
        <v>70</v>
      </c>
      <c r="Z101" s="649">
        <f t="shared" si="196"/>
        <v>0.58333333333333337</v>
      </c>
      <c r="AA101" s="667">
        <f>'CEO II V EDE'!AA15</f>
        <v>48</v>
      </c>
      <c r="AB101" s="631">
        <f t="shared" si="208"/>
        <v>1.2</v>
      </c>
      <c r="AC101" s="667">
        <f>'CEO II V EDE'!AC15</f>
        <v>52</v>
      </c>
      <c r="AD101" s="631">
        <f t="shared" si="209"/>
        <v>1.3</v>
      </c>
      <c r="AE101" s="667">
        <f>'CEO II V EDE'!AE15</f>
        <v>39</v>
      </c>
      <c r="AF101" s="631">
        <f t="shared" si="210"/>
        <v>0.97499999999999998</v>
      </c>
      <c r="AG101" s="114">
        <f t="shared" si="199"/>
        <v>139</v>
      </c>
      <c r="AH101" s="649">
        <f t="shared" si="200"/>
        <v>1.1583333333333334</v>
      </c>
    </row>
    <row r="102" spans="1:34" ht="16.5" thickBot="1" x14ac:dyDescent="0.3">
      <c r="A102" s="6" t="s">
        <v>365</v>
      </c>
      <c r="B102" s="678">
        <f>SUM(B94:B101)</f>
        <v>960</v>
      </c>
      <c r="C102" s="8">
        <f>SUM(C94:C101)</f>
        <v>1530</v>
      </c>
      <c r="D102" s="22">
        <f t="shared" si="186"/>
        <v>1.59375</v>
      </c>
      <c r="E102" s="8">
        <f>SUM(E94:E101)</f>
        <v>1286</v>
      </c>
      <c r="F102" s="22">
        <f t="shared" si="201"/>
        <v>1.3395833333333333</v>
      </c>
      <c r="G102" s="8">
        <f>SUM(G94:G101)</f>
        <v>929</v>
      </c>
      <c r="H102" s="22">
        <f t="shared" si="202"/>
        <v>0.96770833333333328</v>
      </c>
      <c r="I102" s="81">
        <f t="shared" si="187"/>
        <v>3745</v>
      </c>
      <c r="J102" s="677">
        <f t="shared" si="188"/>
        <v>1.3003472222222223</v>
      </c>
      <c r="K102" s="661">
        <f>SUM(K94:K101)</f>
        <v>10</v>
      </c>
      <c r="L102" s="676">
        <f t="shared" si="202"/>
        <v>1.0416666666666666E-2</v>
      </c>
      <c r="M102" s="661">
        <f t="shared" ref="M102" si="211">SUM(M94:M101)</f>
        <v>16</v>
      </c>
      <c r="N102" s="676">
        <f t="shared" si="203"/>
        <v>1.6666666666666666E-2</v>
      </c>
      <c r="O102" s="661">
        <f t="shared" ref="O102" si="212">SUM(O94:O101)</f>
        <v>17</v>
      </c>
      <c r="P102" s="676">
        <f t="shared" si="204"/>
        <v>1.7708333333333333E-2</v>
      </c>
      <c r="Q102" s="81">
        <f t="shared" si="191"/>
        <v>43</v>
      </c>
      <c r="R102" s="677">
        <f t="shared" si="192"/>
        <v>1.4930555555555556E-2</v>
      </c>
      <c r="S102" s="661">
        <f>SUM(S94:S101)</f>
        <v>63</v>
      </c>
      <c r="T102" s="676">
        <f t="shared" si="205"/>
        <v>6.5625000000000003E-2</v>
      </c>
      <c r="U102" s="661">
        <f t="shared" ref="U102" si="213">SUM(U94:U101)</f>
        <v>151</v>
      </c>
      <c r="V102" s="676">
        <f t="shared" si="206"/>
        <v>0.15729166666666666</v>
      </c>
      <c r="W102" s="661">
        <f t="shared" ref="W102" si="214">SUM(W94:W101)</f>
        <v>680</v>
      </c>
      <c r="X102" s="676">
        <f t="shared" si="207"/>
        <v>0.70833333333333337</v>
      </c>
      <c r="Y102" s="81">
        <f t="shared" si="195"/>
        <v>894</v>
      </c>
      <c r="Z102" s="677">
        <f t="shared" si="196"/>
        <v>0.31041666666666667</v>
      </c>
      <c r="AA102" s="661">
        <f>SUM(AA94:AA101)</f>
        <v>712</v>
      </c>
      <c r="AB102" s="676">
        <f t="shared" si="208"/>
        <v>0.7416666666666667</v>
      </c>
      <c r="AC102" s="661">
        <f t="shared" ref="AC102" si="215">SUM(AC94:AC101)</f>
        <v>810</v>
      </c>
      <c r="AD102" s="676">
        <f t="shared" si="209"/>
        <v>0.84375</v>
      </c>
      <c r="AE102" s="661">
        <f t="shared" ref="AE102" si="216">SUM(AE94:AE101)</f>
        <v>693</v>
      </c>
      <c r="AF102" s="676">
        <f t="shared" si="210"/>
        <v>0.72187500000000004</v>
      </c>
      <c r="AG102" s="81">
        <f t="shared" si="199"/>
        <v>2215</v>
      </c>
      <c r="AH102" s="677">
        <f t="shared" si="200"/>
        <v>0.76909722222222221</v>
      </c>
    </row>
    <row r="104" spans="1:34" x14ac:dyDescent="0.25">
      <c r="A104" s="1346" t="s">
        <v>481</v>
      </c>
      <c r="B104" s="1291"/>
      <c r="C104" s="1291"/>
      <c r="D104" s="1291"/>
      <c r="E104" s="1291"/>
      <c r="F104" s="1291"/>
      <c r="G104" s="1291"/>
      <c r="H104" s="1291"/>
      <c r="I104" s="1291"/>
      <c r="J104" s="1291"/>
      <c r="K104" s="1291"/>
      <c r="L104" s="1291"/>
      <c r="M104" s="1291"/>
      <c r="N104" s="1291"/>
      <c r="O104" s="1291"/>
      <c r="P104" s="1291"/>
      <c r="Q104" s="1291"/>
      <c r="R104" s="1291"/>
      <c r="S104" s="1291"/>
      <c r="T104" s="1291"/>
      <c r="U104" s="1291"/>
      <c r="V104" s="1291"/>
      <c r="W104" s="1291"/>
      <c r="X104" s="1291"/>
      <c r="Y104" s="1291"/>
      <c r="Z104" s="1291"/>
    </row>
    <row r="105" spans="1:34" ht="24.75" thickBot="1" x14ac:dyDescent="0.3">
      <c r="A105" s="14" t="s">
        <v>14</v>
      </c>
      <c r="B105" s="12" t="s">
        <v>164</v>
      </c>
      <c r="C105" s="14" t="s">
        <v>462</v>
      </c>
      <c r="D105" s="15" t="s">
        <v>1</v>
      </c>
      <c r="E105" s="14" t="s">
        <v>463</v>
      </c>
      <c r="F105" s="15" t="s">
        <v>1</v>
      </c>
      <c r="G105" s="14" t="s">
        <v>464</v>
      </c>
      <c r="H105" s="15" t="s">
        <v>1</v>
      </c>
      <c r="I105" s="101" t="s">
        <v>426</v>
      </c>
      <c r="J105" s="13" t="s">
        <v>196</v>
      </c>
      <c r="K105" s="14" t="s">
        <v>465</v>
      </c>
      <c r="L105" s="15" t="s">
        <v>1</v>
      </c>
      <c r="M105" s="14" t="s">
        <v>466</v>
      </c>
      <c r="N105" s="15" t="s">
        <v>1</v>
      </c>
      <c r="O105" s="14" t="s">
        <v>467</v>
      </c>
      <c r="P105" s="15" t="s">
        <v>1</v>
      </c>
      <c r="Q105" s="101" t="s">
        <v>426</v>
      </c>
      <c r="R105" s="13" t="s">
        <v>196</v>
      </c>
      <c r="S105" s="14" t="s">
        <v>468</v>
      </c>
      <c r="T105" s="15" t="s">
        <v>1</v>
      </c>
      <c r="U105" s="14" t="s">
        <v>469</v>
      </c>
      <c r="V105" s="15" t="s">
        <v>1</v>
      </c>
      <c r="W105" s="14" t="s">
        <v>470</v>
      </c>
      <c r="X105" s="15" t="s">
        <v>1</v>
      </c>
      <c r="Y105" s="101" t="s">
        <v>426</v>
      </c>
      <c r="Z105" s="13" t="s">
        <v>196</v>
      </c>
      <c r="AA105" s="14" t="s">
        <v>471</v>
      </c>
      <c r="AB105" s="15" t="s">
        <v>1</v>
      </c>
      <c r="AC105" s="14" t="s">
        <v>472</v>
      </c>
      <c r="AD105" s="15" t="s">
        <v>1</v>
      </c>
      <c r="AE105" s="14" t="s">
        <v>473</v>
      </c>
      <c r="AF105" s="15" t="s">
        <v>1</v>
      </c>
      <c r="AG105" s="101" t="s">
        <v>426</v>
      </c>
      <c r="AH105" s="13" t="s">
        <v>196</v>
      </c>
    </row>
    <row r="106" spans="1:34" ht="16.5" thickTop="1" x14ac:dyDescent="0.25">
      <c r="A106" s="89" t="s">
        <v>8</v>
      </c>
      <c r="B106" s="611">
        <f>'AMA_UBS V Medeiros'!B8</f>
        <v>576</v>
      </c>
      <c r="C106" s="106">
        <f>'AMA_UBS V Medeiros'!C8</f>
        <v>764</v>
      </c>
      <c r="D106" s="19">
        <f t="shared" ref="D106:D112" si="217">C106/$B106</f>
        <v>1.3263888888888888</v>
      </c>
      <c r="E106" s="106">
        <f>'AMA_UBS V Medeiros'!E8</f>
        <v>625</v>
      </c>
      <c r="F106" s="19">
        <f t="shared" ref="F106:F112" si="218">E106/$B106</f>
        <v>1.0850694444444444</v>
      </c>
      <c r="G106" s="106">
        <f>'AMA_UBS V Medeiros'!G8</f>
        <v>457</v>
      </c>
      <c r="H106" s="19">
        <f t="shared" ref="H106:L112" si="219">G106/$B106</f>
        <v>0.79340277777777779</v>
      </c>
      <c r="I106" s="77">
        <f t="shared" ref="I106:I112" si="220">SUM(C106,E106,G106)</f>
        <v>1846</v>
      </c>
      <c r="J106" s="650">
        <f t="shared" ref="J106:J112" si="221">I106/($B106*3)</f>
        <v>1.068287037037037</v>
      </c>
      <c r="K106" s="665">
        <f>'AMA_UBS V Medeiros'!K8</f>
        <v>150</v>
      </c>
      <c r="L106" s="632">
        <f t="shared" si="219"/>
        <v>0.26041666666666669</v>
      </c>
      <c r="M106" s="665">
        <f>'AMA_UBS V Medeiros'!M8</f>
        <v>106</v>
      </c>
      <c r="N106" s="632">
        <f t="shared" ref="N106:N112" si="222">M106/$B106</f>
        <v>0.18402777777777779</v>
      </c>
      <c r="O106" s="665">
        <f>'AMA_UBS V Medeiros'!O8</f>
        <v>171</v>
      </c>
      <c r="P106" s="632">
        <f t="shared" ref="P106:P112" si="223">O106/$B106</f>
        <v>0.296875</v>
      </c>
      <c r="Q106" s="77">
        <f t="shared" ref="Q106:Q112" si="224">SUM(K106,M106,O106)</f>
        <v>427</v>
      </c>
      <c r="R106" s="650">
        <f t="shared" ref="R106:R112" si="225">Q106/($B106*3)</f>
        <v>0.24710648148148148</v>
      </c>
      <c r="S106" s="665">
        <f>'AMA_UBS V Medeiros'!S8</f>
        <v>270</v>
      </c>
      <c r="T106" s="632">
        <f t="shared" ref="T106:T112" si="226">S106/$B106</f>
        <v>0.46875</v>
      </c>
      <c r="U106" s="665">
        <f>'AMA_UBS V Medeiros'!U8</f>
        <v>241</v>
      </c>
      <c r="V106" s="632">
        <f t="shared" ref="V106:V112" si="227">U106/$B106</f>
        <v>0.41840277777777779</v>
      </c>
      <c r="W106" s="665">
        <f>'AMA_UBS V Medeiros'!W8</f>
        <v>458</v>
      </c>
      <c r="X106" s="632">
        <f t="shared" ref="X106:X112" si="228">W106/$B106</f>
        <v>0.79513888888888884</v>
      </c>
      <c r="Y106" s="77">
        <f t="shared" ref="Y106:Y112" si="229">SUM(S106,U106,W106)</f>
        <v>969</v>
      </c>
      <c r="Z106" s="650">
        <f t="shared" ref="Z106:Z112" si="230">Y106/($B106*3)</f>
        <v>0.56076388888888884</v>
      </c>
      <c r="AA106" s="665">
        <f>'AMA_UBS V Medeiros'!AA8</f>
        <v>442</v>
      </c>
      <c r="AB106" s="632">
        <f t="shared" ref="AB106:AB112" si="231">AA106/$B106</f>
        <v>0.76736111111111116</v>
      </c>
      <c r="AC106" s="665">
        <f>'AMA_UBS V Medeiros'!AC8</f>
        <v>489</v>
      </c>
      <c r="AD106" s="632">
        <f t="shared" ref="AD106:AD112" si="232">AC106/$B106</f>
        <v>0.84895833333333337</v>
      </c>
      <c r="AE106" s="665">
        <f>'AMA_UBS V Medeiros'!AE8</f>
        <v>412</v>
      </c>
      <c r="AF106" s="632">
        <f t="shared" ref="AF106:AF112" si="233">AE106/$B106</f>
        <v>0.71527777777777779</v>
      </c>
      <c r="AG106" s="77">
        <f t="shared" ref="AG106:AG112" si="234">SUM(AA106,AC106,AE106)</f>
        <v>1343</v>
      </c>
      <c r="AH106" s="650">
        <f t="shared" ref="AH106:AH112" si="235">AG106/($B106*3)</f>
        <v>0.77719907407407407</v>
      </c>
    </row>
    <row r="107" spans="1:34" x14ac:dyDescent="0.25">
      <c r="A107" s="89" t="s">
        <v>9</v>
      </c>
      <c r="B107" s="612">
        <f>'AMA_UBS V Medeiros'!B9</f>
        <v>2016</v>
      </c>
      <c r="C107" s="107">
        <f>'AMA_UBS V Medeiros'!C9</f>
        <v>2325</v>
      </c>
      <c r="D107" s="120">
        <f t="shared" si="217"/>
        <v>1.1532738095238095</v>
      </c>
      <c r="E107" s="107">
        <f>'AMA_UBS V Medeiros'!E9</f>
        <v>1913</v>
      </c>
      <c r="F107" s="120">
        <f t="shared" si="218"/>
        <v>0.94890873015873012</v>
      </c>
      <c r="G107" s="107">
        <f>'AMA_UBS V Medeiros'!G9</f>
        <v>1147</v>
      </c>
      <c r="H107" s="120">
        <f t="shared" si="219"/>
        <v>0.56894841269841268</v>
      </c>
      <c r="I107" s="109">
        <f t="shared" si="220"/>
        <v>5385</v>
      </c>
      <c r="J107" s="648">
        <f t="shared" si="221"/>
        <v>0.89037698412698407</v>
      </c>
      <c r="K107" s="666">
        <f>'AMA_UBS V Medeiros'!K9</f>
        <v>173</v>
      </c>
      <c r="L107" s="630">
        <f t="shared" si="219"/>
        <v>8.5813492063492064E-2</v>
      </c>
      <c r="M107" s="666">
        <f>'AMA_UBS V Medeiros'!M9</f>
        <v>72</v>
      </c>
      <c r="N107" s="630">
        <f t="shared" si="222"/>
        <v>3.5714285714285712E-2</v>
      </c>
      <c r="O107" s="666">
        <f>'AMA_UBS V Medeiros'!O9</f>
        <v>157</v>
      </c>
      <c r="P107" s="630">
        <f t="shared" si="223"/>
        <v>7.7876984126984128E-2</v>
      </c>
      <c r="Q107" s="109">
        <f t="shared" si="224"/>
        <v>402</v>
      </c>
      <c r="R107" s="648">
        <f t="shared" si="225"/>
        <v>6.6468253968253968E-2</v>
      </c>
      <c r="S107" s="666">
        <f>'AMA_UBS V Medeiros'!S9</f>
        <v>175</v>
      </c>
      <c r="T107" s="630">
        <f t="shared" si="226"/>
        <v>8.6805555555555552E-2</v>
      </c>
      <c r="U107" s="666">
        <f>'AMA_UBS V Medeiros'!U9</f>
        <v>232</v>
      </c>
      <c r="V107" s="630">
        <f t="shared" si="227"/>
        <v>0.11507936507936507</v>
      </c>
      <c r="W107" s="666">
        <f>'AMA_UBS V Medeiros'!W9</f>
        <v>993</v>
      </c>
      <c r="X107" s="630">
        <f t="shared" si="228"/>
        <v>0.49255952380952384</v>
      </c>
      <c r="Y107" s="109">
        <f t="shared" si="229"/>
        <v>1400</v>
      </c>
      <c r="Z107" s="648">
        <f t="shared" si="230"/>
        <v>0.23148148148148148</v>
      </c>
      <c r="AA107" s="666">
        <f>'AMA_UBS V Medeiros'!AA9</f>
        <v>1090</v>
      </c>
      <c r="AB107" s="630">
        <f t="shared" si="231"/>
        <v>0.54067460317460314</v>
      </c>
      <c r="AC107" s="666">
        <f>'AMA_UBS V Medeiros'!AC9</f>
        <v>1115</v>
      </c>
      <c r="AD107" s="630">
        <f t="shared" si="232"/>
        <v>0.55307539682539686</v>
      </c>
      <c r="AE107" s="666">
        <f>'AMA_UBS V Medeiros'!AE9</f>
        <v>914</v>
      </c>
      <c r="AF107" s="630">
        <f t="shared" si="233"/>
        <v>0.45337301587301587</v>
      </c>
      <c r="AG107" s="109">
        <f t="shared" si="234"/>
        <v>3119</v>
      </c>
      <c r="AH107" s="648">
        <f t="shared" si="235"/>
        <v>0.51570767195767198</v>
      </c>
    </row>
    <row r="108" spans="1:34" x14ac:dyDescent="0.25">
      <c r="A108" s="89" t="s">
        <v>10</v>
      </c>
      <c r="B108" s="612">
        <f>'AMA_UBS V Medeiros'!B10</f>
        <v>1315</v>
      </c>
      <c r="C108" s="107">
        <f>'AMA_UBS V Medeiros'!C10</f>
        <v>993</v>
      </c>
      <c r="D108" s="120">
        <f t="shared" si="217"/>
        <v>0.75513307984790878</v>
      </c>
      <c r="E108" s="107">
        <f>'AMA_UBS V Medeiros'!E10</f>
        <v>1024</v>
      </c>
      <c r="F108" s="120">
        <f t="shared" si="218"/>
        <v>0.77870722433460071</v>
      </c>
      <c r="G108" s="107">
        <f>'AMA_UBS V Medeiros'!G10</f>
        <v>1075</v>
      </c>
      <c r="H108" s="120">
        <f t="shared" si="219"/>
        <v>0.81749049429657794</v>
      </c>
      <c r="I108" s="109">
        <f t="shared" si="220"/>
        <v>3092</v>
      </c>
      <c r="J108" s="648">
        <f t="shared" si="221"/>
        <v>0.78377693282636252</v>
      </c>
      <c r="K108" s="666">
        <f>'AMA_UBS V Medeiros'!K10</f>
        <v>934</v>
      </c>
      <c r="L108" s="630">
        <f t="shared" si="219"/>
        <v>0.71026615969581752</v>
      </c>
      <c r="M108" s="666">
        <f>'AMA_UBS V Medeiros'!M10</f>
        <v>1161</v>
      </c>
      <c r="N108" s="630">
        <f t="shared" si="222"/>
        <v>0.88288973384030422</v>
      </c>
      <c r="O108" s="666">
        <f>'AMA_UBS V Medeiros'!O10</f>
        <v>1269</v>
      </c>
      <c r="P108" s="630">
        <f t="shared" si="223"/>
        <v>0.9650190114068441</v>
      </c>
      <c r="Q108" s="109">
        <f t="shared" si="224"/>
        <v>3364</v>
      </c>
      <c r="R108" s="648">
        <f t="shared" si="225"/>
        <v>0.85272496831432187</v>
      </c>
      <c r="S108" s="666">
        <f>'AMA_UBS V Medeiros'!S10</f>
        <v>1293</v>
      </c>
      <c r="T108" s="630">
        <f t="shared" si="226"/>
        <v>0.9832699619771863</v>
      </c>
      <c r="U108" s="666">
        <f>'AMA_UBS V Medeiros'!U10</f>
        <v>1479</v>
      </c>
      <c r="V108" s="630">
        <f t="shared" si="227"/>
        <v>1.1247148288973383</v>
      </c>
      <c r="W108" s="666">
        <f>'AMA_UBS V Medeiros'!W10</f>
        <v>1169</v>
      </c>
      <c r="X108" s="630">
        <f t="shared" si="228"/>
        <v>0.88897338403041826</v>
      </c>
      <c r="Y108" s="109">
        <f t="shared" si="229"/>
        <v>3941</v>
      </c>
      <c r="Z108" s="648">
        <f t="shared" si="230"/>
        <v>0.99898605830164766</v>
      </c>
      <c r="AA108" s="666">
        <f>'AMA_UBS V Medeiros'!AA10</f>
        <v>1279</v>
      </c>
      <c r="AB108" s="630">
        <f t="shared" si="231"/>
        <v>0.97262357414448675</v>
      </c>
      <c r="AC108" s="666">
        <f>'AMA_UBS V Medeiros'!AC10</f>
        <v>1134</v>
      </c>
      <c r="AD108" s="630">
        <f t="shared" si="232"/>
        <v>0.8623574144486692</v>
      </c>
      <c r="AE108" s="666">
        <f>'AMA_UBS V Medeiros'!AE10</f>
        <v>1155</v>
      </c>
      <c r="AF108" s="630">
        <f t="shared" si="233"/>
        <v>0.87832699619771859</v>
      </c>
      <c r="AG108" s="109">
        <f t="shared" si="234"/>
        <v>3568</v>
      </c>
      <c r="AH108" s="648">
        <f t="shared" si="235"/>
        <v>0.90443599493029148</v>
      </c>
    </row>
    <row r="109" spans="1:34" x14ac:dyDescent="0.25">
      <c r="A109" s="89" t="s">
        <v>11</v>
      </c>
      <c r="B109" s="612">
        <f>'AMA_UBS V Medeiros'!B12</f>
        <v>526</v>
      </c>
      <c r="C109" s="107">
        <f>'AMA_UBS V Medeiros'!C12</f>
        <v>258</v>
      </c>
      <c r="D109" s="120">
        <f t="shared" si="217"/>
        <v>0.49049429657794674</v>
      </c>
      <c r="E109" s="107">
        <f>'AMA_UBS V Medeiros'!E12</f>
        <v>348</v>
      </c>
      <c r="F109" s="120">
        <f t="shared" si="218"/>
        <v>0.66159695817490494</v>
      </c>
      <c r="G109" s="107">
        <f>'AMA_UBS V Medeiros'!G12</f>
        <v>218</v>
      </c>
      <c r="H109" s="120">
        <f t="shared" si="219"/>
        <v>0.4144486692015209</v>
      </c>
      <c r="I109" s="109">
        <f t="shared" si="220"/>
        <v>824</v>
      </c>
      <c r="J109" s="648">
        <f t="shared" si="221"/>
        <v>0.52217997465145749</v>
      </c>
      <c r="K109" s="666">
        <f>'AMA_UBS V Medeiros'!K12</f>
        <v>203</v>
      </c>
      <c r="L109" s="630">
        <f t="shared" si="219"/>
        <v>0.38593155893536124</v>
      </c>
      <c r="M109" s="666">
        <f>'AMA_UBS V Medeiros'!M12</f>
        <v>219</v>
      </c>
      <c r="N109" s="630">
        <f t="shared" si="222"/>
        <v>0.41634980988593157</v>
      </c>
      <c r="O109" s="666">
        <f>'AMA_UBS V Medeiros'!O12</f>
        <v>244</v>
      </c>
      <c r="P109" s="630">
        <f t="shared" si="223"/>
        <v>0.46387832699619774</v>
      </c>
      <c r="Q109" s="109">
        <f t="shared" si="224"/>
        <v>666</v>
      </c>
      <c r="R109" s="648">
        <f t="shared" si="225"/>
        <v>0.4220532319391635</v>
      </c>
      <c r="S109" s="666">
        <f>'AMA_UBS V Medeiros'!S12</f>
        <v>265</v>
      </c>
      <c r="T109" s="630">
        <f t="shared" si="226"/>
        <v>0.50380228136882133</v>
      </c>
      <c r="U109" s="666">
        <f>'AMA_UBS V Medeiros'!U12</f>
        <v>56</v>
      </c>
      <c r="V109" s="630">
        <f t="shared" si="227"/>
        <v>0.10646387832699619</v>
      </c>
      <c r="W109" s="666">
        <f>'AMA_UBS V Medeiros'!W12</f>
        <v>63</v>
      </c>
      <c r="X109" s="630">
        <f t="shared" si="228"/>
        <v>0.11977186311787072</v>
      </c>
      <c r="Y109" s="109">
        <f t="shared" si="229"/>
        <v>384</v>
      </c>
      <c r="Z109" s="648">
        <f t="shared" si="230"/>
        <v>0.24334600760456274</v>
      </c>
      <c r="AA109" s="666">
        <f>'AMA_UBS V Medeiros'!AA12</f>
        <v>153</v>
      </c>
      <c r="AB109" s="630">
        <f t="shared" si="231"/>
        <v>0.29087452471482889</v>
      </c>
      <c r="AC109" s="666">
        <f>'AMA_UBS V Medeiros'!AC12</f>
        <v>341</v>
      </c>
      <c r="AD109" s="630">
        <f t="shared" si="232"/>
        <v>0.64828897338403046</v>
      </c>
      <c r="AE109" s="666">
        <f>'AMA_UBS V Medeiros'!AE12</f>
        <v>195</v>
      </c>
      <c r="AF109" s="630">
        <f t="shared" si="233"/>
        <v>0.37072243346007605</v>
      </c>
      <c r="AG109" s="109">
        <f t="shared" si="234"/>
        <v>689</v>
      </c>
      <c r="AH109" s="648">
        <f t="shared" si="235"/>
        <v>0.43662864385297845</v>
      </c>
    </row>
    <row r="110" spans="1:34" x14ac:dyDescent="0.25">
      <c r="A110" s="89" t="s">
        <v>12</v>
      </c>
      <c r="B110" s="612">
        <f>'AMA_UBS V Medeiros'!B14</f>
        <v>125</v>
      </c>
      <c r="C110" s="107">
        <f>'AMA_UBS V Medeiros'!C14</f>
        <v>292</v>
      </c>
      <c r="D110" s="120">
        <f t="shared" si="217"/>
        <v>2.3359999999999999</v>
      </c>
      <c r="E110" s="107">
        <f>'AMA_UBS V Medeiros'!E14</f>
        <v>230</v>
      </c>
      <c r="F110" s="120">
        <f t="shared" si="218"/>
        <v>1.84</v>
      </c>
      <c r="G110" s="107">
        <f>'AMA_UBS V Medeiros'!G14</f>
        <v>314</v>
      </c>
      <c r="H110" s="120">
        <f t="shared" si="219"/>
        <v>2.512</v>
      </c>
      <c r="I110" s="109">
        <f t="shared" si="220"/>
        <v>836</v>
      </c>
      <c r="J110" s="648">
        <f t="shared" si="221"/>
        <v>2.2293333333333334</v>
      </c>
      <c r="K110" s="666">
        <f>'AMA_UBS V Medeiros'!K14</f>
        <v>251</v>
      </c>
      <c r="L110" s="630">
        <f t="shared" si="219"/>
        <v>2.008</v>
      </c>
      <c r="M110" s="666">
        <f>'AMA_UBS V Medeiros'!M14</f>
        <v>267</v>
      </c>
      <c r="N110" s="630">
        <f t="shared" si="222"/>
        <v>2.1360000000000001</v>
      </c>
      <c r="O110" s="666">
        <f>'AMA_UBS V Medeiros'!O14</f>
        <v>121</v>
      </c>
      <c r="P110" s="630">
        <f t="shared" si="223"/>
        <v>0.96799999999999997</v>
      </c>
      <c r="Q110" s="109">
        <f t="shared" si="224"/>
        <v>639</v>
      </c>
      <c r="R110" s="648">
        <f t="shared" si="225"/>
        <v>1.704</v>
      </c>
      <c r="S110" s="666">
        <f>'AMA_UBS V Medeiros'!S14</f>
        <v>254</v>
      </c>
      <c r="T110" s="630">
        <f t="shared" si="226"/>
        <v>2.032</v>
      </c>
      <c r="U110" s="666">
        <f>'AMA_UBS V Medeiros'!U14</f>
        <v>287</v>
      </c>
      <c r="V110" s="630">
        <f t="shared" si="227"/>
        <v>2.2959999999999998</v>
      </c>
      <c r="W110" s="666">
        <f>'AMA_UBS V Medeiros'!W14</f>
        <v>180</v>
      </c>
      <c r="X110" s="630">
        <f t="shared" si="228"/>
        <v>1.44</v>
      </c>
      <c r="Y110" s="109">
        <f t="shared" si="229"/>
        <v>721</v>
      </c>
      <c r="Z110" s="648">
        <f t="shared" si="230"/>
        <v>1.9226666666666667</v>
      </c>
      <c r="AA110" s="666">
        <f>'AMA_UBS V Medeiros'!AA14</f>
        <v>239</v>
      </c>
      <c r="AB110" s="630">
        <f t="shared" si="231"/>
        <v>1.9119999999999999</v>
      </c>
      <c r="AC110" s="666">
        <f>'AMA_UBS V Medeiros'!AC14</f>
        <v>0</v>
      </c>
      <c r="AD110" s="630">
        <f t="shared" si="232"/>
        <v>0</v>
      </c>
      <c r="AE110" s="666">
        <f>'AMA_UBS V Medeiros'!AE14</f>
        <v>229</v>
      </c>
      <c r="AF110" s="630">
        <f t="shared" si="233"/>
        <v>1.8320000000000001</v>
      </c>
      <c r="AG110" s="109">
        <f t="shared" si="234"/>
        <v>468</v>
      </c>
      <c r="AH110" s="648">
        <f t="shared" si="235"/>
        <v>1.248</v>
      </c>
    </row>
    <row r="111" spans="1:34" ht="16.5" thickBot="1" x14ac:dyDescent="0.3">
      <c r="A111" s="111" t="s">
        <v>13</v>
      </c>
      <c r="B111" s="613">
        <f>'AMA_UBS V Medeiros'!B15</f>
        <v>659</v>
      </c>
      <c r="C111" s="112">
        <f>'AMA_UBS V Medeiros'!C15</f>
        <v>415</v>
      </c>
      <c r="D111" s="124">
        <f t="shared" si="217"/>
        <v>0.62974203338391499</v>
      </c>
      <c r="E111" s="112">
        <f>'AMA_UBS V Medeiros'!E15</f>
        <v>430</v>
      </c>
      <c r="F111" s="124">
        <f t="shared" si="218"/>
        <v>0.65250379362670718</v>
      </c>
      <c r="G111" s="112">
        <f>'AMA_UBS V Medeiros'!G15</f>
        <v>306</v>
      </c>
      <c r="H111" s="124">
        <f t="shared" si="219"/>
        <v>0.46433990895295901</v>
      </c>
      <c r="I111" s="114">
        <f t="shared" si="220"/>
        <v>1151</v>
      </c>
      <c r="J111" s="649">
        <f t="shared" si="221"/>
        <v>0.58219524532119371</v>
      </c>
      <c r="K111" s="667">
        <f>'AMA_UBS V Medeiros'!K15</f>
        <v>153</v>
      </c>
      <c r="L111" s="631">
        <f t="shared" si="219"/>
        <v>0.23216995447647951</v>
      </c>
      <c r="M111" s="667">
        <f>'AMA_UBS V Medeiros'!M15</f>
        <v>109</v>
      </c>
      <c r="N111" s="631">
        <f t="shared" si="222"/>
        <v>0.165402124430956</v>
      </c>
      <c r="O111" s="667">
        <f>'AMA_UBS V Medeiros'!O15</f>
        <v>133</v>
      </c>
      <c r="P111" s="631">
        <f t="shared" si="223"/>
        <v>0.20182094081942337</v>
      </c>
      <c r="Q111" s="114">
        <f t="shared" si="224"/>
        <v>395</v>
      </c>
      <c r="R111" s="649">
        <f t="shared" si="225"/>
        <v>0.19979767324228628</v>
      </c>
      <c r="S111" s="667">
        <f>'AMA_UBS V Medeiros'!S15</f>
        <v>154</v>
      </c>
      <c r="T111" s="631">
        <f t="shared" si="226"/>
        <v>0.23368740515933231</v>
      </c>
      <c r="U111" s="667">
        <f>'AMA_UBS V Medeiros'!U15</f>
        <v>215</v>
      </c>
      <c r="V111" s="631">
        <f t="shared" si="227"/>
        <v>0.32625189681335359</v>
      </c>
      <c r="W111" s="667">
        <f>'AMA_UBS V Medeiros'!W15</f>
        <v>274</v>
      </c>
      <c r="X111" s="631">
        <f t="shared" si="228"/>
        <v>0.41578148710166918</v>
      </c>
      <c r="Y111" s="114">
        <f t="shared" si="229"/>
        <v>643</v>
      </c>
      <c r="Z111" s="649">
        <f t="shared" si="230"/>
        <v>0.32524026302478504</v>
      </c>
      <c r="AA111" s="667">
        <f>'AMA_UBS V Medeiros'!AA15</f>
        <v>307</v>
      </c>
      <c r="AB111" s="631">
        <f t="shared" si="231"/>
        <v>0.46585735963581182</v>
      </c>
      <c r="AC111" s="667">
        <f>'AMA_UBS V Medeiros'!AC15</f>
        <v>330</v>
      </c>
      <c r="AD111" s="631">
        <f t="shared" si="232"/>
        <v>0.5007587253414264</v>
      </c>
      <c r="AE111" s="667">
        <f>'AMA_UBS V Medeiros'!AE15</f>
        <v>490</v>
      </c>
      <c r="AF111" s="631">
        <f t="shared" si="233"/>
        <v>0.74355083459787552</v>
      </c>
      <c r="AG111" s="114">
        <f t="shared" si="234"/>
        <v>1127</v>
      </c>
      <c r="AH111" s="649">
        <f t="shared" si="235"/>
        <v>0.57005563985837127</v>
      </c>
    </row>
    <row r="112" spans="1:34" ht="16.5" thickBot="1" x14ac:dyDescent="0.3">
      <c r="A112" s="6" t="s">
        <v>313</v>
      </c>
      <c r="B112" s="678">
        <f>SUM(B106:B111)</f>
        <v>5217</v>
      </c>
      <c r="C112" s="8">
        <f>SUM(C106:C111)</f>
        <v>5047</v>
      </c>
      <c r="D112" s="22">
        <f t="shared" si="217"/>
        <v>0.96741422273337163</v>
      </c>
      <c r="E112" s="8">
        <f>SUM(E106:E111)</f>
        <v>4570</v>
      </c>
      <c r="F112" s="22">
        <f t="shared" si="218"/>
        <v>0.87598236534406748</v>
      </c>
      <c r="G112" s="8">
        <f>SUM(G106:G111)</f>
        <v>3517</v>
      </c>
      <c r="H112" s="22">
        <f t="shared" si="219"/>
        <v>0.67414222733371665</v>
      </c>
      <c r="I112" s="81">
        <f t="shared" si="220"/>
        <v>13134</v>
      </c>
      <c r="J112" s="677">
        <f t="shared" si="221"/>
        <v>0.83917960513705192</v>
      </c>
      <c r="K112" s="661">
        <f>SUM(K106:K111)</f>
        <v>1864</v>
      </c>
      <c r="L112" s="676">
        <f t="shared" si="219"/>
        <v>0.35729346367644238</v>
      </c>
      <c r="M112" s="661">
        <f t="shared" ref="M112" si="236">SUM(M106:M111)</f>
        <v>1934</v>
      </c>
      <c r="N112" s="676">
        <f t="shared" si="222"/>
        <v>0.37071113666858346</v>
      </c>
      <c r="O112" s="661">
        <f t="shared" ref="O112" si="237">SUM(O106:O111)</f>
        <v>2095</v>
      </c>
      <c r="P112" s="676">
        <f t="shared" si="223"/>
        <v>0.40157178455050796</v>
      </c>
      <c r="Q112" s="81">
        <f t="shared" si="224"/>
        <v>5893</v>
      </c>
      <c r="R112" s="677">
        <f t="shared" si="225"/>
        <v>0.37652546163184464</v>
      </c>
      <c r="S112" s="661">
        <f>SUM(S106:S111)</f>
        <v>2411</v>
      </c>
      <c r="T112" s="676">
        <f t="shared" si="226"/>
        <v>0.46214299405788767</v>
      </c>
      <c r="U112" s="661">
        <f t="shared" ref="U112" si="238">SUM(U106:U111)</f>
        <v>2510</v>
      </c>
      <c r="V112" s="676">
        <f t="shared" si="227"/>
        <v>0.48111941728963004</v>
      </c>
      <c r="W112" s="661">
        <f t="shared" ref="W112" si="239">SUM(W106:W111)</f>
        <v>3137</v>
      </c>
      <c r="X112" s="676">
        <f t="shared" si="228"/>
        <v>0.60130343109066509</v>
      </c>
      <c r="Y112" s="81">
        <f t="shared" si="229"/>
        <v>8058</v>
      </c>
      <c r="Z112" s="677">
        <f t="shared" si="230"/>
        <v>0.51485528081272758</v>
      </c>
      <c r="AA112" s="661">
        <f>SUM(AA106:AA111)</f>
        <v>3510</v>
      </c>
      <c r="AB112" s="676">
        <f t="shared" si="231"/>
        <v>0.67280046003450256</v>
      </c>
      <c r="AC112" s="661">
        <f t="shared" ref="AC112" si="240">SUM(AC106:AC111)</f>
        <v>3409</v>
      </c>
      <c r="AD112" s="676">
        <f t="shared" si="232"/>
        <v>0.65344067471727041</v>
      </c>
      <c r="AE112" s="661">
        <f t="shared" ref="AE112" si="241">SUM(AE106:AE111)</f>
        <v>3395</v>
      </c>
      <c r="AF112" s="676">
        <f t="shared" si="233"/>
        <v>0.65075714011884223</v>
      </c>
      <c r="AG112" s="81">
        <f t="shared" si="234"/>
        <v>10314</v>
      </c>
      <c r="AH112" s="677">
        <f t="shared" si="235"/>
        <v>0.6589994249568718</v>
      </c>
    </row>
    <row r="114" spans="1:34" x14ac:dyDescent="0.25">
      <c r="A114" s="1346" t="s">
        <v>482</v>
      </c>
      <c r="B114" s="1291"/>
      <c r="C114" s="1291"/>
      <c r="D114" s="1291"/>
      <c r="E114" s="1291"/>
      <c r="F114" s="1291"/>
      <c r="G114" s="1291"/>
      <c r="H114" s="1291"/>
      <c r="I114" s="1291"/>
      <c r="J114" s="1291"/>
      <c r="K114" s="1291"/>
      <c r="L114" s="1291"/>
      <c r="M114" s="1291"/>
      <c r="N114" s="1291"/>
      <c r="O114" s="1291"/>
      <c r="P114" s="1291"/>
      <c r="Q114" s="1291"/>
      <c r="R114" s="1291"/>
      <c r="S114" s="1291"/>
      <c r="T114" s="1291"/>
      <c r="U114" s="1291"/>
      <c r="V114" s="1291"/>
      <c r="W114" s="1291"/>
      <c r="X114" s="1291"/>
      <c r="Y114" s="1291"/>
      <c r="Z114" s="1291"/>
    </row>
    <row r="115" spans="1:34" ht="24.75" thickBot="1" x14ac:dyDescent="0.3">
      <c r="A115" s="14" t="s">
        <v>14</v>
      </c>
      <c r="B115" s="12" t="s">
        <v>164</v>
      </c>
      <c r="C115" s="14" t="s">
        <v>462</v>
      </c>
      <c r="D115" s="15" t="s">
        <v>1</v>
      </c>
      <c r="E115" s="14" t="s">
        <v>463</v>
      </c>
      <c r="F115" s="15" t="s">
        <v>1</v>
      </c>
      <c r="G115" s="14" t="s">
        <v>464</v>
      </c>
      <c r="H115" s="15" t="s">
        <v>1</v>
      </c>
      <c r="I115" s="101" t="s">
        <v>426</v>
      </c>
      <c r="J115" s="13" t="s">
        <v>196</v>
      </c>
      <c r="K115" s="14" t="s">
        <v>465</v>
      </c>
      <c r="L115" s="15" t="s">
        <v>1</v>
      </c>
      <c r="M115" s="14" t="s">
        <v>466</v>
      </c>
      <c r="N115" s="15" t="s">
        <v>1</v>
      </c>
      <c r="O115" s="14" t="s">
        <v>467</v>
      </c>
      <c r="P115" s="15" t="s">
        <v>1</v>
      </c>
      <c r="Q115" s="101" t="s">
        <v>426</v>
      </c>
      <c r="R115" s="13" t="s">
        <v>196</v>
      </c>
      <c r="S115" s="14" t="s">
        <v>468</v>
      </c>
      <c r="T115" s="15" t="s">
        <v>1</v>
      </c>
      <c r="U115" s="14" t="s">
        <v>469</v>
      </c>
      <c r="V115" s="15" t="s">
        <v>1</v>
      </c>
      <c r="W115" s="14" t="s">
        <v>470</v>
      </c>
      <c r="X115" s="15" t="s">
        <v>1</v>
      </c>
      <c r="Y115" s="101" t="s">
        <v>426</v>
      </c>
      <c r="Z115" s="13" t="s">
        <v>196</v>
      </c>
      <c r="AA115" s="14" t="s">
        <v>471</v>
      </c>
      <c r="AB115" s="15" t="s">
        <v>1</v>
      </c>
      <c r="AC115" s="14" t="s">
        <v>472</v>
      </c>
      <c r="AD115" s="15" t="s">
        <v>1</v>
      </c>
      <c r="AE115" s="14" t="s">
        <v>473</v>
      </c>
      <c r="AF115" s="15" t="s">
        <v>1</v>
      </c>
      <c r="AG115" s="101" t="s">
        <v>426</v>
      </c>
      <c r="AH115" s="13" t="s">
        <v>196</v>
      </c>
    </row>
    <row r="116" spans="1:34" ht="16.5" thickTop="1" x14ac:dyDescent="0.25">
      <c r="A116" s="89" t="s">
        <v>8</v>
      </c>
      <c r="B116" s="611">
        <f>'UBS Izolina Mazzei'!B8</f>
        <v>864</v>
      </c>
      <c r="C116" s="106">
        <f>'UBS Izolina Mazzei'!C8</f>
        <v>998</v>
      </c>
      <c r="D116" s="19">
        <f t="shared" ref="D116:D124" si="242">C116/$B116</f>
        <v>1.1550925925925926</v>
      </c>
      <c r="E116" s="106">
        <f>'UBS Izolina Mazzei'!E8</f>
        <v>806</v>
      </c>
      <c r="F116" s="19">
        <f t="shared" ref="F116:F124" si="243">E116/$B116</f>
        <v>0.93287037037037035</v>
      </c>
      <c r="G116" s="106">
        <f>'UBS Izolina Mazzei'!G8</f>
        <v>553</v>
      </c>
      <c r="H116" s="19">
        <f t="shared" ref="H116:L124" si="244">G116/$B116</f>
        <v>0.64004629629629628</v>
      </c>
      <c r="I116" s="77">
        <f t="shared" ref="I116:I124" si="245">SUM(C116,E116,G116)</f>
        <v>2357</v>
      </c>
      <c r="J116" s="650">
        <f t="shared" ref="J116:J124" si="246">I116/($B116*3)</f>
        <v>0.90933641975308643</v>
      </c>
      <c r="K116" s="665">
        <f>'UBS Izolina Mazzei'!K8</f>
        <v>103</v>
      </c>
      <c r="L116" s="632">
        <f t="shared" si="244"/>
        <v>0.11921296296296297</v>
      </c>
      <c r="M116" s="665">
        <f>'UBS Izolina Mazzei'!M8</f>
        <v>96</v>
      </c>
      <c r="N116" s="632">
        <f t="shared" ref="N116:N124" si="247">M116/$B116</f>
        <v>0.1111111111111111</v>
      </c>
      <c r="O116" s="665">
        <f>'UBS Izolina Mazzei'!O8</f>
        <v>144</v>
      </c>
      <c r="P116" s="632">
        <f t="shared" ref="P116:P124" si="248">O116/$B116</f>
        <v>0.16666666666666666</v>
      </c>
      <c r="Q116" s="77">
        <f t="shared" ref="Q116:Q124" si="249">SUM(K116,M116,O116)</f>
        <v>343</v>
      </c>
      <c r="R116" s="650">
        <f t="shared" ref="R116:R124" si="250">Q116/($B116*3)</f>
        <v>0.13233024691358025</v>
      </c>
      <c r="S116" s="665">
        <f>'UBS Izolina Mazzei'!S8</f>
        <v>229</v>
      </c>
      <c r="T116" s="632">
        <f t="shared" ref="T116:T124" si="251">S116/$B116</f>
        <v>0.26504629629629628</v>
      </c>
      <c r="U116" s="665">
        <f>'UBS Izolina Mazzei'!U8</f>
        <v>240</v>
      </c>
      <c r="V116" s="632">
        <f t="shared" ref="V116:V124" si="252">U116/$B116</f>
        <v>0.27777777777777779</v>
      </c>
      <c r="W116" s="665">
        <f>'UBS Izolina Mazzei'!W8</f>
        <v>428</v>
      </c>
      <c r="X116" s="632">
        <f t="shared" ref="X116:X124" si="253">W116/$B116</f>
        <v>0.49537037037037035</v>
      </c>
      <c r="Y116" s="77">
        <f t="shared" ref="Y116:Y124" si="254">SUM(S116,U116,W116)</f>
        <v>897</v>
      </c>
      <c r="Z116" s="650">
        <f t="shared" ref="Z116:Z124" si="255">Y116/($B116*3)</f>
        <v>0.34606481481481483</v>
      </c>
      <c r="AA116" s="665">
        <f>'UBS Izolina Mazzei'!AA8</f>
        <v>392</v>
      </c>
      <c r="AB116" s="632">
        <f t="shared" ref="AB116:AB124" si="256">AA116/$B116</f>
        <v>0.45370370370370372</v>
      </c>
      <c r="AC116" s="665">
        <f>'UBS Izolina Mazzei'!AC8</f>
        <v>414</v>
      </c>
      <c r="AD116" s="632">
        <f t="shared" ref="AD116:AD124" si="257">AC116/$B116</f>
        <v>0.47916666666666669</v>
      </c>
      <c r="AE116" s="665">
        <f>'UBS Izolina Mazzei'!AE8</f>
        <v>350</v>
      </c>
      <c r="AF116" s="632">
        <f t="shared" ref="AF116:AF124" si="258">AE116/$B116</f>
        <v>0.40509259259259262</v>
      </c>
      <c r="AG116" s="77">
        <f t="shared" ref="AG116:AG124" si="259">SUM(AA116,AC116,AE116)</f>
        <v>1156</v>
      </c>
      <c r="AH116" s="650">
        <f t="shared" ref="AH116:AH124" si="260">AG116/($B116*3)</f>
        <v>0.44598765432098764</v>
      </c>
    </row>
    <row r="117" spans="1:34" x14ac:dyDescent="0.25">
      <c r="A117" s="89" t="s">
        <v>9</v>
      </c>
      <c r="B117" s="612">
        <f>'UBS Izolina Mazzei'!B9</f>
        <v>3024</v>
      </c>
      <c r="C117" s="107">
        <f>'UBS Izolina Mazzei'!C9</f>
        <v>2866</v>
      </c>
      <c r="D117" s="120">
        <f t="shared" si="242"/>
        <v>0.94775132275132279</v>
      </c>
      <c r="E117" s="107">
        <f>'UBS Izolina Mazzei'!E9</f>
        <v>2250</v>
      </c>
      <c r="F117" s="120">
        <f t="shared" si="243"/>
        <v>0.74404761904761907</v>
      </c>
      <c r="G117" s="107">
        <f>'UBS Izolina Mazzei'!G9</f>
        <v>1484</v>
      </c>
      <c r="H117" s="120">
        <f t="shared" si="244"/>
        <v>0.49074074074074076</v>
      </c>
      <c r="I117" s="109">
        <f t="shared" si="245"/>
        <v>6600</v>
      </c>
      <c r="J117" s="648">
        <f t="shared" si="246"/>
        <v>0.72751322751322756</v>
      </c>
      <c r="K117" s="666">
        <f>'UBS Izolina Mazzei'!K9</f>
        <v>185</v>
      </c>
      <c r="L117" s="630">
        <f t="shared" si="244"/>
        <v>6.1177248677248677E-2</v>
      </c>
      <c r="M117" s="666">
        <f>'UBS Izolina Mazzei'!M9</f>
        <v>164</v>
      </c>
      <c r="N117" s="630">
        <f t="shared" si="247"/>
        <v>5.423280423280423E-2</v>
      </c>
      <c r="O117" s="666">
        <f>'UBS Izolina Mazzei'!O9</f>
        <v>262</v>
      </c>
      <c r="P117" s="630">
        <f t="shared" si="248"/>
        <v>8.6640211640211642E-2</v>
      </c>
      <c r="Q117" s="109">
        <f t="shared" si="249"/>
        <v>611</v>
      </c>
      <c r="R117" s="648">
        <f t="shared" si="250"/>
        <v>6.7350088183421516E-2</v>
      </c>
      <c r="S117" s="666">
        <f>'UBS Izolina Mazzei'!S9</f>
        <v>237</v>
      </c>
      <c r="T117" s="630">
        <f t="shared" si="251"/>
        <v>7.8373015873015872E-2</v>
      </c>
      <c r="U117" s="666">
        <f>'UBS Izolina Mazzei'!U9</f>
        <v>330</v>
      </c>
      <c r="V117" s="630">
        <f t="shared" si="252"/>
        <v>0.10912698412698413</v>
      </c>
      <c r="W117" s="666">
        <f>'UBS Izolina Mazzei'!W9</f>
        <v>914</v>
      </c>
      <c r="X117" s="630">
        <f t="shared" si="253"/>
        <v>0.30224867724867727</v>
      </c>
      <c r="Y117" s="109">
        <f t="shared" si="254"/>
        <v>1481</v>
      </c>
      <c r="Z117" s="648">
        <f t="shared" si="255"/>
        <v>0.1632495590828924</v>
      </c>
      <c r="AA117" s="666">
        <f>'UBS Izolina Mazzei'!AA9</f>
        <v>982</v>
      </c>
      <c r="AB117" s="630">
        <f t="shared" si="256"/>
        <v>0.32473544973544971</v>
      </c>
      <c r="AC117" s="666">
        <f>'UBS Izolina Mazzei'!AC9</f>
        <v>908</v>
      </c>
      <c r="AD117" s="630">
        <f t="shared" si="257"/>
        <v>0.30026455026455029</v>
      </c>
      <c r="AE117" s="666">
        <f>'UBS Izolina Mazzei'!AE9</f>
        <v>771</v>
      </c>
      <c r="AF117" s="630">
        <f t="shared" si="258"/>
        <v>0.25496031746031744</v>
      </c>
      <c r="AG117" s="109">
        <f t="shared" si="259"/>
        <v>2661</v>
      </c>
      <c r="AH117" s="648">
        <f t="shared" si="260"/>
        <v>0.29332010582010581</v>
      </c>
    </row>
    <row r="118" spans="1:34" x14ac:dyDescent="0.25">
      <c r="A118" s="89" t="s">
        <v>10</v>
      </c>
      <c r="B118" s="612">
        <f>'UBS Izolina Mazzei'!B10</f>
        <v>789</v>
      </c>
      <c r="C118" s="107">
        <f>'UBS Izolina Mazzei'!C10</f>
        <v>674</v>
      </c>
      <c r="D118" s="120">
        <f t="shared" si="242"/>
        <v>0.85424588086185049</v>
      </c>
      <c r="E118" s="107">
        <f>'UBS Izolina Mazzei'!E10</f>
        <v>703</v>
      </c>
      <c r="F118" s="120">
        <f t="shared" si="243"/>
        <v>0.89100126742712293</v>
      </c>
      <c r="G118" s="107">
        <f>'UBS Izolina Mazzei'!G10</f>
        <v>713</v>
      </c>
      <c r="H118" s="120">
        <f t="shared" si="244"/>
        <v>0.90367553865652728</v>
      </c>
      <c r="I118" s="109">
        <f t="shared" si="245"/>
        <v>2090</v>
      </c>
      <c r="J118" s="648">
        <f t="shared" si="246"/>
        <v>0.88297422898183353</v>
      </c>
      <c r="K118" s="666">
        <f>'UBS Izolina Mazzei'!K10</f>
        <v>373</v>
      </c>
      <c r="L118" s="630">
        <f t="shared" si="244"/>
        <v>0.47275031685678076</v>
      </c>
      <c r="M118" s="666">
        <f>'UBS Izolina Mazzei'!M10</f>
        <v>360</v>
      </c>
      <c r="N118" s="630">
        <f t="shared" si="247"/>
        <v>0.45627376425855515</v>
      </c>
      <c r="O118" s="666">
        <f>'UBS Izolina Mazzei'!O10</f>
        <v>444</v>
      </c>
      <c r="P118" s="630">
        <f t="shared" si="248"/>
        <v>0.56273764258555137</v>
      </c>
      <c r="Q118" s="109">
        <f t="shared" si="249"/>
        <v>1177</v>
      </c>
      <c r="R118" s="648">
        <f t="shared" si="250"/>
        <v>0.49725390790029572</v>
      </c>
      <c r="S118" s="666">
        <f>'UBS Izolina Mazzei'!S10</f>
        <v>465</v>
      </c>
      <c r="T118" s="630">
        <f t="shared" si="251"/>
        <v>0.58935361216730042</v>
      </c>
      <c r="U118" s="666">
        <f>'UBS Izolina Mazzei'!U10</f>
        <v>528</v>
      </c>
      <c r="V118" s="630">
        <f t="shared" si="252"/>
        <v>0.66920152091254748</v>
      </c>
      <c r="W118" s="666">
        <f>'UBS Izolina Mazzei'!W10</f>
        <v>729</v>
      </c>
      <c r="X118" s="630">
        <f t="shared" si="253"/>
        <v>0.92395437262357416</v>
      </c>
      <c r="Y118" s="109">
        <f t="shared" si="254"/>
        <v>1722</v>
      </c>
      <c r="Z118" s="648">
        <f t="shared" si="255"/>
        <v>0.72750316856780739</v>
      </c>
      <c r="AA118" s="666">
        <f>'UBS Izolina Mazzei'!AA10</f>
        <v>671</v>
      </c>
      <c r="AB118" s="630">
        <f t="shared" si="256"/>
        <v>0.85044359949302917</v>
      </c>
      <c r="AC118" s="666">
        <f>'UBS Izolina Mazzei'!AC10</f>
        <v>825</v>
      </c>
      <c r="AD118" s="630">
        <f t="shared" si="257"/>
        <v>1.0456273764258555</v>
      </c>
      <c r="AE118" s="666">
        <f>'UBS Izolina Mazzei'!AE10</f>
        <v>695</v>
      </c>
      <c r="AF118" s="630">
        <f t="shared" si="258"/>
        <v>0.88086185044359955</v>
      </c>
      <c r="AG118" s="109">
        <f t="shared" si="259"/>
        <v>2191</v>
      </c>
      <c r="AH118" s="648">
        <f t="shared" si="260"/>
        <v>0.92564427545416139</v>
      </c>
    </row>
    <row r="119" spans="1:34" x14ac:dyDescent="0.25">
      <c r="A119" s="89" t="s">
        <v>42</v>
      </c>
      <c r="B119" s="612">
        <f>'UBS Izolina Mazzei'!B11</f>
        <v>526</v>
      </c>
      <c r="C119" s="107">
        <f>'UBS Izolina Mazzei'!C11</f>
        <v>418</v>
      </c>
      <c r="D119" s="120">
        <f t="shared" si="242"/>
        <v>0.79467680608365021</v>
      </c>
      <c r="E119" s="107">
        <f>'UBS Izolina Mazzei'!E11</f>
        <v>354</v>
      </c>
      <c r="F119" s="120">
        <f t="shared" si="243"/>
        <v>0.6730038022813688</v>
      </c>
      <c r="G119" s="107">
        <f>'UBS Izolina Mazzei'!G11</f>
        <v>353</v>
      </c>
      <c r="H119" s="120">
        <f t="shared" si="244"/>
        <v>0.67110266159695819</v>
      </c>
      <c r="I119" s="109">
        <f t="shared" si="245"/>
        <v>1125</v>
      </c>
      <c r="J119" s="648">
        <f t="shared" si="246"/>
        <v>0.71292775665399244</v>
      </c>
      <c r="K119" s="666">
        <f>'UBS Izolina Mazzei'!K11</f>
        <v>56</v>
      </c>
      <c r="L119" s="630">
        <f t="shared" si="244"/>
        <v>0.10646387832699619</v>
      </c>
      <c r="M119" s="666">
        <f>'UBS Izolina Mazzei'!M11</f>
        <v>45</v>
      </c>
      <c r="N119" s="630">
        <f t="shared" si="247"/>
        <v>8.5551330798479083E-2</v>
      </c>
      <c r="O119" s="666">
        <f>'UBS Izolina Mazzei'!O11</f>
        <v>117</v>
      </c>
      <c r="P119" s="630">
        <f t="shared" si="248"/>
        <v>0.22243346007604561</v>
      </c>
      <c r="Q119" s="109">
        <f t="shared" si="249"/>
        <v>218</v>
      </c>
      <c r="R119" s="648">
        <f t="shared" si="250"/>
        <v>0.13814955640050697</v>
      </c>
      <c r="S119" s="666">
        <f>'UBS Izolina Mazzei'!S11</f>
        <v>247</v>
      </c>
      <c r="T119" s="630">
        <f t="shared" si="251"/>
        <v>0.46958174904942968</v>
      </c>
      <c r="U119" s="666">
        <f>'UBS Izolina Mazzei'!U11</f>
        <v>213</v>
      </c>
      <c r="V119" s="630">
        <f t="shared" si="252"/>
        <v>0.4049429657794677</v>
      </c>
      <c r="W119" s="666">
        <f>'UBS Izolina Mazzei'!W11</f>
        <v>119</v>
      </c>
      <c r="X119" s="630">
        <f t="shared" si="253"/>
        <v>0.22623574144486691</v>
      </c>
      <c r="Y119" s="109">
        <f t="shared" si="254"/>
        <v>579</v>
      </c>
      <c r="Z119" s="648">
        <f t="shared" si="255"/>
        <v>0.36692015209125473</v>
      </c>
      <c r="AA119" s="666">
        <f>'UBS Izolina Mazzei'!AA11</f>
        <v>221</v>
      </c>
      <c r="AB119" s="630">
        <f t="shared" si="256"/>
        <v>0.42015209125475284</v>
      </c>
      <c r="AC119" s="666">
        <f>'UBS Izolina Mazzei'!AC11</f>
        <v>287</v>
      </c>
      <c r="AD119" s="630">
        <f t="shared" si="257"/>
        <v>0.54562737642585546</v>
      </c>
      <c r="AE119" s="666">
        <f>'UBS Izolina Mazzei'!AE11</f>
        <v>164</v>
      </c>
      <c r="AF119" s="630">
        <f t="shared" si="258"/>
        <v>0.31178707224334601</v>
      </c>
      <c r="AG119" s="109">
        <f t="shared" si="259"/>
        <v>672</v>
      </c>
      <c r="AH119" s="648">
        <f t="shared" si="260"/>
        <v>0.42585551330798477</v>
      </c>
    </row>
    <row r="120" spans="1:34" x14ac:dyDescent="0.25">
      <c r="A120" s="63" t="s">
        <v>185</v>
      </c>
      <c r="B120" s="615">
        <f>'UBS Izolina Mazzei'!B12</f>
        <v>125</v>
      </c>
      <c r="C120" s="118">
        <f>'UBS Izolina Mazzei'!C12</f>
        <v>94</v>
      </c>
      <c r="D120" s="66">
        <f t="shared" si="242"/>
        <v>0.752</v>
      </c>
      <c r="E120" s="118">
        <f>'UBS Izolina Mazzei'!E12</f>
        <v>98</v>
      </c>
      <c r="F120" s="66">
        <f t="shared" si="243"/>
        <v>0.78400000000000003</v>
      </c>
      <c r="G120" s="118">
        <f>'UBS Izolina Mazzei'!G12</f>
        <v>69</v>
      </c>
      <c r="H120" s="66">
        <f t="shared" si="244"/>
        <v>0.55200000000000005</v>
      </c>
      <c r="I120" s="133">
        <f t="shared" si="245"/>
        <v>261</v>
      </c>
      <c r="J120" s="651">
        <f t="shared" si="246"/>
        <v>0.69599999999999995</v>
      </c>
      <c r="K120" s="669">
        <f>'UBS Izolina Mazzei'!K12</f>
        <v>13</v>
      </c>
      <c r="L120" s="633">
        <f t="shared" si="244"/>
        <v>0.104</v>
      </c>
      <c r="M120" s="669">
        <f>'UBS Izolina Mazzei'!M12</f>
        <v>11</v>
      </c>
      <c r="N120" s="633">
        <f t="shared" si="247"/>
        <v>8.7999999999999995E-2</v>
      </c>
      <c r="O120" s="669">
        <f>'UBS Izolina Mazzei'!O12</f>
        <v>82</v>
      </c>
      <c r="P120" s="633">
        <f t="shared" si="248"/>
        <v>0.65600000000000003</v>
      </c>
      <c r="Q120" s="133">
        <f t="shared" si="249"/>
        <v>106</v>
      </c>
      <c r="R120" s="651">
        <f t="shared" si="250"/>
        <v>0.28266666666666668</v>
      </c>
      <c r="S120" s="669">
        <f>'UBS Izolina Mazzei'!S12</f>
        <v>62</v>
      </c>
      <c r="T120" s="633">
        <f t="shared" si="251"/>
        <v>0.496</v>
      </c>
      <c r="U120" s="669">
        <f>'UBS Izolina Mazzei'!U12</f>
        <v>75</v>
      </c>
      <c r="V120" s="633">
        <f t="shared" si="252"/>
        <v>0.6</v>
      </c>
      <c r="W120" s="669">
        <f>'UBS Izolina Mazzei'!W12</f>
        <v>9</v>
      </c>
      <c r="X120" s="633">
        <f t="shared" si="253"/>
        <v>7.1999999999999995E-2</v>
      </c>
      <c r="Y120" s="133">
        <f t="shared" si="254"/>
        <v>146</v>
      </c>
      <c r="Z120" s="651">
        <f t="shared" si="255"/>
        <v>0.38933333333333331</v>
      </c>
      <c r="AA120" s="669">
        <f>'UBS Izolina Mazzei'!AA12</f>
        <v>85</v>
      </c>
      <c r="AB120" s="633">
        <f t="shared" si="256"/>
        <v>0.68</v>
      </c>
      <c r="AC120" s="669">
        <f>'UBS Izolina Mazzei'!AC12</f>
        <v>72</v>
      </c>
      <c r="AD120" s="633">
        <f t="shared" si="257"/>
        <v>0.57599999999999996</v>
      </c>
      <c r="AE120" s="669">
        <f>'UBS Izolina Mazzei'!AE12</f>
        <v>56</v>
      </c>
      <c r="AF120" s="633">
        <f t="shared" si="258"/>
        <v>0.44800000000000001</v>
      </c>
      <c r="AG120" s="133">
        <f t="shared" si="259"/>
        <v>213</v>
      </c>
      <c r="AH120" s="651">
        <f t="shared" si="260"/>
        <v>0.56799999999999995</v>
      </c>
    </row>
    <row r="121" spans="1:34" x14ac:dyDescent="0.25">
      <c r="A121" s="198" t="s">
        <v>13</v>
      </c>
      <c r="B121" s="616">
        <f>'UBS Izolina Mazzei'!B13</f>
        <v>526</v>
      </c>
      <c r="C121" s="200">
        <f>'UBS Izolina Mazzei'!C13</f>
        <v>514</v>
      </c>
      <c r="D121" s="201">
        <f t="shared" si="242"/>
        <v>0.97718631178707227</v>
      </c>
      <c r="E121" s="200">
        <f>'UBS Izolina Mazzei'!E13</f>
        <v>396</v>
      </c>
      <c r="F121" s="201">
        <f t="shared" si="243"/>
        <v>0.75285171102661597</v>
      </c>
      <c r="G121" s="200">
        <f>'UBS Izolina Mazzei'!G13</f>
        <v>359</v>
      </c>
      <c r="H121" s="201">
        <f t="shared" si="244"/>
        <v>0.68250950570342206</v>
      </c>
      <c r="I121" s="202">
        <f t="shared" si="245"/>
        <v>1269</v>
      </c>
      <c r="J121" s="652">
        <f t="shared" si="246"/>
        <v>0.80418250950570347</v>
      </c>
      <c r="K121" s="670">
        <f>'UBS Izolina Mazzei'!K13</f>
        <v>190</v>
      </c>
      <c r="L121" s="634">
        <f t="shared" si="244"/>
        <v>0.36121673003802279</v>
      </c>
      <c r="M121" s="670">
        <f>'UBS Izolina Mazzei'!M13</f>
        <v>225</v>
      </c>
      <c r="N121" s="634">
        <f t="shared" si="247"/>
        <v>0.42775665399239543</v>
      </c>
      <c r="O121" s="670">
        <f>'UBS Izolina Mazzei'!O13</f>
        <v>262</v>
      </c>
      <c r="P121" s="634">
        <f t="shared" si="248"/>
        <v>0.49809885931558934</v>
      </c>
      <c r="Q121" s="202">
        <f t="shared" si="249"/>
        <v>677</v>
      </c>
      <c r="R121" s="652">
        <f t="shared" si="250"/>
        <v>0.42902408111533585</v>
      </c>
      <c r="S121" s="670">
        <f>'UBS Izolina Mazzei'!S13</f>
        <v>378</v>
      </c>
      <c r="T121" s="634">
        <f t="shared" si="251"/>
        <v>0.71863117870722437</v>
      </c>
      <c r="U121" s="670">
        <f>'UBS Izolina Mazzei'!U13</f>
        <v>389</v>
      </c>
      <c r="V121" s="634">
        <f t="shared" si="252"/>
        <v>0.73954372623574149</v>
      </c>
      <c r="W121" s="670">
        <f>'UBS Izolina Mazzei'!W13</f>
        <v>341</v>
      </c>
      <c r="X121" s="634">
        <f t="shared" si="253"/>
        <v>0.64828897338403046</v>
      </c>
      <c r="Y121" s="202">
        <f t="shared" si="254"/>
        <v>1108</v>
      </c>
      <c r="Z121" s="652">
        <f t="shared" si="255"/>
        <v>0.7021546261089987</v>
      </c>
      <c r="AA121" s="670">
        <f>'UBS Izolina Mazzei'!AA13</f>
        <v>271</v>
      </c>
      <c r="AB121" s="634">
        <f t="shared" si="256"/>
        <v>0.51520912547528519</v>
      </c>
      <c r="AC121" s="670">
        <f>'UBS Izolina Mazzei'!AC13</f>
        <v>347</v>
      </c>
      <c r="AD121" s="634">
        <f t="shared" si="257"/>
        <v>0.65969581749049433</v>
      </c>
      <c r="AE121" s="670">
        <f>'UBS Izolina Mazzei'!AE13</f>
        <v>300</v>
      </c>
      <c r="AF121" s="634">
        <f t="shared" si="258"/>
        <v>0.57034220532319391</v>
      </c>
      <c r="AG121" s="202">
        <f t="shared" si="259"/>
        <v>918</v>
      </c>
      <c r="AH121" s="652">
        <f t="shared" si="260"/>
        <v>0.58174904942965777</v>
      </c>
    </row>
    <row r="122" spans="1:34" x14ac:dyDescent="0.25">
      <c r="A122" s="89" t="s">
        <v>430</v>
      </c>
      <c r="B122" s="616">
        <f>'UBS Izolina Mazzei'!B14</f>
        <v>187</v>
      </c>
      <c r="C122" s="200">
        <f>'UBS Izolina Mazzei'!C14</f>
        <v>254</v>
      </c>
      <c r="D122" s="201">
        <f t="shared" ref="D122:D123" si="261">C122/$B122</f>
        <v>1.358288770053476</v>
      </c>
      <c r="E122" s="200">
        <f>'UBS Izolina Mazzei'!E14</f>
        <v>174</v>
      </c>
      <c r="F122" s="201">
        <f t="shared" ref="F122:F123" si="262">E122/$B122</f>
        <v>0.93048128342245995</v>
      </c>
      <c r="G122" s="200">
        <f>'UBS Izolina Mazzei'!G14</f>
        <v>176</v>
      </c>
      <c r="H122" s="201">
        <f t="shared" ref="H122:H123" si="263">G122/$B122</f>
        <v>0.94117647058823528</v>
      </c>
      <c r="I122" s="202">
        <f t="shared" ref="I122:I123" si="264">SUM(C122,E122,G122)</f>
        <v>604</v>
      </c>
      <c r="J122" s="652">
        <f t="shared" ref="J122:J123" si="265">I122/($B122*3)</f>
        <v>1.0766488413547237</v>
      </c>
      <c r="K122" s="670">
        <f>'UBS Izolina Mazzei'!K14</f>
        <v>2</v>
      </c>
      <c r="L122" s="634">
        <f t="shared" ref="L122:L123" si="266">K122/$B122</f>
        <v>1.06951871657754E-2</v>
      </c>
      <c r="M122" s="670">
        <f>'UBS Izolina Mazzei'!M14</f>
        <v>5</v>
      </c>
      <c r="N122" s="634">
        <f t="shared" ref="N122:N123" si="267">M122/$B122</f>
        <v>2.6737967914438502E-2</v>
      </c>
      <c r="O122" s="670">
        <f>'UBS Izolina Mazzei'!O14</f>
        <v>24</v>
      </c>
      <c r="P122" s="634">
        <f t="shared" ref="P122:P123" si="268">O122/$B122</f>
        <v>0.12834224598930483</v>
      </c>
      <c r="Q122" s="202">
        <f t="shared" ref="Q122:Q123" si="269">SUM(K122,M122,O122)</f>
        <v>31</v>
      </c>
      <c r="R122" s="652">
        <f t="shared" ref="R122:R123" si="270">Q122/($B122*3)</f>
        <v>5.5258467023172907E-2</v>
      </c>
      <c r="S122" s="670">
        <f>'UBS Izolina Mazzei'!S14</f>
        <v>92</v>
      </c>
      <c r="T122" s="634">
        <f t="shared" si="251"/>
        <v>0.49197860962566847</v>
      </c>
      <c r="U122" s="670">
        <f>'UBS Izolina Mazzei'!U14</f>
        <v>44</v>
      </c>
      <c r="V122" s="634">
        <f t="shared" si="252"/>
        <v>0.23529411764705882</v>
      </c>
      <c r="W122" s="670">
        <f>'UBS Izolina Mazzei'!W14</f>
        <v>57</v>
      </c>
      <c r="X122" s="634">
        <f t="shared" si="253"/>
        <v>0.30481283422459893</v>
      </c>
      <c r="Y122" s="202">
        <f t="shared" si="254"/>
        <v>193</v>
      </c>
      <c r="Z122" s="652">
        <f t="shared" si="255"/>
        <v>0.34402852049910876</v>
      </c>
      <c r="AA122" s="670">
        <f>'UBS Izolina Mazzei'!AA14</f>
        <v>95</v>
      </c>
      <c r="AB122" s="634">
        <f t="shared" si="256"/>
        <v>0.50802139037433158</v>
      </c>
      <c r="AC122" s="670">
        <f>'UBS Izolina Mazzei'!AC14</f>
        <v>48</v>
      </c>
      <c r="AD122" s="634">
        <f t="shared" si="257"/>
        <v>0.25668449197860965</v>
      </c>
      <c r="AE122" s="670">
        <f>'UBS Izolina Mazzei'!AE14</f>
        <v>109</v>
      </c>
      <c r="AF122" s="634">
        <f t="shared" si="258"/>
        <v>0.58288770053475936</v>
      </c>
      <c r="AG122" s="202">
        <f t="shared" si="259"/>
        <v>252</v>
      </c>
      <c r="AH122" s="652">
        <f t="shared" si="260"/>
        <v>0.44919786096256686</v>
      </c>
    </row>
    <row r="123" spans="1:34" x14ac:dyDescent="0.25">
      <c r="A123" s="89" t="s">
        <v>431</v>
      </c>
      <c r="B123" s="616">
        <f>'UBS Izolina Mazzei'!B15</f>
        <v>0</v>
      </c>
      <c r="C123" s="200">
        <f>'UBS Izolina Mazzei'!C15</f>
        <v>0</v>
      </c>
      <c r="D123" s="201" t="e">
        <f t="shared" si="261"/>
        <v>#DIV/0!</v>
      </c>
      <c r="E123" s="200">
        <f>'UBS Izolina Mazzei'!E15</f>
        <v>180</v>
      </c>
      <c r="F123" s="201" t="e">
        <f t="shared" si="262"/>
        <v>#DIV/0!</v>
      </c>
      <c r="G123" s="200">
        <f>'UBS Izolina Mazzei'!G15</f>
        <v>150</v>
      </c>
      <c r="H123" s="201" t="e">
        <f t="shared" si="263"/>
        <v>#DIV/0!</v>
      </c>
      <c r="I123" s="202">
        <f t="shared" si="264"/>
        <v>330</v>
      </c>
      <c r="J123" s="652" t="e">
        <f t="shared" si="265"/>
        <v>#DIV/0!</v>
      </c>
      <c r="K123" s="670">
        <f>'UBS Izolina Mazzei'!K15</f>
        <v>54</v>
      </c>
      <c r="L123" s="634" t="e">
        <f t="shared" si="266"/>
        <v>#DIV/0!</v>
      </c>
      <c r="M123" s="670">
        <f>'UBS Izolina Mazzei'!M15</f>
        <v>68</v>
      </c>
      <c r="N123" s="634" t="e">
        <f t="shared" si="267"/>
        <v>#DIV/0!</v>
      </c>
      <c r="O123" s="670">
        <f>'UBS Izolina Mazzei'!O15</f>
        <v>164</v>
      </c>
      <c r="P123" s="634" t="e">
        <f t="shared" si="268"/>
        <v>#DIV/0!</v>
      </c>
      <c r="Q123" s="202">
        <f t="shared" si="269"/>
        <v>286</v>
      </c>
      <c r="R123" s="652" t="e">
        <f t="shared" si="270"/>
        <v>#DIV/0!</v>
      </c>
      <c r="S123" s="670">
        <f>'UBS Izolina Mazzei'!S15</f>
        <v>183</v>
      </c>
      <c r="T123" s="634" t="e">
        <f t="shared" si="251"/>
        <v>#DIV/0!</v>
      </c>
      <c r="U123" s="670">
        <f>'UBS Izolina Mazzei'!U15</f>
        <v>147</v>
      </c>
      <c r="V123" s="634" t="e">
        <f t="shared" si="252"/>
        <v>#DIV/0!</v>
      </c>
      <c r="W123" s="670">
        <f>'UBS Izolina Mazzei'!W15</f>
        <v>169</v>
      </c>
      <c r="X123" s="634" t="e">
        <f t="shared" si="253"/>
        <v>#DIV/0!</v>
      </c>
      <c r="Y123" s="202">
        <f t="shared" si="254"/>
        <v>499</v>
      </c>
      <c r="Z123" s="652" t="e">
        <f t="shared" si="255"/>
        <v>#DIV/0!</v>
      </c>
      <c r="AA123" s="670">
        <f>'UBS Izolina Mazzei'!AA15</f>
        <v>152</v>
      </c>
      <c r="AB123" s="634" t="e">
        <f t="shared" si="256"/>
        <v>#DIV/0!</v>
      </c>
      <c r="AC123" s="670">
        <f>'UBS Izolina Mazzei'!AC15</f>
        <v>145</v>
      </c>
      <c r="AD123" s="634" t="e">
        <f t="shared" si="257"/>
        <v>#DIV/0!</v>
      </c>
      <c r="AE123" s="670">
        <f>'UBS Izolina Mazzei'!AE15</f>
        <v>154</v>
      </c>
      <c r="AF123" s="634" t="e">
        <f t="shared" si="258"/>
        <v>#DIV/0!</v>
      </c>
      <c r="AG123" s="202">
        <f t="shared" si="259"/>
        <v>451</v>
      </c>
      <c r="AH123" s="652" t="e">
        <f t="shared" si="260"/>
        <v>#DIV/0!</v>
      </c>
    </row>
    <row r="124" spans="1:34" ht="16.5" thickBot="1" x14ac:dyDescent="0.3">
      <c r="A124" s="6" t="s">
        <v>366</v>
      </c>
      <c r="B124" s="678">
        <f>SUM(B116:B121)</f>
        <v>5854</v>
      </c>
      <c r="C124" s="8">
        <f>SUM(C116:C121)</f>
        <v>5564</v>
      </c>
      <c r="D124" s="22">
        <f t="shared" si="242"/>
        <v>0.95046122309531944</v>
      </c>
      <c r="E124" s="8">
        <f>SUM(E116:E121)</f>
        <v>4607</v>
      </c>
      <c r="F124" s="22">
        <f t="shared" si="243"/>
        <v>0.78698325930987356</v>
      </c>
      <c r="G124" s="8">
        <f>SUM(G116:G121)</f>
        <v>3531</v>
      </c>
      <c r="H124" s="22">
        <f t="shared" si="244"/>
        <v>0.60317731465664504</v>
      </c>
      <c r="I124" s="81">
        <f t="shared" si="245"/>
        <v>13702</v>
      </c>
      <c r="J124" s="677">
        <f t="shared" si="246"/>
        <v>0.78020726568727938</v>
      </c>
      <c r="K124" s="661">
        <f>SUM(K116:K121)</f>
        <v>920</v>
      </c>
      <c r="L124" s="676">
        <f t="shared" si="244"/>
        <v>0.15715749914588314</v>
      </c>
      <c r="M124" s="661">
        <f t="shared" ref="M124" si="271">SUM(M116:M121)</f>
        <v>901</v>
      </c>
      <c r="N124" s="676">
        <f t="shared" si="247"/>
        <v>0.1539118551417834</v>
      </c>
      <c r="O124" s="661">
        <f t="shared" ref="O124" si="272">SUM(O116:O121)</f>
        <v>1311</v>
      </c>
      <c r="P124" s="676">
        <f t="shared" si="248"/>
        <v>0.2239494362828835</v>
      </c>
      <c r="Q124" s="81">
        <f t="shared" si="249"/>
        <v>3132</v>
      </c>
      <c r="R124" s="677">
        <f t="shared" si="250"/>
        <v>0.17833959685685002</v>
      </c>
      <c r="S124" s="661">
        <f>SUM(S116:S121)</f>
        <v>1618</v>
      </c>
      <c r="T124" s="676">
        <f t="shared" si="251"/>
        <v>0.27639221045439016</v>
      </c>
      <c r="U124" s="661">
        <f t="shared" ref="U124" si="273">SUM(U116:U121)</f>
        <v>1775</v>
      </c>
      <c r="V124" s="676">
        <f t="shared" si="252"/>
        <v>0.3032114793303724</v>
      </c>
      <c r="W124" s="661">
        <f t="shared" ref="W124" si="274">SUM(W116:W121)</f>
        <v>2540</v>
      </c>
      <c r="X124" s="676">
        <f t="shared" si="253"/>
        <v>0.433891356337547</v>
      </c>
      <c r="Y124" s="81">
        <f t="shared" si="254"/>
        <v>5933</v>
      </c>
      <c r="Z124" s="677">
        <f t="shared" si="255"/>
        <v>0.33783168204076985</v>
      </c>
      <c r="AA124" s="661">
        <f>SUM(AA116:AA121)</f>
        <v>2622</v>
      </c>
      <c r="AB124" s="676">
        <f t="shared" si="256"/>
        <v>0.44789887256576699</v>
      </c>
      <c r="AC124" s="661">
        <f t="shared" ref="AC124" si="275">SUM(AC116:AC121)</f>
        <v>2853</v>
      </c>
      <c r="AD124" s="676">
        <f t="shared" si="257"/>
        <v>0.48735907072087464</v>
      </c>
      <c r="AE124" s="661">
        <f t="shared" ref="AE124" si="276">SUM(AE116:AE121)</f>
        <v>2336</v>
      </c>
      <c r="AF124" s="676">
        <f t="shared" si="258"/>
        <v>0.39904338913563375</v>
      </c>
      <c r="AG124" s="81">
        <f t="shared" si="259"/>
        <v>7811</v>
      </c>
      <c r="AH124" s="677">
        <f t="shared" si="260"/>
        <v>0.44476711080742515</v>
      </c>
    </row>
    <row r="126" spans="1:34" x14ac:dyDescent="0.25">
      <c r="A126" s="1346" t="s">
        <v>474</v>
      </c>
      <c r="B126" s="1291"/>
      <c r="C126" s="1291"/>
      <c r="D126" s="1291"/>
      <c r="E126" s="1291"/>
      <c r="F126" s="1291"/>
      <c r="G126" s="1291"/>
      <c r="H126" s="1291"/>
      <c r="I126" s="1291"/>
      <c r="J126" s="1291"/>
      <c r="K126" s="1291"/>
      <c r="L126" s="1291"/>
      <c r="M126" s="1291"/>
      <c r="N126" s="1291"/>
      <c r="O126" s="1291"/>
      <c r="P126" s="1291"/>
      <c r="Q126" s="1291"/>
      <c r="R126" s="1291"/>
      <c r="S126" s="1291"/>
      <c r="T126" s="1291"/>
      <c r="U126" s="1291"/>
      <c r="V126" s="1291"/>
      <c r="W126" s="1291"/>
      <c r="X126" s="1291"/>
      <c r="Y126" s="1291"/>
      <c r="Z126" s="1291"/>
    </row>
    <row r="127" spans="1:34" ht="24.75" thickBot="1" x14ac:dyDescent="0.3">
      <c r="A127" s="14" t="s">
        <v>14</v>
      </c>
      <c r="B127" s="12" t="s">
        <v>164</v>
      </c>
      <c r="C127" s="14" t="s">
        <v>462</v>
      </c>
      <c r="D127" s="15" t="s">
        <v>1</v>
      </c>
      <c r="E127" s="14" t="s">
        <v>463</v>
      </c>
      <c r="F127" s="15" t="s">
        <v>1</v>
      </c>
      <c r="G127" s="14" t="s">
        <v>464</v>
      </c>
      <c r="H127" s="15" t="s">
        <v>1</v>
      </c>
      <c r="I127" s="101" t="s">
        <v>426</v>
      </c>
      <c r="J127" s="13" t="s">
        <v>196</v>
      </c>
      <c r="K127" s="14" t="s">
        <v>465</v>
      </c>
      <c r="L127" s="15" t="s">
        <v>1</v>
      </c>
      <c r="M127" s="14" t="s">
        <v>466</v>
      </c>
      <c r="N127" s="15" t="s">
        <v>1</v>
      </c>
      <c r="O127" s="14" t="s">
        <v>467</v>
      </c>
      <c r="P127" s="15" t="s">
        <v>1</v>
      </c>
      <c r="Q127" s="101" t="s">
        <v>426</v>
      </c>
      <c r="R127" s="13" t="s">
        <v>196</v>
      </c>
      <c r="S127" s="14" t="s">
        <v>468</v>
      </c>
      <c r="T127" s="15" t="s">
        <v>1</v>
      </c>
      <c r="U127" s="14" t="s">
        <v>469</v>
      </c>
      <c r="V127" s="15" t="s">
        <v>1</v>
      </c>
      <c r="W127" s="14" t="s">
        <v>470</v>
      </c>
      <c r="X127" s="15" t="s">
        <v>1</v>
      </c>
      <c r="Y127" s="101" t="s">
        <v>426</v>
      </c>
      <c r="Z127" s="13" t="s">
        <v>196</v>
      </c>
      <c r="AA127" s="14" t="s">
        <v>471</v>
      </c>
      <c r="AB127" s="15" t="s">
        <v>1</v>
      </c>
      <c r="AC127" s="14" t="s">
        <v>472</v>
      </c>
      <c r="AD127" s="15" t="s">
        <v>1</v>
      </c>
      <c r="AE127" s="14" t="s">
        <v>473</v>
      </c>
      <c r="AF127" s="15" t="s">
        <v>1</v>
      </c>
      <c r="AG127" s="101" t="s">
        <v>426</v>
      </c>
      <c r="AH127" s="13" t="s">
        <v>196</v>
      </c>
    </row>
    <row r="128" spans="1:34" thickTop="1" x14ac:dyDescent="0.25">
      <c r="A128" s="42" t="s">
        <v>432</v>
      </c>
      <c r="B128" s="43">
        <f>'UBS Izolina Mazzei'!B21</f>
        <v>0</v>
      </c>
      <c r="C128" s="44">
        <f>'UBS Izolina Mazzei'!C21</f>
        <v>401</v>
      </c>
      <c r="D128" s="45" t="e">
        <f t="shared" ref="D128:D134" si="277">C128/$B128</f>
        <v>#DIV/0!</v>
      </c>
      <c r="E128" s="44">
        <f>'UBS Izolina Mazzei'!E21</f>
        <v>370</v>
      </c>
      <c r="F128" s="45" t="e">
        <f t="shared" ref="F128:F135" si="278">E128/$B128</f>
        <v>#DIV/0!</v>
      </c>
      <c r="G128" s="44">
        <f>'UBS Izolina Mazzei'!G21</f>
        <v>477</v>
      </c>
      <c r="H128" s="45" t="e">
        <f t="shared" ref="H128:H135" si="279">G128/$B128</f>
        <v>#DIV/0!</v>
      </c>
      <c r="I128" s="135">
        <f>SUM(C128,E128,G128)</f>
        <v>1248</v>
      </c>
      <c r="J128" s="136" t="e">
        <f>I128/($B128*3)</f>
        <v>#DIV/0!</v>
      </c>
      <c r="K128" s="44">
        <f>'UBS Izolina Mazzei'!K21</f>
        <v>25</v>
      </c>
      <c r="L128" s="45" t="e">
        <f t="shared" ref="L128:L135" si="280">K128/$B128</f>
        <v>#DIV/0!</v>
      </c>
      <c r="M128" s="44">
        <f>'UBS Izolina Mazzei'!M21</f>
        <v>25</v>
      </c>
      <c r="N128" s="45" t="e">
        <f t="shared" ref="N128:N135" si="281">M128/$B128</f>
        <v>#DIV/0!</v>
      </c>
      <c r="O128" s="44">
        <f>'UBS Izolina Mazzei'!O21</f>
        <v>240</v>
      </c>
      <c r="P128" s="45" t="e">
        <f t="shared" ref="P128:P135" si="282">O128/$B128</f>
        <v>#DIV/0!</v>
      </c>
      <c r="Q128" s="135">
        <f>SUM(K128,M128,O128)</f>
        <v>290</v>
      </c>
      <c r="R128" s="136" t="e">
        <f>Q128/($B128*3)</f>
        <v>#DIV/0!</v>
      </c>
      <c r="S128" s="44">
        <f>'UBS Izolina Mazzei'!S21</f>
        <v>619</v>
      </c>
      <c r="T128" s="45" t="e">
        <f t="shared" ref="T128:T131" si="283">S128/$B128</f>
        <v>#DIV/0!</v>
      </c>
      <c r="U128" s="44">
        <f>'UBS Izolina Mazzei'!U21</f>
        <v>837</v>
      </c>
      <c r="V128" s="45" t="e">
        <f t="shared" ref="V128:V131" si="284">U128/$B128</f>
        <v>#DIV/0!</v>
      </c>
      <c r="W128" s="44">
        <f>'UBS Izolina Mazzei'!W21</f>
        <v>657</v>
      </c>
      <c r="X128" s="45" t="e">
        <f t="shared" ref="X128:X131" si="285">W128/$B128</f>
        <v>#DIV/0!</v>
      </c>
      <c r="Y128" s="135">
        <f>SUM(S128,U128,W128)</f>
        <v>2113</v>
      </c>
      <c r="Z128" s="136" t="e">
        <f>Y128/($B128*3)</f>
        <v>#DIV/0!</v>
      </c>
      <c r="AA128" s="44">
        <f>'UBS Izolina Mazzei'!AA21</f>
        <v>661</v>
      </c>
      <c r="AB128" s="45" t="e">
        <f t="shared" ref="AB128:AB132" si="286">AA128/$B128</f>
        <v>#DIV/0!</v>
      </c>
      <c r="AC128" s="44">
        <f>'UBS Izolina Mazzei'!AC21</f>
        <v>624</v>
      </c>
      <c r="AD128" s="45" t="e">
        <f t="shared" ref="AD128:AD132" si="287">AC128/$B128</f>
        <v>#DIV/0!</v>
      </c>
      <c r="AE128" s="44">
        <f>'UBS Izolina Mazzei'!AE21</f>
        <v>969</v>
      </c>
      <c r="AF128" s="45" t="e">
        <f t="shared" ref="AF128:AF132" si="288">AE128/$B128</f>
        <v>#DIV/0!</v>
      </c>
      <c r="AG128" s="135">
        <f>SUM(AA128,AC128,AE128)</f>
        <v>2254</v>
      </c>
      <c r="AH128" s="136" t="e">
        <f>AG128/($B128*3)</f>
        <v>#DIV/0!</v>
      </c>
    </row>
    <row r="129" spans="1:34" ht="15" x14ac:dyDescent="0.25">
      <c r="A129" s="36" t="s">
        <v>433</v>
      </c>
      <c r="B129" s="25">
        <f>'UBS Izolina Mazzei'!B22</f>
        <v>420</v>
      </c>
      <c r="C129" s="715">
        <f>'UBS Izolina Mazzei'!C22</f>
        <v>320</v>
      </c>
      <c r="D129" s="45">
        <f t="shared" si="277"/>
        <v>0.76190476190476186</v>
      </c>
      <c r="E129" s="26">
        <f>'UBS Izolina Mazzei'!E22</f>
        <v>208</v>
      </c>
      <c r="F129" s="45">
        <f t="shared" si="278"/>
        <v>0.49523809523809526</v>
      </c>
      <c r="G129" s="26">
        <f>'UBS Izolina Mazzei'!G22</f>
        <v>156</v>
      </c>
      <c r="H129" s="45">
        <f t="shared" si="279"/>
        <v>0.37142857142857144</v>
      </c>
      <c r="I129" s="192">
        <f t="shared" ref="I129:I134" si="289">SUM(C129,E129,G129)</f>
        <v>684</v>
      </c>
      <c r="J129" s="136">
        <f t="shared" ref="J129:J134" si="290">I129/($B129*3)</f>
        <v>0.54285714285714282</v>
      </c>
      <c r="K129" s="26">
        <f>'UBS Izolina Mazzei'!K22</f>
        <v>3</v>
      </c>
      <c r="L129" s="45">
        <f t="shared" si="280"/>
        <v>7.1428571428571426E-3</v>
      </c>
      <c r="M129" s="26">
        <f>'UBS Izolina Mazzei'!M22</f>
        <v>12</v>
      </c>
      <c r="N129" s="45">
        <f t="shared" si="281"/>
        <v>2.8571428571428571E-2</v>
      </c>
      <c r="O129" s="26">
        <f>'UBS Izolina Mazzei'!O22</f>
        <v>61</v>
      </c>
      <c r="P129" s="45">
        <f t="shared" si="282"/>
        <v>0.14523809523809525</v>
      </c>
      <c r="Q129" s="192">
        <f t="shared" ref="Q129:Q135" si="291">SUM(K129,M129,O129)</f>
        <v>76</v>
      </c>
      <c r="R129" s="136">
        <f t="shared" ref="R129:R135" si="292">Q129/($B129*3)</f>
        <v>6.0317460317460318E-2</v>
      </c>
      <c r="S129" s="26">
        <f>'UBS Izolina Mazzei'!S22</f>
        <v>91</v>
      </c>
      <c r="T129" s="45">
        <f t="shared" si="283"/>
        <v>0.21666666666666667</v>
      </c>
      <c r="U129" s="26">
        <f>'UBS Izolina Mazzei'!U22</f>
        <v>152</v>
      </c>
      <c r="V129" s="45">
        <f t="shared" si="284"/>
        <v>0.3619047619047619</v>
      </c>
      <c r="W129" s="26">
        <f>'UBS Izolina Mazzei'!W22</f>
        <v>158</v>
      </c>
      <c r="X129" s="45">
        <f t="shared" si="285"/>
        <v>0.37619047619047619</v>
      </c>
      <c r="Y129" s="192">
        <f t="shared" ref="Y129:Y131" si="293">SUM(S129,U129,W129)</f>
        <v>401</v>
      </c>
      <c r="Z129" s="136">
        <f t="shared" ref="Z129:Z131" si="294">Y129/($B129*3)</f>
        <v>0.31825396825396823</v>
      </c>
      <c r="AA129" s="26">
        <f>'UBS Izolina Mazzei'!AA22</f>
        <v>178</v>
      </c>
      <c r="AB129" s="45">
        <f t="shared" si="286"/>
        <v>0.4238095238095238</v>
      </c>
      <c r="AC129" s="26">
        <f>'UBS Izolina Mazzei'!AC22</f>
        <v>311</v>
      </c>
      <c r="AD129" s="45">
        <f t="shared" si="287"/>
        <v>0.74047619047619051</v>
      </c>
      <c r="AE129" s="26">
        <f>'UBS Izolina Mazzei'!AE22</f>
        <v>221</v>
      </c>
      <c r="AF129" s="45">
        <f t="shared" si="288"/>
        <v>0.52619047619047621</v>
      </c>
      <c r="AG129" s="192">
        <f t="shared" ref="AG129:AG132" si="295">SUM(AA129,AC129,AE129)</f>
        <v>710</v>
      </c>
      <c r="AH129" s="136">
        <f t="shared" ref="AH129:AH132" si="296">AG129/($B129*3)</f>
        <v>0.56349206349206349</v>
      </c>
    </row>
    <row r="130" spans="1:34" ht="15" x14ac:dyDescent="0.25">
      <c r="A130" s="36" t="s">
        <v>434</v>
      </c>
      <c r="B130" s="25">
        <f>'UBS Izolina Mazzei'!B23</f>
        <v>44</v>
      </c>
      <c r="C130" s="715">
        <f>'UBS Izolina Mazzei'!C23</f>
        <v>42</v>
      </c>
      <c r="D130" s="45">
        <f t="shared" si="277"/>
        <v>0.95454545454545459</v>
      </c>
      <c r="E130" s="26">
        <f>'UBS Izolina Mazzei'!E23</f>
        <v>53</v>
      </c>
      <c r="F130" s="45">
        <f t="shared" si="278"/>
        <v>1.2045454545454546</v>
      </c>
      <c r="G130" s="26">
        <f>'UBS Izolina Mazzei'!G23</f>
        <v>65</v>
      </c>
      <c r="H130" s="45">
        <f t="shared" si="279"/>
        <v>1.4772727272727273</v>
      </c>
      <c r="I130" s="192">
        <f t="shared" si="289"/>
        <v>160</v>
      </c>
      <c r="J130" s="136">
        <f t="shared" si="290"/>
        <v>1.2121212121212122</v>
      </c>
      <c r="K130" s="26">
        <f>'UBS Izolina Mazzei'!K23</f>
        <v>0</v>
      </c>
      <c r="L130" s="45">
        <f t="shared" si="280"/>
        <v>0</v>
      </c>
      <c r="M130" s="26">
        <f>'UBS Izolina Mazzei'!M23</f>
        <v>0</v>
      </c>
      <c r="N130" s="45">
        <f t="shared" si="281"/>
        <v>0</v>
      </c>
      <c r="O130" s="26">
        <f>'UBS Izolina Mazzei'!O23</f>
        <v>4</v>
      </c>
      <c r="P130" s="45">
        <f t="shared" si="282"/>
        <v>9.0909090909090912E-2</v>
      </c>
      <c r="Q130" s="192">
        <f t="shared" si="291"/>
        <v>4</v>
      </c>
      <c r="R130" s="136">
        <f t="shared" si="292"/>
        <v>3.0303030303030304E-2</v>
      </c>
      <c r="S130" s="26">
        <f>'UBS Izolina Mazzei'!S23</f>
        <v>15</v>
      </c>
      <c r="T130" s="45">
        <f t="shared" si="283"/>
        <v>0.34090909090909088</v>
      </c>
      <c r="U130" s="26">
        <f>'UBS Izolina Mazzei'!U23</f>
        <v>14</v>
      </c>
      <c r="V130" s="45">
        <f t="shared" si="284"/>
        <v>0.31818181818181818</v>
      </c>
      <c r="W130" s="26">
        <f>'UBS Izolina Mazzei'!W23</f>
        <v>67</v>
      </c>
      <c r="X130" s="45">
        <f t="shared" si="285"/>
        <v>1.5227272727272727</v>
      </c>
      <c r="Y130" s="192">
        <f t="shared" si="293"/>
        <v>96</v>
      </c>
      <c r="Z130" s="136">
        <f t="shared" si="294"/>
        <v>0.72727272727272729</v>
      </c>
      <c r="AA130" s="26">
        <f>'UBS Izolina Mazzei'!AA23</f>
        <v>53</v>
      </c>
      <c r="AB130" s="45">
        <f t="shared" si="286"/>
        <v>1.2045454545454546</v>
      </c>
      <c r="AC130" s="26">
        <f>'UBS Izolina Mazzei'!AC23</f>
        <v>87</v>
      </c>
      <c r="AD130" s="45">
        <f t="shared" si="287"/>
        <v>1.9772727272727273</v>
      </c>
      <c r="AE130" s="26">
        <f>'UBS Izolina Mazzei'!AE23</f>
        <v>69</v>
      </c>
      <c r="AF130" s="45">
        <f t="shared" si="288"/>
        <v>1.5681818181818181</v>
      </c>
      <c r="AG130" s="192">
        <f t="shared" si="295"/>
        <v>209</v>
      </c>
      <c r="AH130" s="136">
        <f t="shared" si="296"/>
        <v>1.5833333333333333</v>
      </c>
    </row>
    <row r="131" spans="1:34" ht="15" x14ac:dyDescent="0.25">
      <c r="A131" s="36" t="s">
        <v>435</v>
      </c>
      <c r="B131" s="96">
        <f>'UBS Izolina Mazzei'!B24</f>
        <v>80</v>
      </c>
      <c r="C131" s="715">
        <f>'UBS Izolina Mazzei'!C24</f>
        <v>59</v>
      </c>
      <c r="D131" s="138">
        <f t="shared" si="277"/>
        <v>0.73750000000000004</v>
      </c>
      <c r="E131" s="715">
        <f>'UBS Izolina Mazzei'!E24</f>
        <v>40</v>
      </c>
      <c r="F131" s="138">
        <f t="shared" si="278"/>
        <v>0.5</v>
      </c>
      <c r="G131" s="715">
        <f>'UBS Izolina Mazzei'!G24</f>
        <v>84</v>
      </c>
      <c r="H131" s="138">
        <f t="shared" si="279"/>
        <v>1.05</v>
      </c>
      <c r="I131" s="908">
        <f t="shared" si="289"/>
        <v>183</v>
      </c>
      <c r="J131" s="139">
        <f t="shared" si="290"/>
        <v>0.76249999999999996</v>
      </c>
      <c r="K131" s="715">
        <f>'UBS Izolina Mazzei'!K24</f>
        <v>62</v>
      </c>
      <c r="L131" s="138">
        <f t="shared" si="280"/>
        <v>0.77500000000000002</v>
      </c>
      <c r="M131" s="715">
        <f>'UBS Izolina Mazzei'!M24</f>
        <v>63</v>
      </c>
      <c r="N131" s="138">
        <f t="shared" si="281"/>
        <v>0.78749999999999998</v>
      </c>
      <c r="O131" s="715">
        <f>'UBS Izolina Mazzei'!O24</f>
        <v>70</v>
      </c>
      <c r="P131" s="138">
        <f t="shared" si="282"/>
        <v>0.875</v>
      </c>
      <c r="Q131" s="908">
        <f t="shared" si="291"/>
        <v>195</v>
      </c>
      <c r="R131" s="139">
        <f t="shared" si="292"/>
        <v>0.8125</v>
      </c>
      <c r="S131" s="715">
        <f>'UBS Izolina Mazzei'!S24</f>
        <v>83</v>
      </c>
      <c r="T131" s="138">
        <f t="shared" si="283"/>
        <v>1.0375000000000001</v>
      </c>
      <c r="U131" s="715">
        <f>'UBS Izolina Mazzei'!U24</f>
        <v>80</v>
      </c>
      <c r="V131" s="138">
        <f t="shared" si="284"/>
        <v>1</v>
      </c>
      <c r="W131" s="715">
        <f>'UBS Izolina Mazzei'!W24</f>
        <v>77</v>
      </c>
      <c r="X131" s="138">
        <f t="shared" si="285"/>
        <v>0.96250000000000002</v>
      </c>
      <c r="Y131" s="908">
        <f t="shared" si="293"/>
        <v>240</v>
      </c>
      <c r="Z131" s="139">
        <f t="shared" si="294"/>
        <v>1</v>
      </c>
      <c r="AA131" s="715">
        <f>'UBS Izolina Mazzei'!AA24</f>
        <v>82</v>
      </c>
      <c r="AB131" s="138">
        <f t="shared" si="286"/>
        <v>1.0249999999999999</v>
      </c>
      <c r="AC131" s="715">
        <f>'UBS Izolina Mazzei'!AC24</f>
        <v>96</v>
      </c>
      <c r="AD131" s="138">
        <f t="shared" si="287"/>
        <v>1.2</v>
      </c>
      <c r="AE131" s="715">
        <f>'UBS Izolina Mazzei'!AE24</f>
        <v>73</v>
      </c>
      <c r="AF131" s="138">
        <f t="shared" si="288"/>
        <v>0.91249999999999998</v>
      </c>
      <c r="AG131" s="908">
        <f t="shared" si="295"/>
        <v>251</v>
      </c>
      <c r="AH131" s="139">
        <f t="shared" si="296"/>
        <v>1.0458333333333334</v>
      </c>
    </row>
    <row r="132" spans="1:34" ht="15" x14ac:dyDescent="0.25">
      <c r="A132" s="1344" t="s">
        <v>459</v>
      </c>
      <c r="B132" s="1370">
        <f>'UBS Izolina Mazzei'!B25</f>
        <v>48</v>
      </c>
      <c r="C132" s="1342">
        <f>'UBS Izolina Mazzei'!C25</f>
        <v>38</v>
      </c>
      <c r="D132" s="1340">
        <f t="shared" si="277"/>
        <v>0.79166666666666663</v>
      </c>
      <c r="E132" s="1342">
        <f>'UBS Izolina Mazzei'!E25</f>
        <v>47</v>
      </c>
      <c r="F132" s="1340">
        <f t="shared" ref="F132" si="297">E132/$B132</f>
        <v>0.97916666666666663</v>
      </c>
      <c r="G132" s="1342">
        <f>'UBS Izolina Mazzei'!G25</f>
        <v>75</v>
      </c>
      <c r="H132" s="1340">
        <f t="shared" ref="H132" si="298">G132/$B132</f>
        <v>1.5625</v>
      </c>
      <c r="I132" s="1349">
        <f t="shared" ref="I132" si="299">SUM(C132,E132,G132)</f>
        <v>160</v>
      </c>
      <c r="J132" s="1368">
        <f t="shared" ref="J132" si="300">I132/($B132*3)</f>
        <v>1.1111111111111112</v>
      </c>
      <c r="K132" s="1342">
        <f>'UBS Izolina Mazzei'!K25</f>
        <v>37</v>
      </c>
      <c r="L132" s="1340">
        <f t="shared" ref="L132" si="301">K132/$B132</f>
        <v>0.77083333333333337</v>
      </c>
      <c r="M132" s="1342">
        <f>'UBS Izolina Mazzei'!M25</f>
        <v>35</v>
      </c>
      <c r="N132" s="1340">
        <f t="shared" ref="N132" si="302">M132/$B132</f>
        <v>0.72916666666666663</v>
      </c>
      <c r="O132" s="1342">
        <f>'UBS Izolina Mazzei'!O25</f>
        <v>86</v>
      </c>
      <c r="P132" s="1340">
        <f t="shared" ref="P132" si="303">O132/$B132</f>
        <v>1.7916666666666667</v>
      </c>
      <c r="Q132" s="1349">
        <f t="shared" ref="Q132" si="304">SUM(K132,M132,O132)</f>
        <v>158</v>
      </c>
      <c r="R132" s="1368">
        <f t="shared" ref="R132" si="305">Q132/($B132*3)</f>
        <v>1.0972222222222223</v>
      </c>
      <c r="S132" s="1342">
        <f>'UBS Izolina Mazzei'!S25</f>
        <v>77</v>
      </c>
      <c r="T132" s="1340">
        <f t="shared" ref="T132" si="306">S132/$B132</f>
        <v>1.6041666666666667</v>
      </c>
      <c r="U132" s="1342">
        <f>'UBS Izolina Mazzei'!U25</f>
        <v>82</v>
      </c>
      <c r="V132" s="1340">
        <f t="shared" ref="V132" si="307">U132/$B132</f>
        <v>1.7083333333333333</v>
      </c>
      <c r="W132" s="1342">
        <f>'UBS Izolina Mazzei'!W25</f>
        <v>55</v>
      </c>
      <c r="X132" s="1340">
        <f t="shared" ref="X132" si="308">W132/$B132</f>
        <v>1.1458333333333333</v>
      </c>
      <c r="Y132" s="1349">
        <f t="shared" ref="Y132" si="309">SUM(S132,U132,W132)</f>
        <v>214</v>
      </c>
      <c r="Z132" s="1368">
        <f t="shared" ref="Z132" si="310">Y132/($B132*3)</f>
        <v>1.4861111111111112</v>
      </c>
      <c r="AA132" s="1342">
        <f>'UBS Izolina Mazzei'!AA25</f>
        <v>101</v>
      </c>
      <c r="AB132" s="1340">
        <f t="shared" si="286"/>
        <v>2.1041666666666665</v>
      </c>
      <c r="AC132" s="1342">
        <f>'UBS Izolina Mazzei'!AC25</f>
        <v>80</v>
      </c>
      <c r="AD132" s="1340">
        <f t="shared" si="287"/>
        <v>1.6666666666666667</v>
      </c>
      <c r="AE132" s="1342">
        <f>'UBS Izolina Mazzei'!AE25</f>
        <v>90</v>
      </c>
      <c r="AF132" s="1340">
        <f t="shared" si="288"/>
        <v>1.875</v>
      </c>
      <c r="AG132" s="1349">
        <f t="shared" si="295"/>
        <v>271</v>
      </c>
      <c r="AH132" s="1368">
        <f t="shared" si="296"/>
        <v>1.8819444444444444</v>
      </c>
    </row>
    <row r="133" spans="1:34" ht="15" x14ac:dyDescent="0.25">
      <c r="A133" s="1345"/>
      <c r="B133" s="1371"/>
      <c r="C133" s="1343"/>
      <c r="D133" s="1341"/>
      <c r="E133" s="1343"/>
      <c r="F133" s="1341"/>
      <c r="G133" s="1343"/>
      <c r="H133" s="1341"/>
      <c r="I133" s="1350"/>
      <c r="J133" s="1369"/>
      <c r="K133" s="1343"/>
      <c r="L133" s="1341"/>
      <c r="M133" s="1343"/>
      <c r="N133" s="1341"/>
      <c r="O133" s="1343"/>
      <c r="P133" s="1341"/>
      <c r="Q133" s="1350"/>
      <c r="R133" s="1369"/>
      <c r="S133" s="1343"/>
      <c r="T133" s="1341"/>
      <c r="U133" s="1343"/>
      <c r="V133" s="1341"/>
      <c r="W133" s="1343"/>
      <c r="X133" s="1341"/>
      <c r="Y133" s="1350"/>
      <c r="Z133" s="1369"/>
      <c r="AA133" s="1343"/>
      <c r="AB133" s="1341"/>
      <c r="AC133" s="1343"/>
      <c r="AD133" s="1341"/>
      <c r="AE133" s="1343"/>
      <c r="AF133" s="1341"/>
      <c r="AG133" s="1350"/>
      <c r="AH133" s="1369"/>
    </row>
    <row r="134" spans="1:34" thickBot="1" x14ac:dyDescent="0.3">
      <c r="A134" s="36" t="s">
        <v>436</v>
      </c>
      <c r="B134" s="25">
        <f>'UBS Izolina Mazzei'!B27</f>
        <v>75</v>
      </c>
      <c r="C134" s="716">
        <f>'UBS Izolina Mazzei'!C27</f>
        <v>37</v>
      </c>
      <c r="D134" s="37">
        <f t="shared" si="277"/>
        <v>0.49333333333333335</v>
      </c>
      <c r="E134" s="26">
        <f>'UBS Izolina Mazzei'!E27</f>
        <v>76</v>
      </c>
      <c r="F134" s="37">
        <f t="shared" si="278"/>
        <v>1.0133333333333334</v>
      </c>
      <c r="G134" s="26">
        <f>'UBS Izolina Mazzei'!G27</f>
        <v>56</v>
      </c>
      <c r="H134" s="37">
        <f t="shared" si="279"/>
        <v>0.7466666666666667</v>
      </c>
      <c r="I134" s="192">
        <f t="shared" si="289"/>
        <v>169</v>
      </c>
      <c r="J134" s="196">
        <f t="shared" si="290"/>
        <v>0.75111111111111106</v>
      </c>
      <c r="K134" s="26">
        <f>'UBS Izolina Mazzei'!K27</f>
        <v>0</v>
      </c>
      <c r="L134" s="37">
        <f t="shared" si="280"/>
        <v>0</v>
      </c>
      <c r="M134" s="26">
        <f>'UBS Izolina Mazzei'!M27</f>
        <v>0</v>
      </c>
      <c r="N134" s="37">
        <f t="shared" si="281"/>
        <v>0</v>
      </c>
      <c r="O134" s="26">
        <f>'UBS Izolina Mazzei'!O27</f>
        <v>27</v>
      </c>
      <c r="P134" s="37">
        <f t="shared" si="282"/>
        <v>0.36</v>
      </c>
      <c r="Q134" s="192">
        <f t="shared" si="291"/>
        <v>27</v>
      </c>
      <c r="R134" s="196">
        <f t="shared" si="292"/>
        <v>0.12</v>
      </c>
      <c r="S134" s="26">
        <f>'UBS Izolina Mazzei'!S27</f>
        <v>23</v>
      </c>
      <c r="T134" s="37">
        <f t="shared" ref="T134:T135" si="311">S134/$B134</f>
        <v>0.30666666666666664</v>
      </c>
      <c r="U134" s="26">
        <f>'UBS Izolina Mazzei'!U27</f>
        <v>38</v>
      </c>
      <c r="V134" s="37">
        <f t="shared" ref="V134:V135" si="312">U134/$B134</f>
        <v>0.50666666666666671</v>
      </c>
      <c r="W134" s="26">
        <f>'UBS Izolina Mazzei'!W27</f>
        <v>54</v>
      </c>
      <c r="X134" s="37">
        <f t="shared" ref="X134:X135" si="313">W134/$B134</f>
        <v>0.72</v>
      </c>
      <c r="Y134" s="192">
        <f t="shared" ref="Y134:Y135" si="314">SUM(S134,U134,W134)</f>
        <v>115</v>
      </c>
      <c r="Z134" s="196">
        <f t="shared" ref="Z134:Z135" si="315">Y134/($B134*3)</f>
        <v>0.51111111111111107</v>
      </c>
      <c r="AA134" s="26">
        <f>'UBS Izolina Mazzei'!AA27</f>
        <v>36</v>
      </c>
      <c r="AB134" s="37">
        <f t="shared" ref="AB134:AB135" si="316">AA134/$B134</f>
        <v>0.48</v>
      </c>
      <c r="AC134" s="26">
        <f>'UBS Izolina Mazzei'!AC27</f>
        <v>9</v>
      </c>
      <c r="AD134" s="37">
        <f t="shared" ref="AD134:AD135" si="317">AC134/$B134</f>
        <v>0.12</v>
      </c>
      <c r="AE134" s="26">
        <f>'UBS Izolina Mazzei'!AE27</f>
        <v>65</v>
      </c>
      <c r="AF134" s="37">
        <f t="shared" ref="AF134:AF135" si="318">AE134/$B134</f>
        <v>0.8666666666666667</v>
      </c>
      <c r="AG134" s="192">
        <f t="shared" ref="AG134:AG135" si="319">SUM(AA134,AC134,AE134)</f>
        <v>110</v>
      </c>
      <c r="AH134" s="196">
        <f t="shared" ref="AH134:AH135" si="320">AG134/($B134*3)</f>
        <v>0.48888888888888887</v>
      </c>
    </row>
    <row r="135" spans="1:34" thickBot="1" x14ac:dyDescent="0.3">
      <c r="A135" s="38" t="s">
        <v>7</v>
      </c>
      <c r="B135" s="39">
        <f>SUM(B128:B134)</f>
        <v>667</v>
      </c>
      <c r="C135" s="40">
        <f>SUM(C128:C134)</f>
        <v>897</v>
      </c>
      <c r="D135" s="103">
        <f>C135/$B135</f>
        <v>1.3448275862068966</v>
      </c>
      <c r="E135" s="40">
        <f>SUM(E128:E134)</f>
        <v>794</v>
      </c>
      <c r="F135" s="103">
        <f t="shared" si="278"/>
        <v>1.1904047976011993</v>
      </c>
      <c r="G135" s="40">
        <f>SUM(G128:G134)</f>
        <v>913</v>
      </c>
      <c r="H135" s="103">
        <f t="shared" si="279"/>
        <v>1.368815592203898</v>
      </c>
      <c r="I135" s="153">
        <f>SUM(C135,E135,G135)</f>
        <v>2604</v>
      </c>
      <c r="J135" s="197">
        <f>I135/($B135*3)</f>
        <v>1.3013493253373314</v>
      </c>
      <c r="K135" s="40">
        <f>SUM(K128:K134)</f>
        <v>127</v>
      </c>
      <c r="L135" s="103">
        <f t="shared" si="280"/>
        <v>0.19040479760119941</v>
      </c>
      <c r="M135" s="40">
        <f t="shared" ref="M135" si="321">SUM(M128:M134)</f>
        <v>135</v>
      </c>
      <c r="N135" s="103">
        <f t="shared" si="281"/>
        <v>0.20239880059970014</v>
      </c>
      <c r="O135" s="40">
        <f t="shared" ref="O135" si="322">SUM(O128:O134)</f>
        <v>488</v>
      </c>
      <c r="P135" s="103">
        <f t="shared" si="282"/>
        <v>0.73163418290854576</v>
      </c>
      <c r="Q135" s="153">
        <f t="shared" si="291"/>
        <v>750</v>
      </c>
      <c r="R135" s="197">
        <f t="shared" si="292"/>
        <v>0.3748125937031484</v>
      </c>
      <c r="S135" s="40">
        <f>SUM(S128:S134)</f>
        <v>908</v>
      </c>
      <c r="T135" s="103">
        <f t="shared" si="311"/>
        <v>1.3613193403298351</v>
      </c>
      <c r="U135" s="40">
        <f t="shared" ref="U135" si="323">SUM(U128:U134)</f>
        <v>1203</v>
      </c>
      <c r="V135" s="103">
        <f t="shared" si="312"/>
        <v>1.8035982008995501</v>
      </c>
      <c r="W135" s="40">
        <f t="shared" ref="W135" si="324">SUM(W128:W134)</f>
        <v>1068</v>
      </c>
      <c r="X135" s="103">
        <f t="shared" si="313"/>
        <v>1.60119940029985</v>
      </c>
      <c r="Y135" s="153">
        <f t="shared" si="314"/>
        <v>3179</v>
      </c>
      <c r="Z135" s="197">
        <f t="shared" si="315"/>
        <v>1.5887056471764118</v>
      </c>
      <c r="AA135" s="40">
        <f>SUM(AA128:AA134)</f>
        <v>1111</v>
      </c>
      <c r="AB135" s="103">
        <f t="shared" si="316"/>
        <v>1.6656671664167917</v>
      </c>
      <c r="AC135" s="40">
        <f t="shared" ref="AC135" si="325">SUM(AC128:AC134)</f>
        <v>1207</v>
      </c>
      <c r="AD135" s="103">
        <f t="shared" si="317"/>
        <v>1.8095952023988007</v>
      </c>
      <c r="AE135" s="40">
        <f t="shared" ref="AE135" si="326">SUM(AE128:AE134)</f>
        <v>1487</v>
      </c>
      <c r="AF135" s="103">
        <f t="shared" si="318"/>
        <v>2.2293853073463268</v>
      </c>
      <c r="AG135" s="153">
        <f t="shared" si="319"/>
        <v>3805</v>
      </c>
      <c r="AH135" s="197">
        <f t="shared" si="320"/>
        <v>1.9015492253873063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346" t="s">
        <v>483</v>
      </c>
      <c r="B137" s="1291"/>
      <c r="C137" s="1291"/>
      <c r="D137" s="1291"/>
      <c r="E137" s="1291"/>
      <c r="F137" s="1291"/>
      <c r="G137" s="1291"/>
      <c r="H137" s="1291"/>
      <c r="I137" s="1291"/>
      <c r="J137" s="1291"/>
      <c r="K137" s="1291"/>
      <c r="L137" s="1291"/>
      <c r="M137" s="1291"/>
      <c r="N137" s="1291"/>
      <c r="O137" s="1291"/>
      <c r="P137" s="1291"/>
      <c r="Q137" s="1291"/>
      <c r="R137" s="1291"/>
      <c r="S137" s="1291"/>
      <c r="T137" s="1291"/>
      <c r="U137" s="1291"/>
      <c r="V137" s="1291"/>
      <c r="W137" s="1291"/>
      <c r="X137" s="1291"/>
      <c r="Y137" s="1291"/>
      <c r="Z137" s="1291"/>
    </row>
    <row r="138" spans="1:34" ht="24.75" thickBot="1" x14ac:dyDescent="0.3">
      <c r="A138" s="14" t="s">
        <v>14</v>
      </c>
      <c r="B138" s="12" t="s">
        <v>164</v>
      </c>
      <c r="C138" s="14" t="s">
        <v>462</v>
      </c>
      <c r="D138" s="15" t="s">
        <v>1</v>
      </c>
      <c r="E138" s="14" t="s">
        <v>463</v>
      </c>
      <c r="F138" s="15" t="s">
        <v>1</v>
      </c>
      <c r="G138" s="14" t="s">
        <v>464</v>
      </c>
      <c r="H138" s="15" t="s">
        <v>1</v>
      </c>
      <c r="I138" s="101" t="s">
        <v>426</v>
      </c>
      <c r="J138" s="13" t="s">
        <v>196</v>
      </c>
      <c r="K138" s="14" t="s">
        <v>465</v>
      </c>
      <c r="L138" s="15" t="s">
        <v>1</v>
      </c>
      <c r="M138" s="14" t="s">
        <v>466</v>
      </c>
      <c r="N138" s="15" t="s">
        <v>1</v>
      </c>
      <c r="O138" s="14" t="s">
        <v>467</v>
      </c>
      <c r="P138" s="15" t="s">
        <v>1</v>
      </c>
      <c r="Q138" s="101" t="s">
        <v>426</v>
      </c>
      <c r="R138" s="13" t="s">
        <v>196</v>
      </c>
      <c r="S138" s="14" t="s">
        <v>468</v>
      </c>
      <c r="T138" s="15" t="s">
        <v>1</v>
      </c>
      <c r="U138" s="14" t="s">
        <v>469</v>
      </c>
      <c r="V138" s="15" t="s">
        <v>1</v>
      </c>
      <c r="W138" s="14" t="s">
        <v>470</v>
      </c>
      <c r="X138" s="15" t="s">
        <v>1</v>
      </c>
      <c r="Y138" s="101" t="s">
        <v>426</v>
      </c>
      <c r="Z138" s="13" t="s">
        <v>196</v>
      </c>
      <c r="AA138" s="14" t="s">
        <v>471</v>
      </c>
      <c r="AB138" s="15" t="s">
        <v>1</v>
      </c>
      <c r="AC138" s="14" t="s">
        <v>472</v>
      </c>
      <c r="AD138" s="15" t="s">
        <v>1</v>
      </c>
      <c r="AE138" s="14" t="s">
        <v>473</v>
      </c>
      <c r="AF138" s="15" t="s">
        <v>1</v>
      </c>
      <c r="AG138" s="101" t="s">
        <v>426</v>
      </c>
      <c r="AH138" s="13" t="s">
        <v>196</v>
      </c>
    </row>
    <row r="139" spans="1:34" ht="16.5" thickTop="1" x14ac:dyDescent="0.25">
      <c r="A139" s="89" t="s">
        <v>8</v>
      </c>
      <c r="B139" s="611">
        <f>'UBS Jardim Japão'!B8</f>
        <v>576</v>
      </c>
      <c r="C139" s="106">
        <f>'UBS Jardim Japão'!C8</f>
        <v>504</v>
      </c>
      <c r="D139" s="19">
        <f t="shared" ref="D139:D144" si="327">C139/$B139</f>
        <v>0.875</v>
      </c>
      <c r="E139" s="106">
        <f>'UBS Jardim Japão'!E8</f>
        <v>426</v>
      </c>
      <c r="F139" s="19">
        <f t="shared" ref="F139:F144" si="328">E139/$B139</f>
        <v>0.73958333333333337</v>
      </c>
      <c r="G139" s="106">
        <f>'UBS Jardim Japão'!G8</f>
        <v>414</v>
      </c>
      <c r="H139" s="19">
        <f t="shared" ref="H139:L144" si="329">G139/$B139</f>
        <v>0.71875</v>
      </c>
      <c r="I139" s="77">
        <f t="shared" ref="I139:I144" si="330">SUM(C139,E139,G139)</f>
        <v>1344</v>
      </c>
      <c r="J139" s="650">
        <f t="shared" ref="J139:J144" si="331">I139/($B139*3)</f>
        <v>0.77777777777777779</v>
      </c>
      <c r="K139" s="665">
        <f>'UBS Jardim Japão'!K8</f>
        <v>143</v>
      </c>
      <c r="L139" s="632">
        <f t="shared" si="329"/>
        <v>0.2482638888888889</v>
      </c>
      <c r="M139" s="665">
        <f>'UBS Jardim Japão'!M8</f>
        <v>133</v>
      </c>
      <c r="N139" s="632">
        <f t="shared" ref="N139:N144" si="332">M139/$B139</f>
        <v>0.23090277777777779</v>
      </c>
      <c r="O139" s="665">
        <f>'UBS Jardim Japão'!O8</f>
        <v>210</v>
      </c>
      <c r="P139" s="632">
        <f t="shared" ref="P139:P144" si="333">O139/$B139</f>
        <v>0.36458333333333331</v>
      </c>
      <c r="Q139" s="77">
        <f t="shared" ref="Q139:Q144" si="334">SUM(K139,M139,O139)</f>
        <v>486</v>
      </c>
      <c r="R139" s="650">
        <f t="shared" ref="R139:R144" si="335">Q139/($B139*3)</f>
        <v>0.28125</v>
      </c>
      <c r="S139" s="665">
        <f>'UBS Jardim Japão'!S8</f>
        <v>388</v>
      </c>
      <c r="T139" s="632">
        <f t="shared" ref="T139:T144" si="336">S139/$B139</f>
        <v>0.67361111111111116</v>
      </c>
      <c r="U139" s="665">
        <f>'UBS Jardim Japão'!U8</f>
        <v>320</v>
      </c>
      <c r="V139" s="632">
        <f t="shared" ref="V139:V144" si="337">U139/$B139</f>
        <v>0.55555555555555558</v>
      </c>
      <c r="W139" s="665">
        <f>'UBS Jardim Japão'!W8</f>
        <v>384</v>
      </c>
      <c r="X139" s="632">
        <f t="shared" ref="X139:X144" si="338">W139/$B139</f>
        <v>0.66666666666666663</v>
      </c>
      <c r="Y139" s="77">
        <f t="shared" ref="Y139:Y144" si="339">SUM(S139,U139,W139)</f>
        <v>1092</v>
      </c>
      <c r="Z139" s="650">
        <f t="shared" ref="Z139:Z144" si="340">Y139/($B139*3)</f>
        <v>0.63194444444444442</v>
      </c>
      <c r="AA139" s="665">
        <f>'UBS Jardim Japão'!AA8</f>
        <v>367</v>
      </c>
      <c r="AB139" s="632">
        <f t="shared" ref="AB139:AB144" si="341">AA139/$B139</f>
        <v>0.63715277777777779</v>
      </c>
      <c r="AC139" s="665">
        <f>'UBS Jardim Japão'!AC8</f>
        <v>313</v>
      </c>
      <c r="AD139" s="632">
        <f t="shared" ref="AD139:AD144" si="342">AC139/$B139</f>
        <v>0.54340277777777779</v>
      </c>
      <c r="AE139" s="665">
        <f>'UBS Jardim Japão'!AE8</f>
        <v>253</v>
      </c>
      <c r="AF139" s="632">
        <f t="shared" ref="AF139:AF144" si="343">AE139/$B139</f>
        <v>0.4392361111111111</v>
      </c>
      <c r="AG139" s="77">
        <f t="shared" ref="AG139:AG144" si="344">SUM(AA139,AC139,AE139)</f>
        <v>933</v>
      </c>
      <c r="AH139" s="650">
        <f t="shared" ref="AH139:AH144" si="345">AG139/($B139*3)</f>
        <v>0.53993055555555558</v>
      </c>
    </row>
    <row r="140" spans="1:34" x14ac:dyDescent="0.25">
      <c r="A140" s="89" t="s">
        <v>9</v>
      </c>
      <c r="B140" s="612">
        <f>'UBS Jardim Japão'!B9</f>
        <v>2016</v>
      </c>
      <c r="C140" s="107">
        <f>'UBS Jardim Japão'!C9</f>
        <v>1767</v>
      </c>
      <c r="D140" s="120">
        <f t="shared" si="327"/>
        <v>0.87648809523809523</v>
      </c>
      <c r="E140" s="107">
        <f>'UBS Jardim Japão'!E9</f>
        <v>1400</v>
      </c>
      <c r="F140" s="120">
        <f t="shared" si="328"/>
        <v>0.69444444444444442</v>
      </c>
      <c r="G140" s="107">
        <f>'UBS Jardim Japão'!G9</f>
        <v>1029</v>
      </c>
      <c r="H140" s="120">
        <f t="shared" si="329"/>
        <v>0.51041666666666663</v>
      </c>
      <c r="I140" s="109">
        <f t="shared" si="330"/>
        <v>4196</v>
      </c>
      <c r="J140" s="648">
        <f t="shared" si="331"/>
        <v>0.69378306878306883</v>
      </c>
      <c r="K140" s="666">
        <f>'UBS Jardim Japão'!K9</f>
        <v>213</v>
      </c>
      <c r="L140" s="630">
        <f t="shared" si="329"/>
        <v>0.1056547619047619</v>
      </c>
      <c r="M140" s="666">
        <f>'UBS Jardim Japão'!M9</f>
        <v>169</v>
      </c>
      <c r="N140" s="630">
        <f t="shared" si="332"/>
        <v>8.3829365079365073E-2</v>
      </c>
      <c r="O140" s="666">
        <f>'UBS Jardim Japão'!O9</f>
        <v>271</v>
      </c>
      <c r="P140" s="630">
        <f t="shared" si="333"/>
        <v>0.13442460317460317</v>
      </c>
      <c r="Q140" s="109">
        <f t="shared" si="334"/>
        <v>653</v>
      </c>
      <c r="R140" s="648">
        <f t="shared" si="335"/>
        <v>0.10796957671957672</v>
      </c>
      <c r="S140" s="666">
        <f>'UBS Jardim Japão'!S9</f>
        <v>275</v>
      </c>
      <c r="T140" s="630">
        <f t="shared" si="336"/>
        <v>0.13640873015873015</v>
      </c>
      <c r="U140" s="666">
        <f>'UBS Jardim Japão'!U9</f>
        <v>288</v>
      </c>
      <c r="V140" s="630">
        <f t="shared" si="337"/>
        <v>0.14285714285714285</v>
      </c>
      <c r="W140" s="666">
        <f>'UBS Jardim Japão'!W9</f>
        <v>303</v>
      </c>
      <c r="X140" s="630">
        <f t="shared" si="338"/>
        <v>0.15029761904761904</v>
      </c>
      <c r="Y140" s="109">
        <f t="shared" si="339"/>
        <v>866</v>
      </c>
      <c r="Z140" s="648">
        <f t="shared" si="340"/>
        <v>0.1431878306878307</v>
      </c>
      <c r="AA140" s="666">
        <f>'UBS Jardim Japão'!AA9</f>
        <v>250</v>
      </c>
      <c r="AB140" s="630">
        <f t="shared" si="341"/>
        <v>0.12400793650793651</v>
      </c>
      <c r="AC140" s="666">
        <f>'UBS Jardim Japão'!AC9</f>
        <v>258</v>
      </c>
      <c r="AD140" s="630">
        <f t="shared" si="342"/>
        <v>0.12797619047619047</v>
      </c>
      <c r="AE140" s="666">
        <f>'UBS Jardim Japão'!AE9</f>
        <v>278</v>
      </c>
      <c r="AF140" s="630">
        <f t="shared" si="343"/>
        <v>0.13789682539682541</v>
      </c>
      <c r="AG140" s="109">
        <f t="shared" si="344"/>
        <v>786</v>
      </c>
      <c r="AH140" s="648">
        <f t="shared" si="345"/>
        <v>0.12996031746031747</v>
      </c>
    </row>
    <row r="141" spans="1:34" x14ac:dyDescent="0.25">
      <c r="A141" s="89" t="s">
        <v>10</v>
      </c>
      <c r="B141" s="612">
        <f>'UBS Jardim Japão'!B10</f>
        <v>1052</v>
      </c>
      <c r="C141" s="107">
        <f>'UBS Jardim Japão'!C10</f>
        <v>847</v>
      </c>
      <c r="D141" s="120">
        <f t="shared" si="327"/>
        <v>0.80513307984790872</v>
      </c>
      <c r="E141" s="107">
        <f>'UBS Jardim Japão'!E10</f>
        <v>789</v>
      </c>
      <c r="F141" s="120">
        <f t="shared" si="328"/>
        <v>0.75</v>
      </c>
      <c r="G141" s="107">
        <f>'UBS Jardim Japão'!G10</f>
        <v>1130</v>
      </c>
      <c r="H141" s="120">
        <f t="shared" si="329"/>
        <v>1.0741444866920151</v>
      </c>
      <c r="I141" s="109">
        <f t="shared" si="330"/>
        <v>2766</v>
      </c>
      <c r="J141" s="648">
        <f t="shared" si="331"/>
        <v>0.87642585551330798</v>
      </c>
      <c r="K141" s="666">
        <f>'UBS Jardim Japão'!K10</f>
        <v>547</v>
      </c>
      <c r="L141" s="630">
        <f t="shared" si="329"/>
        <v>0.51996197718631176</v>
      </c>
      <c r="M141" s="666">
        <f>'UBS Jardim Japão'!M10</f>
        <v>537</v>
      </c>
      <c r="N141" s="630">
        <f t="shared" si="332"/>
        <v>0.51045627376425851</v>
      </c>
      <c r="O141" s="666">
        <f>'UBS Jardim Japão'!O10</f>
        <v>771</v>
      </c>
      <c r="P141" s="630">
        <f t="shared" si="333"/>
        <v>0.7328897338403042</v>
      </c>
      <c r="Q141" s="109">
        <f t="shared" si="334"/>
        <v>1855</v>
      </c>
      <c r="R141" s="648">
        <f t="shared" si="335"/>
        <v>0.58776932826362482</v>
      </c>
      <c r="S141" s="666">
        <f>'UBS Jardim Japão'!S10</f>
        <v>831</v>
      </c>
      <c r="T141" s="630">
        <f t="shared" si="336"/>
        <v>0.78992395437262353</v>
      </c>
      <c r="U141" s="666">
        <f>'UBS Jardim Japão'!U10</f>
        <v>755</v>
      </c>
      <c r="V141" s="630">
        <f t="shared" si="337"/>
        <v>0.71768060836501901</v>
      </c>
      <c r="W141" s="666">
        <f>'UBS Jardim Japão'!W10</f>
        <v>944</v>
      </c>
      <c r="X141" s="630">
        <f t="shared" si="338"/>
        <v>0.89733840304182511</v>
      </c>
      <c r="Y141" s="109">
        <f t="shared" si="339"/>
        <v>2530</v>
      </c>
      <c r="Z141" s="648">
        <f t="shared" si="340"/>
        <v>0.80164765525982251</v>
      </c>
      <c r="AA141" s="666">
        <f>'UBS Jardim Japão'!AA10</f>
        <v>903</v>
      </c>
      <c r="AB141" s="630">
        <f t="shared" si="341"/>
        <v>0.85836501901140683</v>
      </c>
      <c r="AC141" s="666">
        <f>'UBS Jardim Japão'!AC10</f>
        <v>853</v>
      </c>
      <c r="AD141" s="630">
        <f t="shared" si="342"/>
        <v>0.81083650190114065</v>
      </c>
      <c r="AE141" s="666">
        <f>'UBS Jardim Japão'!AE10</f>
        <v>678</v>
      </c>
      <c r="AF141" s="630">
        <f t="shared" si="343"/>
        <v>0.64448669201520914</v>
      </c>
      <c r="AG141" s="109">
        <f t="shared" si="344"/>
        <v>2434</v>
      </c>
      <c r="AH141" s="648">
        <f t="shared" si="345"/>
        <v>0.77122940430925224</v>
      </c>
    </row>
    <row r="142" spans="1:34" x14ac:dyDescent="0.25">
      <c r="A142" s="89" t="s">
        <v>42</v>
      </c>
      <c r="B142" s="612">
        <f>'UBS Jardim Japão'!B11</f>
        <v>526</v>
      </c>
      <c r="C142" s="107">
        <f>'UBS Jardim Japão'!C11</f>
        <v>358</v>
      </c>
      <c r="D142" s="120">
        <f t="shared" si="327"/>
        <v>0.68060836501901145</v>
      </c>
      <c r="E142" s="107">
        <f>'UBS Jardim Japão'!E11</f>
        <v>418</v>
      </c>
      <c r="F142" s="120">
        <f t="shared" si="328"/>
        <v>0.79467680608365021</v>
      </c>
      <c r="G142" s="107">
        <f>'UBS Jardim Japão'!G11</f>
        <v>397</v>
      </c>
      <c r="H142" s="120">
        <f t="shared" si="329"/>
        <v>0.75475285171102657</v>
      </c>
      <c r="I142" s="109">
        <f t="shared" si="330"/>
        <v>1173</v>
      </c>
      <c r="J142" s="648">
        <f t="shared" si="331"/>
        <v>0.74334600760456271</v>
      </c>
      <c r="K142" s="666">
        <f>'UBS Jardim Japão'!K11</f>
        <v>209</v>
      </c>
      <c r="L142" s="630">
        <f t="shared" si="329"/>
        <v>0.39733840304182511</v>
      </c>
      <c r="M142" s="666">
        <f>'UBS Jardim Japão'!M11</f>
        <v>183</v>
      </c>
      <c r="N142" s="630">
        <f t="shared" si="332"/>
        <v>0.34790874524714827</v>
      </c>
      <c r="O142" s="666">
        <f>'UBS Jardim Japão'!O11</f>
        <v>204</v>
      </c>
      <c r="P142" s="630">
        <f t="shared" si="333"/>
        <v>0.38783269961977185</v>
      </c>
      <c r="Q142" s="109">
        <f t="shared" si="334"/>
        <v>596</v>
      </c>
      <c r="R142" s="648">
        <f t="shared" si="335"/>
        <v>0.37769328263624841</v>
      </c>
      <c r="S142" s="666">
        <f>'UBS Jardim Japão'!S11</f>
        <v>182</v>
      </c>
      <c r="T142" s="630">
        <f t="shared" si="336"/>
        <v>0.34600760456273766</v>
      </c>
      <c r="U142" s="666">
        <f>'UBS Jardim Japão'!U11</f>
        <v>347</v>
      </c>
      <c r="V142" s="630">
        <f t="shared" si="337"/>
        <v>0.65969581749049433</v>
      </c>
      <c r="W142" s="666">
        <f>'UBS Jardim Japão'!W11</f>
        <v>348</v>
      </c>
      <c r="X142" s="630">
        <f t="shared" si="338"/>
        <v>0.66159695817490494</v>
      </c>
      <c r="Y142" s="109">
        <f t="shared" si="339"/>
        <v>877</v>
      </c>
      <c r="Z142" s="648">
        <f t="shared" si="340"/>
        <v>0.55576679340937896</v>
      </c>
      <c r="AA142" s="666">
        <f>'UBS Jardim Japão'!AA11</f>
        <v>371</v>
      </c>
      <c r="AB142" s="630">
        <f t="shared" si="341"/>
        <v>0.70532319391634979</v>
      </c>
      <c r="AC142" s="666">
        <f>'UBS Jardim Japão'!AC11</f>
        <v>333</v>
      </c>
      <c r="AD142" s="630">
        <f t="shared" si="342"/>
        <v>0.63307984790874527</v>
      </c>
      <c r="AE142" s="666">
        <f>'UBS Jardim Japão'!AE11</f>
        <v>365</v>
      </c>
      <c r="AF142" s="630">
        <f t="shared" si="343"/>
        <v>0.69391634980988592</v>
      </c>
      <c r="AG142" s="109">
        <f t="shared" si="344"/>
        <v>1069</v>
      </c>
      <c r="AH142" s="648">
        <f t="shared" si="345"/>
        <v>0.67743979721166037</v>
      </c>
    </row>
    <row r="143" spans="1:34" ht="16.5" thickBot="1" x14ac:dyDescent="0.3">
      <c r="A143" s="111" t="s">
        <v>13</v>
      </c>
      <c r="B143" s="613">
        <f>'UBS Jardim Japão'!B13</f>
        <v>789</v>
      </c>
      <c r="C143" s="112">
        <f>'UBS Jardim Japão'!C13</f>
        <v>768</v>
      </c>
      <c r="D143" s="124">
        <f t="shared" si="327"/>
        <v>0.97338403041825095</v>
      </c>
      <c r="E143" s="112">
        <f>'UBS Jardim Japão'!E13</f>
        <v>641</v>
      </c>
      <c r="F143" s="124">
        <f t="shared" si="328"/>
        <v>0.81242078580481625</v>
      </c>
      <c r="G143" s="112">
        <f>'UBS Jardim Japão'!G13</f>
        <v>664</v>
      </c>
      <c r="H143" s="124">
        <f t="shared" si="329"/>
        <v>0.84157160963244615</v>
      </c>
      <c r="I143" s="114">
        <f t="shared" si="330"/>
        <v>2073</v>
      </c>
      <c r="J143" s="649">
        <f t="shared" si="331"/>
        <v>0.87579214195183774</v>
      </c>
      <c r="K143" s="667">
        <f>'UBS Jardim Japão'!K13</f>
        <v>323</v>
      </c>
      <c r="L143" s="631">
        <f t="shared" si="329"/>
        <v>0.40937896070975921</v>
      </c>
      <c r="M143" s="667">
        <f>'UBS Jardim Japão'!M13</f>
        <v>314</v>
      </c>
      <c r="N143" s="631">
        <f t="shared" si="332"/>
        <v>0.39797211660329529</v>
      </c>
      <c r="O143" s="667">
        <f>'UBS Jardim Japão'!O13</f>
        <v>406</v>
      </c>
      <c r="P143" s="631">
        <f t="shared" si="333"/>
        <v>0.51457541191381495</v>
      </c>
      <c r="Q143" s="114">
        <f t="shared" si="334"/>
        <v>1043</v>
      </c>
      <c r="R143" s="649">
        <f t="shared" si="335"/>
        <v>0.44064216307562315</v>
      </c>
      <c r="S143" s="667">
        <f>'UBS Jardim Japão'!S13</f>
        <v>408</v>
      </c>
      <c r="T143" s="631">
        <f t="shared" si="336"/>
        <v>0.5171102661596958</v>
      </c>
      <c r="U143" s="667">
        <f>'UBS Jardim Japão'!U13</f>
        <v>491</v>
      </c>
      <c r="V143" s="631">
        <f t="shared" si="337"/>
        <v>0.62230671736375154</v>
      </c>
      <c r="W143" s="667">
        <f>'UBS Jardim Japão'!W13</f>
        <v>583</v>
      </c>
      <c r="X143" s="631">
        <f t="shared" si="338"/>
        <v>0.73891001267427125</v>
      </c>
      <c r="Y143" s="114">
        <f t="shared" si="339"/>
        <v>1482</v>
      </c>
      <c r="Z143" s="649">
        <f t="shared" si="340"/>
        <v>0.62610899873257286</v>
      </c>
      <c r="AA143" s="667">
        <f>'UBS Jardim Japão'!AA13</f>
        <v>632</v>
      </c>
      <c r="AB143" s="631">
        <f t="shared" si="341"/>
        <v>0.80101394169835238</v>
      </c>
      <c r="AC143" s="667">
        <f>'UBS Jardim Japão'!AC13</f>
        <v>440</v>
      </c>
      <c r="AD143" s="631">
        <f t="shared" si="342"/>
        <v>0.55766793409378956</v>
      </c>
      <c r="AE143" s="667">
        <f>'UBS Jardim Japão'!AE13</f>
        <v>623</v>
      </c>
      <c r="AF143" s="631">
        <f t="shared" si="343"/>
        <v>0.78960709759188852</v>
      </c>
      <c r="AG143" s="114">
        <f t="shared" si="344"/>
        <v>1695</v>
      </c>
      <c r="AH143" s="649">
        <f t="shared" si="345"/>
        <v>0.71609632446134353</v>
      </c>
    </row>
    <row r="144" spans="1:34" ht="16.5" thickBot="1" x14ac:dyDescent="0.3">
      <c r="A144" s="6" t="s">
        <v>315</v>
      </c>
      <c r="B144" s="678">
        <f>SUM(B139:B143)</f>
        <v>4959</v>
      </c>
      <c r="C144" s="8">
        <f>SUM(C139:C143)</f>
        <v>4244</v>
      </c>
      <c r="D144" s="22">
        <f t="shared" si="327"/>
        <v>0.85581770518249645</v>
      </c>
      <c r="E144" s="8">
        <f>SUM(E139:E143)</f>
        <v>3674</v>
      </c>
      <c r="F144" s="22">
        <f t="shared" si="328"/>
        <v>0.74087517644686429</v>
      </c>
      <c r="G144" s="8">
        <f>SUM(G139:G143)</f>
        <v>3634</v>
      </c>
      <c r="H144" s="22">
        <f t="shared" si="329"/>
        <v>0.73280903407945153</v>
      </c>
      <c r="I144" s="81">
        <f t="shared" si="330"/>
        <v>11552</v>
      </c>
      <c r="J144" s="677">
        <f t="shared" si="331"/>
        <v>0.77650063856960405</v>
      </c>
      <c r="K144" s="661">
        <f>SUM(K139:K143)</f>
        <v>1435</v>
      </c>
      <c r="L144" s="676">
        <f t="shared" si="329"/>
        <v>0.28937285743093366</v>
      </c>
      <c r="M144" s="661">
        <f t="shared" ref="M144" si="346">SUM(M139:M143)</f>
        <v>1336</v>
      </c>
      <c r="N144" s="676">
        <f t="shared" si="332"/>
        <v>0.26940915507158703</v>
      </c>
      <c r="O144" s="661">
        <f t="shared" ref="O144" si="347">SUM(O139:O143)</f>
        <v>1862</v>
      </c>
      <c r="P144" s="676">
        <f t="shared" si="333"/>
        <v>0.37547892720306514</v>
      </c>
      <c r="Q144" s="81">
        <f t="shared" si="334"/>
        <v>4633</v>
      </c>
      <c r="R144" s="677">
        <f t="shared" si="335"/>
        <v>0.31142031323519526</v>
      </c>
      <c r="S144" s="661">
        <f>SUM(S139:S143)</f>
        <v>2084</v>
      </c>
      <c r="T144" s="676">
        <f t="shared" si="336"/>
        <v>0.42024601734220607</v>
      </c>
      <c r="U144" s="661">
        <f t="shared" ref="U144" si="348">SUM(U139:U143)</f>
        <v>2201</v>
      </c>
      <c r="V144" s="676">
        <f t="shared" si="337"/>
        <v>0.44383948376688848</v>
      </c>
      <c r="W144" s="661">
        <f t="shared" ref="W144" si="349">SUM(W139:W143)</f>
        <v>2562</v>
      </c>
      <c r="X144" s="676">
        <f t="shared" si="338"/>
        <v>0.51663641863278886</v>
      </c>
      <c r="Y144" s="81">
        <f t="shared" si="339"/>
        <v>6847</v>
      </c>
      <c r="Z144" s="677">
        <f t="shared" si="340"/>
        <v>0.46024063991396114</v>
      </c>
      <c r="AA144" s="661">
        <f>SUM(AA139:AA143)</f>
        <v>2523</v>
      </c>
      <c r="AB144" s="676">
        <f t="shared" si="341"/>
        <v>0.50877192982456143</v>
      </c>
      <c r="AC144" s="661">
        <f t="shared" ref="AC144" si="350">SUM(AC139:AC143)</f>
        <v>2197</v>
      </c>
      <c r="AD144" s="676">
        <f t="shared" si="342"/>
        <v>0.4430328695301472</v>
      </c>
      <c r="AE144" s="661">
        <f t="shared" ref="AE144" si="351">SUM(AE139:AE143)</f>
        <v>2197</v>
      </c>
      <c r="AF144" s="676">
        <f t="shared" si="343"/>
        <v>0.4430328695301472</v>
      </c>
      <c r="AG144" s="81">
        <f t="shared" si="344"/>
        <v>6917</v>
      </c>
      <c r="AH144" s="677">
        <f t="shared" si="345"/>
        <v>0.46494588962828526</v>
      </c>
    </row>
    <row r="146" spans="1:34" x14ac:dyDescent="0.25">
      <c r="A146" s="1346" t="s">
        <v>484</v>
      </c>
      <c r="B146" s="1291"/>
      <c r="C146" s="1291"/>
      <c r="D146" s="1291"/>
      <c r="E146" s="1291"/>
      <c r="F146" s="1291"/>
      <c r="G146" s="1291"/>
      <c r="H146" s="1291"/>
      <c r="I146" s="1291"/>
      <c r="J146" s="1291"/>
      <c r="K146" s="1291"/>
      <c r="L146" s="1291"/>
      <c r="M146" s="1291"/>
      <c r="N146" s="1291"/>
      <c r="O146" s="1291"/>
      <c r="P146" s="1291"/>
      <c r="Q146" s="1291"/>
      <c r="R146" s="1291"/>
      <c r="S146" s="1291"/>
      <c r="T146" s="1291"/>
      <c r="U146" s="1291"/>
      <c r="V146" s="1291"/>
      <c r="W146" s="1291"/>
      <c r="X146" s="1291"/>
      <c r="Y146" s="1291"/>
      <c r="Z146" s="1291"/>
    </row>
    <row r="147" spans="1:34" ht="24.75" thickBot="1" x14ac:dyDescent="0.3">
      <c r="A147" s="14" t="s">
        <v>14</v>
      </c>
      <c r="B147" s="12" t="s">
        <v>164</v>
      </c>
      <c r="C147" s="14" t="s">
        <v>462</v>
      </c>
      <c r="D147" s="15" t="s">
        <v>1</v>
      </c>
      <c r="E147" s="14" t="s">
        <v>463</v>
      </c>
      <c r="F147" s="15" t="s">
        <v>1</v>
      </c>
      <c r="G147" s="14" t="s">
        <v>464</v>
      </c>
      <c r="H147" s="15" t="s">
        <v>1</v>
      </c>
      <c r="I147" s="101" t="s">
        <v>426</v>
      </c>
      <c r="J147" s="13" t="s">
        <v>196</v>
      </c>
      <c r="K147" s="14" t="s">
        <v>465</v>
      </c>
      <c r="L147" s="15" t="s">
        <v>1</v>
      </c>
      <c r="M147" s="14" t="s">
        <v>466</v>
      </c>
      <c r="N147" s="15" t="s">
        <v>1</v>
      </c>
      <c r="O147" s="14" t="s">
        <v>467</v>
      </c>
      <c r="P147" s="15" t="s">
        <v>1</v>
      </c>
      <c r="Q147" s="101" t="s">
        <v>426</v>
      </c>
      <c r="R147" s="13" t="s">
        <v>196</v>
      </c>
      <c r="S147" s="14" t="s">
        <v>468</v>
      </c>
      <c r="T147" s="15" t="s">
        <v>1</v>
      </c>
      <c r="U147" s="14" t="s">
        <v>469</v>
      </c>
      <c r="V147" s="15" t="s">
        <v>1</v>
      </c>
      <c r="W147" s="14" t="s">
        <v>470</v>
      </c>
      <c r="X147" s="15" t="s">
        <v>1</v>
      </c>
      <c r="Y147" s="101" t="s">
        <v>426</v>
      </c>
      <c r="Z147" s="13" t="s">
        <v>196</v>
      </c>
      <c r="AA147" s="14" t="s">
        <v>471</v>
      </c>
      <c r="AB147" s="15" t="s">
        <v>1</v>
      </c>
      <c r="AC147" s="14" t="s">
        <v>472</v>
      </c>
      <c r="AD147" s="15" t="s">
        <v>1</v>
      </c>
      <c r="AE147" s="14" t="s">
        <v>473</v>
      </c>
      <c r="AF147" s="15" t="s">
        <v>1</v>
      </c>
      <c r="AG147" s="101" t="s">
        <v>426</v>
      </c>
      <c r="AH147" s="13" t="s">
        <v>196</v>
      </c>
    </row>
    <row r="148" spans="1:34" ht="15.75" customHeight="1" thickTop="1" x14ac:dyDescent="0.25">
      <c r="A148" s="9" t="s">
        <v>150</v>
      </c>
      <c r="B148" s="1333">
        <f>'EMAD na UBS JD JAPÃO'!$B$8</f>
        <v>60</v>
      </c>
      <c r="C148" s="1312">
        <f>'EMAD na UBS JD JAPÃO'!$C$8</f>
        <v>63</v>
      </c>
      <c r="D148" s="1316">
        <f t="shared" ref="D148" si="352">C148/$B148</f>
        <v>1.05</v>
      </c>
      <c r="E148" s="1312">
        <f>'EMAD na UBS JD JAPÃO'!$E$8</f>
        <v>63</v>
      </c>
      <c r="F148" s="1316">
        <f t="shared" ref="F148" si="353">E148/$B148</f>
        <v>1.05</v>
      </c>
      <c r="G148" s="1312">
        <f>'EMAD na UBS JD JAPÃO'!$G$8</f>
        <v>65</v>
      </c>
      <c r="H148" s="1316">
        <f t="shared" ref="H148:L148" si="354">G148/$B148</f>
        <v>1.0833333333333333</v>
      </c>
      <c r="I148" s="1364">
        <f>SUM(C148,E148,G148)</f>
        <v>191</v>
      </c>
      <c r="J148" s="1356">
        <f>I148/($B148*3)</f>
        <v>1.0611111111111111</v>
      </c>
      <c r="K148" s="1353">
        <f>'EMAD na UBS JD JAPÃO'!$K$8</f>
        <v>69</v>
      </c>
      <c r="L148" s="1359">
        <f t="shared" si="354"/>
        <v>1.1499999999999999</v>
      </c>
      <c r="M148" s="1353">
        <f>'EMAD na UBS JD JAPÃO'!$M$8</f>
        <v>70</v>
      </c>
      <c r="N148" s="1359">
        <f t="shared" ref="N148" si="355">M148/$B148</f>
        <v>1.1666666666666667</v>
      </c>
      <c r="O148" s="1353">
        <f>'EMAD na UBS JD JAPÃO'!$O$8</f>
        <v>71</v>
      </c>
      <c r="P148" s="1359">
        <f t="shared" ref="P148" si="356">O148/$B148</f>
        <v>1.1833333333333333</v>
      </c>
      <c r="Q148" s="1364">
        <f>SUM(K148,M148,O148)</f>
        <v>210</v>
      </c>
      <c r="R148" s="1356">
        <f>Q148/($B148*3)</f>
        <v>1.1666666666666667</v>
      </c>
      <c r="S148" s="1353">
        <f>'EMAD na UBS JD JAPÃO'!$S$8</f>
        <v>69</v>
      </c>
      <c r="T148" s="1359">
        <f t="shared" ref="T148" si="357">S148/$B148</f>
        <v>1.1499999999999999</v>
      </c>
      <c r="U148" s="1353">
        <f>'EMAD na UBS JD JAPÃO'!$U$8</f>
        <v>68</v>
      </c>
      <c r="V148" s="1359">
        <f t="shared" ref="V148" si="358">U148/$B148</f>
        <v>1.1333333333333333</v>
      </c>
      <c r="W148" s="1353">
        <f>'EMAD na UBS JD JAPÃO'!$W$8</f>
        <v>71</v>
      </c>
      <c r="X148" s="1359">
        <f t="shared" ref="X148" si="359">W148/$B148</f>
        <v>1.1833333333333333</v>
      </c>
      <c r="Y148" s="1364">
        <f>SUM(S148,U148,W148)</f>
        <v>208</v>
      </c>
      <c r="Z148" s="1356">
        <f>Y148/($B148*3)</f>
        <v>1.1555555555555554</v>
      </c>
      <c r="AA148" s="1353">
        <f>'EMAD na UBS JD JAPÃO'!$S$8</f>
        <v>69</v>
      </c>
      <c r="AB148" s="1359">
        <f t="shared" ref="AB148" si="360">AA148/$B148</f>
        <v>1.1499999999999999</v>
      </c>
      <c r="AC148" s="1353">
        <f>'EMAD na UBS JD JAPÃO'!$U$8</f>
        <v>68</v>
      </c>
      <c r="AD148" s="1359">
        <f t="shared" ref="AD148" si="361">AC148/$B148</f>
        <v>1.1333333333333333</v>
      </c>
      <c r="AE148" s="1353">
        <f>'EMAD na UBS JD JAPÃO'!$W$8</f>
        <v>71</v>
      </c>
      <c r="AF148" s="1359">
        <f t="shared" ref="AF148" si="362">AE148/$B148</f>
        <v>1.1833333333333333</v>
      </c>
      <c r="AG148" s="1364">
        <f>SUM(AA148,AC148,AE148)</f>
        <v>208</v>
      </c>
      <c r="AH148" s="1356">
        <f>AG148/($B148*3)</f>
        <v>1.1555555555555554</v>
      </c>
    </row>
    <row r="149" spans="1:34" ht="15" customHeight="1" x14ac:dyDescent="0.25">
      <c r="A149" s="9" t="s">
        <v>151</v>
      </c>
      <c r="B149" s="1334"/>
      <c r="C149" s="1313"/>
      <c r="D149" s="1317"/>
      <c r="E149" s="1313"/>
      <c r="F149" s="1317"/>
      <c r="G149" s="1313"/>
      <c r="H149" s="1317"/>
      <c r="I149" s="1365"/>
      <c r="J149" s="1357"/>
      <c r="K149" s="1354"/>
      <c r="L149" s="1360"/>
      <c r="M149" s="1354"/>
      <c r="N149" s="1360"/>
      <c r="O149" s="1354"/>
      <c r="P149" s="1360"/>
      <c r="Q149" s="1365"/>
      <c r="R149" s="1357"/>
      <c r="S149" s="1354"/>
      <c r="T149" s="1360"/>
      <c r="U149" s="1354"/>
      <c r="V149" s="1360"/>
      <c r="W149" s="1354"/>
      <c r="X149" s="1360"/>
      <c r="Y149" s="1365"/>
      <c r="Z149" s="1357"/>
      <c r="AA149" s="1354"/>
      <c r="AB149" s="1360"/>
      <c r="AC149" s="1354"/>
      <c r="AD149" s="1360"/>
      <c r="AE149" s="1354"/>
      <c r="AF149" s="1360"/>
      <c r="AG149" s="1365"/>
      <c r="AH149" s="1357"/>
    </row>
    <row r="150" spans="1:34" ht="15" customHeight="1" x14ac:dyDescent="0.25">
      <c r="A150" s="9" t="s">
        <v>154</v>
      </c>
      <c r="B150" s="1334"/>
      <c r="C150" s="1313"/>
      <c r="D150" s="1317"/>
      <c r="E150" s="1313"/>
      <c r="F150" s="1317"/>
      <c r="G150" s="1313"/>
      <c r="H150" s="1317"/>
      <c r="I150" s="1365"/>
      <c r="J150" s="1357"/>
      <c r="K150" s="1354"/>
      <c r="L150" s="1360"/>
      <c r="M150" s="1354"/>
      <c r="N150" s="1360"/>
      <c r="O150" s="1354"/>
      <c r="P150" s="1360"/>
      <c r="Q150" s="1365"/>
      <c r="R150" s="1357"/>
      <c r="S150" s="1354"/>
      <c r="T150" s="1360"/>
      <c r="U150" s="1354"/>
      <c r="V150" s="1360"/>
      <c r="W150" s="1354"/>
      <c r="X150" s="1360"/>
      <c r="Y150" s="1365"/>
      <c r="Z150" s="1357"/>
      <c r="AA150" s="1354"/>
      <c r="AB150" s="1360"/>
      <c r="AC150" s="1354"/>
      <c r="AD150" s="1360"/>
      <c r="AE150" s="1354"/>
      <c r="AF150" s="1360"/>
      <c r="AG150" s="1365"/>
      <c r="AH150" s="1357"/>
    </row>
    <row r="151" spans="1:34" ht="15.75" customHeight="1" thickBot="1" x14ac:dyDescent="0.3">
      <c r="A151" s="111" t="s">
        <v>152</v>
      </c>
      <c r="B151" s="1367"/>
      <c r="C151" s="1362"/>
      <c r="D151" s="1363"/>
      <c r="E151" s="1362"/>
      <c r="F151" s="1363"/>
      <c r="G151" s="1362"/>
      <c r="H151" s="1363"/>
      <c r="I151" s="1366"/>
      <c r="J151" s="1358"/>
      <c r="K151" s="1355"/>
      <c r="L151" s="1361"/>
      <c r="M151" s="1355"/>
      <c r="N151" s="1361"/>
      <c r="O151" s="1355"/>
      <c r="P151" s="1361"/>
      <c r="Q151" s="1366"/>
      <c r="R151" s="1358"/>
      <c r="S151" s="1355"/>
      <c r="T151" s="1361"/>
      <c r="U151" s="1355"/>
      <c r="V151" s="1361"/>
      <c r="W151" s="1355"/>
      <c r="X151" s="1361"/>
      <c r="Y151" s="1366"/>
      <c r="Z151" s="1358"/>
      <c r="AA151" s="1355"/>
      <c r="AB151" s="1361"/>
      <c r="AC151" s="1355"/>
      <c r="AD151" s="1361"/>
      <c r="AE151" s="1355"/>
      <c r="AF151" s="1361"/>
      <c r="AG151" s="1366"/>
      <c r="AH151" s="1358"/>
    </row>
    <row r="152" spans="1:34" ht="16.5" thickBot="1" x14ac:dyDescent="0.3">
      <c r="A152" s="6" t="s">
        <v>367</v>
      </c>
      <c r="B152" s="678">
        <f>SUM(B148:B151)</f>
        <v>60</v>
      </c>
      <c r="C152" s="8">
        <f>SUM(C148:C151)</f>
        <v>63</v>
      </c>
      <c r="D152" s="22">
        <f>C152/$B148</f>
        <v>1.05</v>
      </c>
      <c r="E152" s="8">
        <f>SUM(E148:E151)</f>
        <v>63</v>
      </c>
      <c r="F152" s="22">
        <f>E152/$B148</f>
        <v>1.05</v>
      </c>
      <c r="G152" s="8">
        <f>SUM(G148:G151)</f>
        <v>65</v>
      </c>
      <c r="H152" s="22">
        <f>G152/$B148</f>
        <v>1.0833333333333333</v>
      </c>
      <c r="I152" s="81">
        <f>SUM(C152,E152,G152)</f>
        <v>191</v>
      </c>
      <c r="J152" s="677">
        <f>I152/($B152*3)</f>
        <v>1.0611111111111111</v>
      </c>
      <c r="K152" s="662">
        <f>SUM(K148:K151)</f>
        <v>69</v>
      </c>
      <c r="L152" s="676">
        <f>K152/$B148</f>
        <v>1.1499999999999999</v>
      </c>
      <c r="M152" s="662">
        <f t="shared" ref="M152" si="363">SUM(M148:M151)</f>
        <v>70</v>
      </c>
      <c r="N152" s="676">
        <f>M152/$B148</f>
        <v>1.1666666666666667</v>
      </c>
      <c r="O152" s="662">
        <f t="shared" ref="O152" si="364">SUM(O148:O151)</f>
        <v>71</v>
      </c>
      <c r="P152" s="676">
        <f>O152/$B148</f>
        <v>1.1833333333333333</v>
      </c>
      <c r="Q152" s="33">
        <f>SUM(K152,M152,O152)</f>
        <v>210</v>
      </c>
      <c r="R152" s="677">
        <f>Q152/($B152*3)</f>
        <v>1.1666666666666667</v>
      </c>
      <c r="S152" s="662">
        <f>SUM(S148:S151)</f>
        <v>69</v>
      </c>
      <c r="T152" s="676">
        <f>S152/$B148</f>
        <v>1.1499999999999999</v>
      </c>
      <c r="U152" s="662">
        <f t="shared" ref="U152" si="365">SUM(U148:U151)</f>
        <v>68</v>
      </c>
      <c r="V152" s="676">
        <f>U152/$B148</f>
        <v>1.1333333333333333</v>
      </c>
      <c r="W152" s="662">
        <f t="shared" ref="W152" si="366">SUM(W148:W151)</f>
        <v>71</v>
      </c>
      <c r="X152" s="676">
        <f>W152/$B148</f>
        <v>1.1833333333333333</v>
      </c>
      <c r="Y152" s="33">
        <f>SUM(S152,U152,W152)</f>
        <v>208</v>
      </c>
      <c r="Z152" s="677">
        <f>Y152/($B152*3)</f>
        <v>1.1555555555555554</v>
      </c>
      <c r="AA152" s="662">
        <f>SUM(AA148:AA151)</f>
        <v>69</v>
      </c>
      <c r="AB152" s="676">
        <f>AA152/$B148</f>
        <v>1.1499999999999999</v>
      </c>
      <c r="AC152" s="662">
        <f t="shared" ref="AC152" si="367">SUM(AC148:AC151)</f>
        <v>68</v>
      </c>
      <c r="AD152" s="676">
        <f>AC152/$B148</f>
        <v>1.1333333333333333</v>
      </c>
      <c r="AE152" s="662">
        <f t="shared" ref="AE152" si="368">SUM(AE148:AE151)</f>
        <v>71</v>
      </c>
      <c r="AF152" s="676">
        <f>AE152/$B148</f>
        <v>1.1833333333333333</v>
      </c>
      <c r="AG152" s="33">
        <f>SUM(AA152,AC152,AE152)</f>
        <v>208</v>
      </c>
      <c r="AH152" s="677">
        <f>AG152/($B152*3)</f>
        <v>1.1555555555555554</v>
      </c>
    </row>
    <row r="154" spans="1:34" x14ac:dyDescent="0.25">
      <c r="A154" s="1346" t="s">
        <v>485</v>
      </c>
      <c r="B154" s="1291"/>
      <c r="C154" s="1291"/>
      <c r="D154" s="1291"/>
      <c r="E154" s="1291"/>
      <c r="F154" s="1291"/>
      <c r="G154" s="1291"/>
      <c r="H154" s="1291"/>
      <c r="I154" s="1291"/>
      <c r="J154" s="1291"/>
      <c r="K154" s="1291"/>
      <c r="L154" s="1291"/>
      <c r="M154" s="1291"/>
      <c r="N154" s="1291"/>
      <c r="O154" s="1291"/>
      <c r="P154" s="1291"/>
      <c r="Q154" s="1291"/>
      <c r="R154" s="1291"/>
      <c r="S154" s="1291"/>
      <c r="T154" s="1291"/>
      <c r="U154" s="1291"/>
      <c r="V154" s="1291"/>
      <c r="W154" s="1291"/>
      <c r="X154" s="1291"/>
      <c r="Y154" s="1291"/>
      <c r="Z154" s="1291"/>
    </row>
    <row r="155" spans="1:34" ht="24.75" thickBot="1" x14ac:dyDescent="0.3">
      <c r="A155" s="14" t="s">
        <v>14</v>
      </c>
      <c r="B155" s="12" t="s">
        <v>164</v>
      </c>
      <c r="C155" s="14" t="s">
        <v>462</v>
      </c>
      <c r="D155" s="15" t="s">
        <v>1</v>
      </c>
      <c r="E155" s="14" t="s">
        <v>463</v>
      </c>
      <c r="F155" s="15" t="s">
        <v>1</v>
      </c>
      <c r="G155" s="14" t="s">
        <v>464</v>
      </c>
      <c r="H155" s="15" t="s">
        <v>1</v>
      </c>
      <c r="I155" s="101" t="s">
        <v>426</v>
      </c>
      <c r="J155" s="13" t="s">
        <v>196</v>
      </c>
      <c r="K155" s="14" t="s">
        <v>465</v>
      </c>
      <c r="L155" s="15" t="s">
        <v>1</v>
      </c>
      <c r="M155" s="14" t="s">
        <v>466</v>
      </c>
      <c r="N155" s="15" t="s">
        <v>1</v>
      </c>
      <c r="O155" s="14" t="s">
        <v>467</v>
      </c>
      <c r="P155" s="15" t="s">
        <v>1</v>
      </c>
      <c r="Q155" s="101" t="s">
        <v>426</v>
      </c>
      <c r="R155" s="13" t="s">
        <v>196</v>
      </c>
      <c r="S155" s="14" t="s">
        <v>468</v>
      </c>
      <c r="T155" s="15" t="s">
        <v>1</v>
      </c>
      <c r="U155" s="14" t="s">
        <v>469</v>
      </c>
      <c r="V155" s="15" t="s">
        <v>1</v>
      </c>
      <c r="W155" s="14" t="s">
        <v>470</v>
      </c>
      <c r="X155" s="15" t="s">
        <v>1</v>
      </c>
      <c r="Y155" s="101" t="s">
        <v>426</v>
      </c>
      <c r="Z155" s="13" t="s">
        <v>196</v>
      </c>
      <c r="AA155" s="14" t="s">
        <v>471</v>
      </c>
      <c r="AB155" s="15" t="s">
        <v>1</v>
      </c>
      <c r="AC155" s="14" t="s">
        <v>472</v>
      </c>
      <c r="AD155" s="15" t="s">
        <v>1</v>
      </c>
      <c r="AE155" s="14" t="s">
        <v>473</v>
      </c>
      <c r="AF155" s="15" t="s">
        <v>1</v>
      </c>
      <c r="AG155" s="101" t="s">
        <v>426</v>
      </c>
      <c r="AH155" s="13" t="s">
        <v>196</v>
      </c>
    </row>
    <row r="156" spans="1:34" ht="16.5" thickTop="1" x14ac:dyDescent="0.25">
      <c r="A156" s="89" t="s">
        <v>8</v>
      </c>
      <c r="B156" s="611">
        <f>'UBS Vila Ede'!B8</f>
        <v>864</v>
      </c>
      <c r="C156" s="106">
        <f>'UBS Vila Ede'!C8</f>
        <v>1045</v>
      </c>
      <c r="D156" s="19">
        <f t="shared" ref="D156:D162" si="369">C156/$B156</f>
        <v>1.2094907407407407</v>
      </c>
      <c r="E156" s="106">
        <f>'UBS Vila Ede'!E8</f>
        <v>816</v>
      </c>
      <c r="F156" s="19">
        <f t="shared" ref="F156:F162" si="370">E156/$B156</f>
        <v>0.94444444444444442</v>
      </c>
      <c r="G156" s="106">
        <f>'UBS Vila Ede'!G8</f>
        <v>655</v>
      </c>
      <c r="H156" s="19">
        <f t="shared" ref="H156:L162" si="371">G156/$B156</f>
        <v>0.75810185185185186</v>
      </c>
      <c r="I156" s="77">
        <f t="shared" ref="I156:I162" si="372">SUM(C156,E156,G156)</f>
        <v>2516</v>
      </c>
      <c r="J156" s="650">
        <f t="shared" ref="J156:J162" si="373">I156/($B156*3)</f>
        <v>0.97067901234567899</v>
      </c>
      <c r="K156" s="665">
        <f>'UBS Vila Ede'!K8</f>
        <v>80</v>
      </c>
      <c r="L156" s="632">
        <f t="shared" si="371"/>
        <v>9.2592592592592587E-2</v>
      </c>
      <c r="M156" s="665">
        <f>'UBS Vila Ede'!M8</f>
        <v>58</v>
      </c>
      <c r="N156" s="632">
        <f t="shared" ref="N156:N162" si="374">M156/$B156</f>
        <v>6.7129629629629636E-2</v>
      </c>
      <c r="O156" s="665">
        <f>'UBS Vila Ede'!O8</f>
        <v>77</v>
      </c>
      <c r="P156" s="632">
        <f t="shared" ref="P156:P162" si="375">O156/$B156</f>
        <v>8.9120370370370364E-2</v>
      </c>
      <c r="Q156" s="77">
        <f t="shared" ref="Q156:Q162" si="376">SUM(K156,M156,O156)</f>
        <v>215</v>
      </c>
      <c r="R156" s="650">
        <f t="shared" ref="R156:R162" si="377">Q156/($B156*3)</f>
        <v>8.2947530864197525E-2</v>
      </c>
      <c r="S156" s="665">
        <f>'UBS Vila Ede'!S8</f>
        <v>130</v>
      </c>
      <c r="T156" s="632">
        <f t="shared" ref="T156:T162" si="378">S156/$B156</f>
        <v>0.15046296296296297</v>
      </c>
      <c r="U156" s="665">
        <f>'UBS Vila Ede'!U8</f>
        <v>133</v>
      </c>
      <c r="V156" s="632">
        <f t="shared" ref="V156:V162" si="379">U156/$B156</f>
        <v>0.15393518518518517</v>
      </c>
      <c r="W156" s="665">
        <f>'UBS Vila Ede'!W8</f>
        <v>380</v>
      </c>
      <c r="X156" s="632">
        <f t="shared" ref="X156:X162" si="380">W156/$B156</f>
        <v>0.43981481481481483</v>
      </c>
      <c r="Y156" s="77">
        <f t="shared" ref="Y156:Y162" si="381">SUM(S156,U156,W156)</f>
        <v>643</v>
      </c>
      <c r="Z156" s="650">
        <f t="shared" ref="Z156:Z162" si="382">Y156/($B156*3)</f>
        <v>0.24807098765432098</v>
      </c>
      <c r="AA156" s="665">
        <f>'UBS Vila Ede'!AA8</f>
        <v>458</v>
      </c>
      <c r="AB156" s="632">
        <f t="shared" ref="AB156:AB162" si="383">AA156/$B156</f>
        <v>0.53009259259259256</v>
      </c>
      <c r="AC156" s="665">
        <f>'UBS Vila Ede'!AC8</f>
        <v>484</v>
      </c>
      <c r="AD156" s="632">
        <f t="shared" ref="AD156:AD162" si="384">AC156/$B156</f>
        <v>0.56018518518518523</v>
      </c>
      <c r="AE156" s="665">
        <f>'UBS Vila Ede'!AE8</f>
        <v>466</v>
      </c>
      <c r="AF156" s="632">
        <f t="shared" ref="AF156:AF162" si="385">AE156/$B156</f>
        <v>0.53935185185185186</v>
      </c>
      <c r="AG156" s="77">
        <f t="shared" ref="AG156:AG162" si="386">SUM(AA156,AC156,AE156)</f>
        <v>1408</v>
      </c>
      <c r="AH156" s="650">
        <f t="shared" ref="AH156:AH162" si="387">AG156/($B156*3)</f>
        <v>0.54320987654320985</v>
      </c>
    </row>
    <row r="157" spans="1:34" x14ac:dyDescent="0.25">
      <c r="A157" s="89" t="s">
        <v>9</v>
      </c>
      <c r="B157" s="612">
        <f>'UBS Vila Ede'!B9</f>
        <v>3024</v>
      </c>
      <c r="C157" s="107">
        <f>'UBS Vila Ede'!C9</f>
        <v>2915</v>
      </c>
      <c r="D157" s="120">
        <f t="shared" si="369"/>
        <v>0.96395502645502651</v>
      </c>
      <c r="E157" s="107">
        <f>'UBS Vila Ede'!E9</f>
        <v>1855</v>
      </c>
      <c r="F157" s="120">
        <f t="shared" si="370"/>
        <v>0.61342592592592593</v>
      </c>
      <c r="G157" s="107">
        <f>'UBS Vila Ede'!G9</f>
        <v>1540</v>
      </c>
      <c r="H157" s="120">
        <f t="shared" si="371"/>
        <v>0.5092592592592593</v>
      </c>
      <c r="I157" s="109">
        <f t="shared" si="372"/>
        <v>6310</v>
      </c>
      <c r="J157" s="648">
        <f t="shared" si="373"/>
        <v>0.69554673721340388</v>
      </c>
      <c r="K157" s="666">
        <f>'UBS Vila Ede'!K9</f>
        <v>82</v>
      </c>
      <c r="L157" s="630">
        <f t="shared" si="371"/>
        <v>2.7116402116402115E-2</v>
      </c>
      <c r="M157" s="666">
        <f>'UBS Vila Ede'!M9</f>
        <v>65</v>
      </c>
      <c r="N157" s="630">
        <f t="shared" si="374"/>
        <v>2.1494708994708994E-2</v>
      </c>
      <c r="O157" s="666">
        <f>'UBS Vila Ede'!O9</f>
        <v>57</v>
      </c>
      <c r="P157" s="630">
        <f t="shared" si="375"/>
        <v>1.8849206349206348E-2</v>
      </c>
      <c r="Q157" s="109">
        <f t="shared" si="376"/>
        <v>204</v>
      </c>
      <c r="R157" s="648">
        <f t="shared" si="377"/>
        <v>2.2486772486772486E-2</v>
      </c>
      <c r="S157" s="666">
        <f>'UBS Vila Ede'!S9</f>
        <v>99</v>
      </c>
      <c r="T157" s="630">
        <f t="shared" si="378"/>
        <v>3.273809523809524E-2</v>
      </c>
      <c r="U157" s="666">
        <f>'UBS Vila Ede'!U9</f>
        <v>100</v>
      </c>
      <c r="V157" s="630">
        <f t="shared" si="379"/>
        <v>3.3068783068783067E-2</v>
      </c>
      <c r="W157" s="666">
        <f>'UBS Vila Ede'!W9</f>
        <v>628</v>
      </c>
      <c r="X157" s="630">
        <f t="shared" si="380"/>
        <v>0.20767195767195767</v>
      </c>
      <c r="Y157" s="109">
        <f t="shared" si="381"/>
        <v>827</v>
      </c>
      <c r="Z157" s="648">
        <f t="shared" si="382"/>
        <v>9.1159611992945325E-2</v>
      </c>
      <c r="AA157" s="666">
        <f>'UBS Vila Ede'!AA9</f>
        <v>904</v>
      </c>
      <c r="AB157" s="630">
        <f t="shared" si="383"/>
        <v>0.29894179894179895</v>
      </c>
      <c r="AC157" s="666">
        <f>'UBS Vila Ede'!AC9</f>
        <v>741</v>
      </c>
      <c r="AD157" s="630">
        <f t="shared" si="384"/>
        <v>0.24503968253968253</v>
      </c>
      <c r="AE157" s="666">
        <f>'UBS Vila Ede'!AE9</f>
        <v>783</v>
      </c>
      <c r="AF157" s="630">
        <f t="shared" si="385"/>
        <v>0.25892857142857145</v>
      </c>
      <c r="AG157" s="109">
        <f t="shared" si="386"/>
        <v>2428</v>
      </c>
      <c r="AH157" s="648">
        <f t="shared" si="387"/>
        <v>0.26763668430335097</v>
      </c>
    </row>
    <row r="158" spans="1:34" x14ac:dyDescent="0.25">
      <c r="A158" s="89" t="s">
        <v>10</v>
      </c>
      <c r="B158" s="612">
        <f>'UBS Vila Ede'!B10</f>
        <v>789</v>
      </c>
      <c r="C158" s="107">
        <f>'UBS Vila Ede'!C10</f>
        <v>284</v>
      </c>
      <c r="D158" s="120">
        <f t="shared" si="369"/>
        <v>0.35994930291508237</v>
      </c>
      <c r="E158" s="107">
        <f>'UBS Vila Ede'!E10</f>
        <v>545</v>
      </c>
      <c r="F158" s="120">
        <f t="shared" si="370"/>
        <v>0.69074778200253484</v>
      </c>
      <c r="G158" s="107">
        <f>'UBS Vila Ede'!G10</f>
        <v>446</v>
      </c>
      <c r="H158" s="120">
        <f t="shared" si="371"/>
        <v>0.56527249683143221</v>
      </c>
      <c r="I158" s="109">
        <f t="shared" si="372"/>
        <v>1275</v>
      </c>
      <c r="J158" s="648">
        <f t="shared" si="373"/>
        <v>0.53865652724968316</v>
      </c>
      <c r="K158" s="666">
        <f>'UBS Vila Ede'!K10</f>
        <v>202</v>
      </c>
      <c r="L158" s="630">
        <f t="shared" si="371"/>
        <v>0.25602027883396705</v>
      </c>
      <c r="M158" s="666">
        <f>'UBS Vila Ede'!M10</f>
        <v>196</v>
      </c>
      <c r="N158" s="630">
        <f t="shared" si="374"/>
        <v>0.24841571609632446</v>
      </c>
      <c r="O158" s="666">
        <f>'UBS Vila Ede'!O10</f>
        <v>138</v>
      </c>
      <c r="P158" s="630">
        <f t="shared" si="375"/>
        <v>0.17490494296577946</v>
      </c>
      <c r="Q158" s="109">
        <f t="shared" si="376"/>
        <v>536</v>
      </c>
      <c r="R158" s="648">
        <f t="shared" si="377"/>
        <v>0.22644697929869032</v>
      </c>
      <c r="S158" s="666">
        <f>'UBS Vila Ede'!S10</f>
        <v>387</v>
      </c>
      <c r="T158" s="630">
        <f t="shared" si="378"/>
        <v>0.49049429657794674</v>
      </c>
      <c r="U158" s="666">
        <f>'UBS Vila Ede'!U10</f>
        <v>496</v>
      </c>
      <c r="V158" s="630">
        <f t="shared" si="379"/>
        <v>0.62864385297845371</v>
      </c>
      <c r="W158" s="666">
        <f>'UBS Vila Ede'!W10</f>
        <v>540</v>
      </c>
      <c r="X158" s="630">
        <f t="shared" si="380"/>
        <v>0.68441064638783267</v>
      </c>
      <c r="Y158" s="109">
        <f t="shared" si="381"/>
        <v>1423</v>
      </c>
      <c r="Z158" s="648">
        <f t="shared" si="382"/>
        <v>0.60118293198141104</v>
      </c>
      <c r="AA158" s="666">
        <f>'UBS Vila Ede'!AA10</f>
        <v>405</v>
      </c>
      <c r="AB158" s="630">
        <f t="shared" si="383"/>
        <v>0.51330798479087447</v>
      </c>
      <c r="AC158" s="666">
        <f>'UBS Vila Ede'!AC10</f>
        <v>469</v>
      </c>
      <c r="AD158" s="630">
        <f t="shared" si="384"/>
        <v>0.59442332065906212</v>
      </c>
      <c r="AE158" s="666">
        <f>'UBS Vila Ede'!AE10</f>
        <v>314</v>
      </c>
      <c r="AF158" s="630">
        <f t="shared" si="385"/>
        <v>0.39797211660329529</v>
      </c>
      <c r="AG158" s="109">
        <f t="shared" si="386"/>
        <v>1188</v>
      </c>
      <c r="AH158" s="648">
        <f t="shared" si="387"/>
        <v>0.50190114068441061</v>
      </c>
    </row>
    <row r="159" spans="1:34" x14ac:dyDescent="0.25">
      <c r="A159" s="89" t="s">
        <v>42</v>
      </c>
      <c r="B159" s="612">
        <f>'UBS Vila Ede'!B11</f>
        <v>526</v>
      </c>
      <c r="C159" s="107">
        <f>'UBS Vila Ede'!C11</f>
        <v>378</v>
      </c>
      <c r="D159" s="120">
        <f t="shared" si="369"/>
        <v>0.71863117870722437</v>
      </c>
      <c r="E159" s="107">
        <f>'UBS Vila Ede'!E11</f>
        <v>331</v>
      </c>
      <c r="F159" s="120">
        <f t="shared" si="370"/>
        <v>0.62927756653992395</v>
      </c>
      <c r="G159" s="107">
        <f>'UBS Vila Ede'!G11</f>
        <v>259</v>
      </c>
      <c r="H159" s="120">
        <f t="shared" si="371"/>
        <v>0.4923954372623574</v>
      </c>
      <c r="I159" s="109">
        <f t="shared" si="372"/>
        <v>968</v>
      </c>
      <c r="J159" s="648">
        <f t="shared" si="373"/>
        <v>0.61343472750316852</v>
      </c>
      <c r="K159" s="666">
        <f>'UBS Vila Ede'!K11</f>
        <v>38</v>
      </c>
      <c r="L159" s="630">
        <f t="shared" si="371"/>
        <v>7.2243346007604556E-2</v>
      </c>
      <c r="M159" s="666">
        <f>'UBS Vila Ede'!M11</f>
        <v>28</v>
      </c>
      <c r="N159" s="630">
        <f t="shared" si="374"/>
        <v>5.3231939163498096E-2</v>
      </c>
      <c r="O159" s="666">
        <f>'UBS Vila Ede'!O11</f>
        <v>70</v>
      </c>
      <c r="P159" s="630">
        <f t="shared" si="375"/>
        <v>0.13307984790874525</v>
      </c>
      <c r="Q159" s="109">
        <f t="shared" si="376"/>
        <v>136</v>
      </c>
      <c r="R159" s="648">
        <f t="shared" si="377"/>
        <v>8.6185044359949309E-2</v>
      </c>
      <c r="S159" s="666">
        <f>'UBS Vila Ede'!S11</f>
        <v>172</v>
      </c>
      <c r="T159" s="630">
        <f t="shared" si="378"/>
        <v>0.3269961977186312</v>
      </c>
      <c r="U159" s="666">
        <f>'UBS Vila Ede'!U11</f>
        <v>73</v>
      </c>
      <c r="V159" s="630">
        <f t="shared" si="379"/>
        <v>0.13878326996197718</v>
      </c>
      <c r="W159" s="666">
        <f>'UBS Vila Ede'!W11</f>
        <v>120</v>
      </c>
      <c r="X159" s="630">
        <f t="shared" si="380"/>
        <v>0.22813688212927757</v>
      </c>
      <c r="Y159" s="109">
        <f t="shared" si="381"/>
        <v>365</v>
      </c>
      <c r="Z159" s="648">
        <f t="shared" si="382"/>
        <v>0.23130544993662863</v>
      </c>
      <c r="AA159" s="666">
        <f>'UBS Vila Ede'!AA11</f>
        <v>207</v>
      </c>
      <c r="AB159" s="630">
        <f t="shared" si="383"/>
        <v>0.39353612167300378</v>
      </c>
      <c r="AC159" s="666">
        <f>'UBS Vila Ede'!AC11</f>
        <v>199</v>
      </c>
      <c r="AD159" s="630">
        <f t="shared" si="384"/>
        <v>0.37832699619771865</v>
      </c>
      <c r="AE159" s="666">
        <f>'UBS Vila Ede'!AE11</f>
        <v>161</v>
      </c>
      <c r="AF159" s="630">
        <f t="shared" si="385"/>
        <v>0.30608365019011408</v>
      </c>
      <c r="AG159" s="109">
        <f t="shared" si="386"/>
        <v>567</v>
      </c>
      <c r="AH159" s="648">
        <f t="shared" si="387"/>
        <v>0.35931558935361219</v>
      </c>
    </row>
    <row r="160" spans="1:34" x14ac:dyDescent="0.25">
      <c r="A160" s="155" t="s">
        <v>191</v>
      </c>
      <c r="B160" s="612">
        <f>'UBS Vila Ede'!B12</f>
        <v>125</v>
      </c>
      <c r="C160" s="107">
        <f>'UBS Vila Ede'!C12</f>
        <v>94</v>
      </c>
      <c r="D160" s="120">
        <f t="shared" si="369"/>
        <v>0.752</v>
      </c>
      <c r="E160" s="107">
        <f>'UBS Vila Ede'!E12</f>
        <v>123</v>
      </c>
      <c r="F160" s="120">
        <f t="shared" si="370"/>
        <v>0.98399999999999999</v>
      </c>
      <c r="G160" s="107">
        <f>'UBS Vila Ede'!G12</f>
        <v>0</v>
      </c>
      <c r="H160" s="120">
        <f t="shared" si="371"/>
        <v>0</v>
      </c>
      <c r="I160" s="109">
        <f t="shared" si="372"/>
        <v>217</v>
      </c>
      <c r="J160" s="648">
        <f t="shared" si="373"/>
        <v>0.57866666666666666</v>
      </c>
      <c r="K160" s="666">
        <f>'UBS Vila Ede'!K12</f>
        <v>6</v>
      </c>
      <c r="L160" s="630">
        <f t="shared" si="371"/>
        <v>4.8000000000000001E-2</v>
      </c>
      <c r="M160" s="666">
        <f>'UBS Vila Ede'!M12</f>
        <v>3</v>
      </c>
      <c r="N160" s="630">
        <f t="shared" si="374"/>
        <v>2.4E-2</v>
      </c>
      <c r="O160" s="666">
        <f>'UBS Vila Ede'!O12</f>
        <v>131</v>
      </c>
      <c r="P160" s="630">
        <f t="shared" si="375"/>
        <v>1.048</v>
      </c>
      <c r="Q160" s="109">
        <f t="shared" si="376"/>
        <v>140</v>
      </c>
      <c r="R160" s="648">
        <f t="shared" si="377"/>
        <v>0.37333333333333335</v>
      </c>
      <c r="S160" s="666">
        <f>'UBS Vila Ede'!S12</f>
        <v>148</v>
      </c>
      <c r="T160" s="630">
        <f t="shared" si="378"/>
        <v>1.1839999999999999</v>
      </c>
      <c r="U160" s="666">
        <f>'UBS Vila Ede'!U12</f>
        <v>146</v>
      </c>
      <c r="V160" s="630">
        <f t="shared" si="379"/>
        <v>1.1679999999999999</v>
      </c>
      <c r="W160" s="666">
        <f>'UBS Vila Ede'!W12</f>
        <v>132</v>
      </c>
      <c r="X160" s="630">
        <f t="shared" si="380"/>
        <v>1.056</v>
      </c>
      <c r="Y160" s="109">
        <f t="shared" si="381"/>
        <v>426</v>
      </c>
      <c r="Z160" s="648">
        <f t="shared" si="382"/>
        <v>1.1359999999999999</v>
      </c>
      <c r="AA160" s="666">
        <f>'UBS Vila Ede'!AA12</f>
        <v>129</v>
      </c>
      <c r="AB160" s="630">
        <f t="shared" si="383"/>
        <v>1.032</v>
      </c>
      <c r="AC160" s="666">
        <f>'UBS Vila Ede'!AC12</f>
        <v>143</v>
      </c>
      <c r="AD160" s="630">
        <f t="shared" si="384"/>
        <v>1.1439999999999999</v>
      </c>
      <c r="AE160" s="666">
        <f>'UBS Vila Ede'!AE12</f>
        <v>142</v>
      </c>
      <c r="AF160" s="630">
        <f t="shared" si="385"/>
        <v>1.1359999999999999</v>
      </c>
      <c r="AG160" s="109">
        <f t="shared" si="386"/>
        <v>414</v>
      </c>
      <c r="AH160" s="648">
        <f t="shared" si="387"/>
        <v>1.1040000000000001</v>
      </c>
    </row>
    <row r="161" spans="1:34" ht="16.5" thickBot="1" x14ac:dyDescent="0.3">
      <c r="A161" s="111" t="s">
        <v>13</v>
      </c>
      <c r="B161" s="613">
        <f>'UBS Vila Ede'!B13</f>
        <v>526</v>
      </c>
      <c r="C161" s="112">
        <f>'UBS Vila Ede'!C13</f>
        <v>205</v>
      </c>
      <c r="D161" s="124">
        <f t="shared" si="369"/>
        <v>0.38973384030418251</v>
      </c>
      <c r="E161" s="112">
        <f>'UBS Vila Ede'!E13</f>
        <v>416</v>
      </c>
      <c r="F161" s="124">
        <f t="shared" si="370"/>
        <v>0.79087452471482889</v>
      </c>
      <c r="G161" s="112">
        <f>'UBS Vila Ede'!G13</f>
        <v>343</v>
      </c>
      <c r="H161" s="124">
        <f t="shared" si="371"/>
        <v>0.65209125475285168</v>
      </c>
      <c r="I161" s="114">
        <f t="shared" si="372"/>
        <v>964</v>
      </c>
      <c r="J161" s="649">
        <f t="shared" si="373"/>
        <v>0.61089987325728767</v>
      </c>
      <c r="K161" s="667">
        <f>'UBS Vila Ede'!K13</f>
        <v>110</v>
      </c>
      <c r="L161" s="631">
        <f t="shared" si="371"/>
        <v>0.20912547528517111</v>
      </c>
      <c r="M161" s="667">
        <f>'UBS Vila Ede'!M13</f>
        <v>145</v>
      </c>
      <c r="N161" s="631">
        <f t="shared" si="374"/>
        <v>0.27566539923954375</v>
      </c>
      <c r="O161" s="667">
        <f>'UBS Vila Ede'!O13</f>
        <v>154</v>
      </c>
      <c r="P161" s="631">
        <f t="shared" si="375"/>
        <v>0.29277566539923955</v>
      </c>
      <c r="Q161" s="114">
        <f t="shared" si="376"/>
        <v>409</v>
      </c>
      <c r="R161" s="649">
        <f t="shared" si="377"/>
        <v>0.25918884664131814</v>
      </c>
      <c r="S161" s="667">
        <f>'UBS Vila Ede'!S13</f>
        <v>150</v>
      </c>
      <c r="T161" s="631">
        <f t="shared" si="378"/>
        <v>0.28517110266159695</v>
      </c>
      <c r="U161" s="667">
        <f>'UBS Vila Ede'!U13</f>
        <v>294</v>
      </c>
      <c r="V161" s="631">
        <f t="shared" si="379"/>
        <v>0.55893536121673004</v>
      </c>
      <c r="W161" s="667">
        <f>'UBS Vila Ede'!W13</f>
        <v>298</v>
      </c>
      <c r="X161" s="631">
        <f t="shared" si="380"/>
        <v>0.56653992395437258</v>
      </c>
      <c r="Y161" s="114">
        <f t="shared" si="381"/>
        <v>742</v>
      </c>
      <c r="Z161" s="649">
        <f t="shared" si="382"/>
        <v>0.47021546261089986</v>
      </c>
      <c r="AA161" s="667">
        <f>'UBS Vila Ede'!AA13</f>
        <v>244</v>
      </c>
      <c r="AB161" s="631">
        <f t="shared" si="383"/>
        <v>0.46387832699619774</v>
      </c>
      <c r="AC161" s="667">
        <f>'UBS Vila Ede'!AC13</f>
        <v>159</v>
      </c>
      <c r="AD161" s="631">
        <f t="shared" si="384"/>
        <v>0.30228136882129275</v>
      </c>
      <c r="AE161" s="667">
        <f>'UBS Vila Ede'!AE13</f>
        <v>121</v>
      </c>
      <c r="AF161" s="631">
        <f t="shared" si="385"/>
        <v>0.23003802281368821</v>
      </c>
      <c r="AG161" s="114">
        <f t="shared" si="386"/>
        <v>524</v>
      </c>
      <c r="AH161" s="649">
        <f t="shared" si="387"/>
        <v>0.33206590621039289</v>
      </c>
    </row>
    <row r="162" spans="1:34" ht="16.5" thickBot="1" x14ac:dyDescent="0.3">
      <c r="A162" s="6" t="s">
        <v>316</v>
      </c>
      <c r="B162" s="678">
        <f>SUM(B156:B161)</f>
        <v>5854</v>
      </c>
      <c r="C162" s="8">
        <f>SUM(C156:C161)</f>
        <v>4921</v>
      </c>
      <c r="D162" s="22">
        <f t="shared" si="369"/>
        <v>0.84062179706183804</v>
      </c>
      <c r="E162" s="8">
        <f>SUM(E156:E161)</f>
        <v>4086</v>
      </c>
      <c r="F162" s="22">
        <f t="shared" si="370"/>
        <v>0.69798428425008541</v>
      </c>
      <c r="G162" s="8">
        <f>SUM(G156:G161)</f>
        <v>3243</v>
      </c>
      <c r="H162" s="22">
        <f t="shared" si="371"/>
        <v>0.55398018448923814</v>
      </c>
      <c r="I162" s="81">
        <f t="shared" si="372"/>
        <v>12250</v>
      </c>
      <c r="J162" s="677">
        <f t="shared" si="373"/>
        <v>0.69752875526705382</v>
      </c>
      <c r="K162" s="661">
        <f>SUM(K156:K161)</f>
        <v>518</v>
      </c>
      <c r="L162" s="676">
        <f t="shared" si="371"/>
        <v>8.8486504953877693E-2</v>
      </c>
      <c r="M162" s="661">
        <f t="shared" ref="M162" si="388">SUM(M156:M161)</f>
        <v>495</v>
      </c>
      <c r="N162" s="676">
        <f t="shared" si="374"/>
        <v>8.4557567475230605E-2</v>
      </c>
      <c r="O162" s="661">
        <f t="shared" ref="O162" si="389">SUM(O156:O161)</f>
        <v>627</v>
      </c>
      <c r="P162" s="676">
        <f t="shared" si="375"/>
        <v>0.10710625213529211</v>
      </c>
      <c r="Q162" s="81">
        <f t="shared" si="376"/>
        <v>1640</v>
      </c>
      <c r="R162" s="677">
        <f t="shared" si="377"/>
        <v>9.3383441521466798E-2</v>
      </c>
      <c r="S162" s="661">
        <f>SUM(S156:S161)</f>
        <v>1086</v>
      </c>
      <c r="T162" s="676">
        <f t="shared" si="378"/>
        <v>0.18551417833959685</v>
      </c>
      <c r="U162" s="661">
        <f t="shared" ref="U162" si="390">SUM(U156:U161)</f>
        <v>1242</v>
      </c>
      <c r="V162" s="676">
        <f t="shared" si="379"/>
        <v>0.21216262384694226</v>
      </c>
      <c r="W162" s="661">
        <f t="shared" ref="W162" si="391">SUM(W156:W161)</f>
        <v>2098</v>
      </c>
      <c r="X162" s="676">
        <f t="shared" si="380"/>
        <v>0.35838742740006835</v>
      </c>
      <c r="Y162" s="81">
        <f t="shared" si="381"/>
        <v>4426</v>
      </c>
      <c r="Z162" s="677">
        <f t="shared" si="382"/>
        <v>0.25202140986220251</v>
      </c>
      <c r="AA162" s="661">
        <f>SUM(AA156:AA161)</f>
        <v>2347</v>
      </c>
      <c r="AB162" s="676">
        <f t="shared" si="383"/>
        <v>0.40092244619063888</v>
      </c>
      <c r="AC162" s="661">
        <f t="shared" ref="AC162" si="392">SUM(AC156:AC161)</f>
        <v>2195</v>
      </c>
      <c r="AD162" s="676">
        <f t="shared" si="384"/>
        <v>0.37495729415784079</v>
      </c>
      <c r="AE162" s="661">
        <f t="shared" ref="AE162" si="393">SUM(AE156:AE161)</f>
        <v>1987</v>
      </c>
      <c r="AF162" s="676">
        <f t="shared" si="385"/>
        <v>0.33942603348138023</v>
      </c>
      <c r="AG162" s="81">
        <f t="shared" si="386"/>
        <v>6529</v>
      </c>
      <c r="AH162" s="677">
        <f t="shared" si="387"/>
        <v>0.37176859127661999</v>
      </c>
    </row>
    <row r="164" spans="1:34" x14ac:dyDescent="0.25">
      <c r="A164" s="1346" t="s">
        <v>486</v>
      </c>
      <c r="B164" s="1291"/>
      <c r="C164" s="1291"/>
      <c r="D164" s="1291"/>
      <c r="E164" s="1291"/>
      <c r="F164" s="1291"/>
      <c r="G164" s="1291"/>
      <c r="H164" s="1291"/>
      <c r="I164" s="1291"/>
      <c r="J164" s="1291"/>
      <c r="K164" s="1291"/>
      <c r="L164" s="1291"/>
      <c r="M164" s="1291"/>
      <c r="N164" s="1291"/>
      <c r="O164" s="1291"/>
      <c r="P164" s="1291"/>
      <c r="Q164" s="1291"/>
      <c r="R164" s="1291"/>
      <c r="S164" s="1291"/>
      <c r="T164" s="1291"/>
      <c r="U164" s="1291"/>
      <c r="V164" s="1291"/>
      <c r="W164" s="1291"/>
      <c r="X164" s="1291"/>
      <c r="Y164" s="1291"/>
      <c r="Z164" s="1291"/>
    </row>
    <row r="165" spans="1:34" ht="24.75" thickBot="1" x14ac:dyDescent="0.3">
      <c r="A165" s="14" t="s">
        <v>14</v>
      </c>
      <c r="B165" s="12" t="s">
        <v>164</v>
      </c>
      <c r="C165" s="14" t="s">
        <v>462</v>
      </c>
      <c r="D165" s="15" t="s">
        <v>1</v>
      </c>
      <c r="E165" s="14" t="s">
        <v>463</v>
      </c>
      <c r="F165" s="15" t="s">
        <v>1</v>
      </c>
      <c r="G165" s="14" t="s">
        <v>464</v>
      </c>
      <c r="H165" s="15" t="s">
        <v>1</v>
      </c>
      <c r="I165" s="101" t="s">
        <v>426</v>
      </c>
      <c r="J165" s="13" t="s">
        <v>196</v>
      </c>
      <c r="K165" s="14" t="s">
        <v>465</v>
      </c>
      <c r="L165" s="15" t="s">
        <v>1</v>
      </c>
      <c r="M165" s="14" t="s">
        <v>466</v>
      </c>
      <c r="N165" s="15" t="s">
        <v>1</v>
      </c>
      <c r="O165" s="14" t="s">
        <v>467</v>
      </c>
      <c r="P165" s="15" t="s">
        <v>1</v>
      </c>
      <c r="Q165" s="101" t="s">
        <v>426</v>
      </c>
      <c r="R165" s="13" t="s">
        <v>196</v>
      </c>
      <c r="S165" s="14" t="s">
        <v>468</v>
      </c>
      <c r="T165" s="15" t="s">
        <v>1</v>
      </c>
      <c r="U165" s="14" t="s">
        <v>469</v>
      </c>
      <c r="V165" s="15" t="s">
        <v>1</v>
      </c>
      <c r="W165" s="14" t="s">
        <v>470</v>
      </c>
      <c r="X165" s="15" t="s">
        <v>1</v>
      </c>
      <c r="Y165" s="101" t="s">
        <v>426</v>
      </c>
      <c r="Z165" s="13" t="s">
        <v>196</v>
      </c>
      <c r="AA165" s="14" t="s">
        <v>471</v>
      </c>
      <c r="AB165" s="15" t="s">
        <v>1</v>
      </c>
      <c r="AC165" s="14" t="s">
        <v>472</v>
      </c>
      <c r="AD165" s="15" t="s">
        <v>1</v>
      </c>
      <c r="AE165" s="14" t="s">
        <v>473</v>
      </c>
      <c r="AF165" s="15" t="s">
        <v>1</v>
      </c>
      <c r="AG165" s="101" t="s">
        <v>426</v>
      </c>
      <c r="AH165" s="13" t="s">
        <v>196</v>
      </c>
    </row>
    <row r="166" spans="1:34" ht="16.5" thickTop="1" x14ac:dyDescent="0.25">
      <c r="A166" s="89" t="s">
        <v>8</v>
      </c>
      <c r="B166" s="611">
        <f>'UBS Vila Leonor'!B8</f>
        <v>576</v>
      </c>
      <c r="C166" s="106">
        <f>'UBS Vila Leonor'!C8</f>
        <v>740</v>
      </c>
      <c r="D166" s="19">
        <f t="shared" ref="D166:D171" si="394">C166/$B166</f>
        <v>1.2847222222222223</v>
      </c>
      <c r="E166" s="106">
        <f>'UBS Vila Leonor'!E8</f>
        <v>605</v>
      </c>
      <c r="F166" s="19">
        <f t="shared" ref="F166:F171" si="395">E166/$B166</f>
        <v>1.0503472222222223</v>
      </c>
      <c r="G166" s="106">
        <f>'UBS Vila Leonor'!G8</f>
        <v>400</v>
      </c>
      <c r="H166" s="19">
        <f t="shared" ref="H166:L171" si="396">G166/$B166</f>
        <v>0.69444444444444442</v>
      </c>
      <c r="I166" s="77">
        <f t="shared" ref="I166:I171" si="397">SUM(C166,E166,G166)</f>
        <v>1745</v>
      </c>
      <c r="J166" s="650">
        <f t="shared" ref="J166:J171" si="398">I166/($B166*3)</f>
        <v>1.009837962962963</v>
      </c>
      <c r="K166" s="665">
        <f>'UBS Vila Leonor'!K8</f>
        <v>116</v>
      </c>
      <c r="L166" s="632">
        <f t="shared" si="396"/>
        <v>0.2013888888888889</v>
      </c>
      <c r="M166" s="665">
        <f>'UBS Vila Leonor'!M8</f>
        <v>101</v>
      </c>
      <c r="N166" s="632">
        <f t="shared" ref="N166:N171" si="399">M166/$B166</f>
        <v>0.17534722222222221</v>
      </c>
      <c r="O166" s="665">
        <f>'UBS Vila Leonor'!O8</f>
        <v>154</v>
      </c>
      <c r="P166" s="632">
        <f t="shared" ref="P166:P171" si="400">O166/$B166</f>
        <v>0.2673611111111111</v>
      </c>
      <c r="Q166" s="77">
        <f t="shared" ref="Q166:Q171" si="401">SUM(K166,M166,O166)</f>
        <v>371</v>
      </c>
      <c r="R166" s="650">
        <f t="shared" ref="R166:R171" si="402">Q166/($B166*3)</f>
        <v>0.21469907407407407</v>
      </c>
      <c r="S166" s="665">
        <f>'UBS Vila Leonor'!S8</f>
        <v>213</v>
      </c>
      <c r="T166" s="632">
        <f t="shared" ref="T166:T171" si="403">S166/$B166</f>
        <v>0.36979166666666669</v>
      </c>
      <c r="U166" s="665">
        <f>'UBS Vila Leonor'!U8</f>
        <v>169</v>
      </c>
      <c r="V166" s="632">
        <f t="shared" ref="V166:V171" si="404">U166/$B166</f>
        <v>0.29340277777777779</v>
      </c>
      <c r="W166" s="665">
        <f>'UBS Vila Leonor'!W8</f>
        <v>239</v>
      </c>
      <c r="X166" s="632">
        <f t="shared" ref="X166:X171" si="405">W166/$B166</f>
        <v>0.41493055555555558</v>
      </c>
      <c r="Y166" s="77">
        <f t="shared" ref="Y166:Y171" si="406">SUM(S166,U166,W166)</f>
        <v>621</v>
      </c>
      <c r="Z166" s="650">
        <f t="shared" ref="Z166:Z171" si="407">Y166/($B166*3)</f>
        <v>0.359375</v>
      </c>
      <c r="AA166" s="665">
        <f>'UBS Vila Leonor'!AA8</f>
        <v>255</v>
      </c>
      <c r="AB166" s="632">
        <f t="shared" ref="AB166:AB171" si="408">AA166/$B166</f>
        <v>0.44270833333333331</v>
      </c>
      <c r="AC166" s="665">
        <f>'UBS Vila Leonor'!AC8</f>
        <v>334</v>
      </c>
      <c r="AD166" s="632">
        <f t="shared" ref="AD166:AD171" si="409">AC166/$B166</f>
        <v>0.57986111111111116</v>
      </c>
      <c r="AE166" s="665">
        <f>'UBS Vila Leonor'!AE8</f>
        <v>334</v>
      </c>
      <c r="AF166" s="632">
        <f t="shared" ref="AF166:AF171" si="410">AE166/$B166</f>
        <v>0.57986111111111116</v>
      </c>
      <c r="AG166" s="77">
        <f t="shared" ref="AG166:AG171" si="411">SUM(AA166,AC166,AE166)</f>
        <v>923</v>
      </c>
      <c r="AH166" s="650">
        <f t="shared" ref="AH166:AH171" si="412">AG166/($B166*3)</f>
        <v>0.53414351851851849</v>
      </c>
    </row>
    <row r="167" spans="1:34" x14ac:dyDescent="0.25">
      <c r="A167" s="89" t="s">
        <v>9</v>
      </c>
      <c r="B167" s="612">
        <f>'UBS Vila Leonor'!B9</f>
        <v>2016</v>
      </c>
      <c r="C167" s="107">
        <f>'UBS Vila Leonor'!C9</f>
        <v>2862</v>
      </c>
      <c r="D167" s="120">
        <f t="shared" si="394"/>
        <v>1.4196428571428572</v>
      </c>
      <c r="E167" s="107">
        <f>'UBS Vila Leonor'!E9</f>
        <v>2122</v>
      </c>
      <c r="F167" s="120">
        <f t="shared" si="395"/>
        <v>1.0525793650793651</v>
      </c>
      <c r="G167" s="107">
        <f>'UBS Vila Leonor'!G9</f>
        <v>1189</v>
      </c>
      <c r="H167" s="120">
        <f t="shared" si="396"/>
        <v>0.58978174603174605</v>
      </c>
      <c r="I167" s="109">
        <f t="shared" si="397"/>
        <v>6173</v>
      </c>
      <c r="J167" s="648">
        <f t="shared" si="398"/>
        <v>1.0206679894179893</v>
      </c>
      <c r="K167" s="666">
        <f>'UBS Vila Leonor'!K9</f>
        <v>126</v>
      </c>
      <c r="L167" s="630">
        <f t="shared" si="396"/>
        <v>6.25E-2</v>
      </c>
      <c r="M167" s="666">
        <f>'UBS Vila Leonor'!M9</f>
        <v>127</v>
      </c>
      <c r="N167" s="630">
        <f t="shared" si="399"/>
        <v>6.2996031746031744E-2</v>
      </c>
      <c r="O167" s="666">
        <f>'UBS Vila Leonor'!O9</f>
        <v>189</v>
      </c>
      <c r="P167" s="630">
        <f t="shared" si="400"/>
        <v>9.375E-2</v>
      </c>
      <c r="Q167" s="109">
        <f t="shared" si="401"/>
        <v>442</v>
      </c>
      <c r="R167" s="648">
        <f t="shared" si="402"/>
        <v>7.3082010582010581E-2</v>
      </c>
      <c r="S167" s="666">
        <f>'UBS Vila Leonor'!S9</f>
        <v>209</v>
      </c>
      <c r="T167" s="630">
        <f t="shared" si="403"/>
        <v>0.10367063492063493</v>
      </c>
      <c r="U167" s="666">
        <f>'UBS Vila Leonor'!U9</f>
        <v>200</v>
      </c>
      <c r="V167" s="630">
        <f t="shared" si="404"/>
        <v>9.9206349206349201E-2</v>
      </c>
      <c r="W167" s="666">
        <f>'UBS Vila Leonor'!W9</f>
        <v>450</v>
      </c>
      <c r="X167" s="630">
        <f t="shared" si="405"/>
        <v>0.22321428571428573</v>
      </c>
      <c r="Y167" s="109">
        <f t="shared" si="406"/>
        <v>859</v>
      </c>
      <c r="Z167" s="648">
        <f t="shared" si="407"/>
        <v>0.14203042328042328</v>
      </c>
      <c r="AA167" s="666">
        <f>'UBS Vila Leonor'!AA9</f>
        <v>530</v>
      </c>
      <c r="AB167" s="630">
        <f t="shared" si="408"/>
        <v>0.26289682539682541</v>
      </c>
      <c r="AC167" s="666">
        <f>'UBS Vila Leonor'!AC9</f>
        <v>807</v>
      </c>
      <c r="AD167" s="630">
        <f t="shared" si="409"/>
        <v>0.40029761904761907</v>
      </c>
      <c r="AE167" s="666">
        <f>'UBS Vila Leonor'!AE9</f>
        <v>904</v>
      </c>
      <c r="AF167" s="630">
        <f t="shared" si="410"/>
        <v>0.44841269841269843</v>
      </c>
      <c r="AG167" s="109">
        <f t="shared" si="411"/>
        <v>2241</v>
      </c>
      <c r="AH167" s="648">
        <f t="shared" si="412"/>
        <v>0.3705357142857143</v>
      </c>
    </row>
    <row r="168" spans="1:34" x14ac:dyDescent="0.25">
      <c r="A168" s="89" t="s">
        <v>10</v>
      </c>
      <c r="B168" s="612">
        <f>'UBS Vila Leonor'!B10</f>
        <v>526</v>
      </c>
      <c r="C168" s="107">
        <f>'UBS Vila Leonor'!C10</f>
        <v>457</v>
      </c>
      <c r="D168" s="120">
        <f t="shared" si="394"/>
        <v>0.86882129277566544</v>
      </c>
      <c r="E168" s="107">
        <f>'UBS Vila Leonor'!E10</f>
        <v>497</v>
      </c>
      <c r="F168" s="120">
        <f t="shared" si="395"/>
        <v>0.94486692015209128</v>
      </c>
      <c r="G168" s="107">
        <f>'UBS Vila Leonor'!G10</f>
        <v>472</v>
      </c>
      <c r="H168" s="120">
        <f t="shared" si="396"/>
        <v>0.89733840304182511</v>
      </c>
      <c r="I168" s="109">
        <f t="shared" si="397"/>
        <v>1426</v>
      </c>
      <c r="J168" s="648">
        <f t="shared" si="398"/>
        <v>0.90367553865652728</v>
      </c>
      <c r="K168" s="666">
        <f>'UBS Vila Leonor'!K10</f>
        <v>123</v>
      </c>
      <c r="L168" s="630">
        <f t="shared" si="396"/>
        <v>0.23384030418250951</v>
      </c>
      <c r="M168" s="666">
        <f>'UBS Vila Leonor'!M10</f>
        <v>126</v>
      </c>
      <c r="N168" s="630">
        <f t="shared" si="399"/>
        <v>0.23954372623574144</v>
      </c>
      <c r="O168" s="666">
        <f>'UBS Vila Leonor'!O10</f>
        <v>255</v>
      </c>
      <c r="P168" s="630">
        <f t="shared" si="400"/>
        <v>0.48479087452471481</v>
      </c>
      <c r="Q168" s="109">
        <f t="shared" si="401"/>
        <v>504</v>
      </c>
      <c r="R168" s="648">
        <f t="shared" si="402"/>
        <v>0.3193916349809886</v>
      </c>
      <c r="S168" s="666">
        <f>'UBS Vila Leonor'!S10</f>
        <v>351</v>
      </c>
      <c r="T168" s="630">
        <f t="shared" si="403"/>
        <v>0.66730038022813687</v>
      </c>
      <c r="U168" s="666">
        <f>'UBS Vila Leonor'!U10</f>
        <v>97</v>
      </c>
      <c r="V168" s="630">
        <f t="shared" si="404"/>
        <v>0.18441064638783269</v>
      </c>
      <c r="W168" s="666">
        <f>'UBS Vila Leonor'!W10</f>
        <v>171</v>
      </c>
      <c r="X168" s="630">
        <f t="shared" si="405"/>
        <v>0.32509505703422054</v>
      </c>
      <c r="Y168" s="109">
        <f t="shared" si="406"/>
        <v>619</v>
      </c>
      <c r="Z168" s="648">
        <f t="shared" si="407"/>
        <v>0.39226869455006336</v>
      </c>
      <c r="AA168" s="666">
        <f>'UBS Vila Leonor'!AA10</f>
        <v>166</v>
      </c>
      <c r="AB168" s="630">
        <f t="shared" si="408"/>
        <v>0.31558935361216728</v>
      </c>
      <c r="AC168" s="666">
        <f>'UBS Vila Leonor'!AC10</f>
        <v>285</v>
      </c>
      <c r="AD168" s="630">
        <f t="shared" si="409"/>
        <v>0.54182509505703425</v>
      </c>
      <c r="AE168" s="666">
        <f>'UBS Vila Leonor'!AE10</f>
        <v>231</v>
      </c>
      <c r="AF168" s="630">
        <f t="shared" si="410"/>
        <v>0.4391634980988593</v>
      </c>
      <c r="AG168" s="109">
        <f t="shared" si="411"/>
        <v>682</v>
      </c>
      <c r="AH168" s="648">
        <f t="shared" si="412"/>
        <v>0.43219264892268694</v>
      </c>
    </row>
    <row r="169" spans="1:34" x14ac:dyDescent="0.25">
      <c r="A169" s="89" t="s">
        <v>42</v>
      </c>
      <c r="B169" s="612">
        <f>'UBS Vila Leonor'!B11</f>
        <v>395</v>
      </c>
      <c r="C169" s="107">
        <f>'UBS Vila Leonor'!C11</f>
        <v>405</v>
      </c>
      <c r="D169" s="120">
        <f t="shared" si="394"/>
        <v>1.0253164556962024</v>
      </c>
      <c r="E169" s="107">
        <f>'UBS Vila Leonor'!E11</f>
        <v>137</v>
      </c>
      <c r="F169" s="120">
        <f t="shared" si="395"/>
        <v>0.3468354430379747</v>
      </c>
      <c r="G169" s="107">
        <f>'UBS Vila Leonor'!G11</f>
        <v>330</v>
      </c>
      <c r="H169" s="120">
        <f t="shared" si="396"/>
        <v>0.83544303797468356</v>
      </c>
      <c r="I169" s="109">
        <f t="shared" si="397"/>
        <v>872</v>
      </c>
      <c r="J169" s="648">
        <f t="shared" si="398"/>
        <v>0.73586497890295355</v>
      </c>
      <c r="K169" s="666">
        <f>'UBS Vila Leonor'!K11</f>
        <v>60</v>
      </c>
      <c r="L169" s="630">
        <f t="shared" si="396"/>
        <v>0.15189873417721519</v>
      </c>
      <c r="M169" s="666">
        <f>'UBS Vila Leonor'!M11</f>
        <v>53</v>
      </c>
      <c r="N169" s="630">
        <f t="shared" si="399"/>
        <v>0.13417721518987341</v>
      </c>
      <c r="O169" s="666">
        <f>'UBS Vila Leonor'!O11</f>
        <v>67</v>
      </c>
      <c r="P169" s="630">
        <f t="shared" si="400"/>
        <v>0.16962025316455695</v>
      </c>
      <c r="Q169" s="109">
        <f t="shared" si="401"/>
        <v>180</v>
      </c>
      <c r="R169" s="648">
        <f t="shared" si="402"/>
        <v>0.15189873417721519</v>
      </c>
      <c r="S169" s="666">
        <f>'UBS Vila Leonor'!S11</f>
        <v>155</v>
      </c>
      <c r="T169" s="630">
        <f t="shared" si="403"/>
        <v>0.39240506329113922</v>
      </c>
      <c r="U169" s="666">
        <f>'UBS Vila Leonor'!U11</f>
        <v>144</v>
      </c>
      <c r="V169" s="630">
        <f t="shared" si="404"/>
        <v>0.36455696202531646</v>
      </c>
      <c r="W169" s="666">
        <f>'UBS Vila Leonor'!W11</f>
        <v>207</v>
      </c>
      <c r="X169" s="630">
        <f t="shared" si="405"/>
        <v>0.52405063291139242</v>
      </c>
      <c r="Y169" s="109">
        <f t="shared" si="406"/>
        <v>506</v>
      </c>
      <c r="Z169" s="648">
        <f t="shared" si="407"/>
        <v>0.42700421940928268</v>
      </c>
      <c r="AA169" s="666">
        <f>'UBS Vila Leonor'!AA11</f>
        <v>230</v>
      </c>
      <c r="AB169" s="630">
        <f t="shared" si="408"/>
        <v>0.58227848101265822</v>
      </c>
      <c r="AC169" s="666">
        <f>'UBS Vila Leonor'!AC11</f>
        <v>160</v>
      </c>
      <c r="AD169" s="630">
        <f t="shared" si="409"/>
        <v>0.4050632911392405</v>
      </c>
      <c r="AE169" s="666">
        <f>'UBS Vila Leonor'!AE11</f>
        <v>175</v>
      </c>
      <c r="AF169" s="630">
        <f t="shared" si="410"/>
        <v>0.44303797468354428</v>
      </c>
      <c r="AG169" s="109">
        <f t="shared" si="411"/>
        <v>565</v>
      </c>
      <c r="AH169" s="648">
        <f t="shared" si="412"/>
        <v>0.47679324894514769</v>
      </c>
    </row>
    <row r="170" spans="1:34" ht="16.5" thickBot="1" x14ac:dyDescent="0.3">
      <c r="A170" s="111" t="s">
        <v>13</v>
      </c>
      <c r="B170" s="613">
        <f>'UBS Vila Leonor'!B12</f>
        <v>526</v>
      </c>
      <c r="C170" s="112">
        <f>'UBS Vila Leonor'!C12</f>
        <v>379</v>
      </c>
      <c r="D170" s="124">
        <f t="shared" si="394"/>
        <v>0.72053231939163498</v>
      </c>
      <c r="E170" s="112">
        <f>'UBS Vila Leonor'!E12</f>
        <v>445</v>
      </c>
      <c r="F170" s="124">
        <f t="shared" si="395"/>
        <v>0.8460076045627376</v>
      </c>
      <c r="G170" s="112">
        <f>'UBS Vila Leonor'!G12</f>
        <v>430</v>
      </c>
      <c r="H170" s="124">
        <f t="shared" si="396"/>
        <v>0.81749049429657794</v>
      </c>
      <c r="I170" s="114">
        <f t="shared" si="397"/>
        <v>1254</v>
      </c>
      <c r="J170" s="649">
        <f t="shared" si="398"/>
        <v>0.79467680608365021</v>
      </c>
      <c r="K170" s="667">
        <f>'UBS Vila Leonor'!K12</f>
        <v>165</v>
      </c>
      <c r="L170" s="631">
        <f t="shared" si="396"/>
        <v>0.31368821292775667</v>
      </c>
      <c r="M170" s="667">
        <f>'UBS Vila Leonor'!M12</f>
        <v>181</v>
      </c>
      <c r="N170" s="631">
        <f t="shared" si="399"/>
        <v>0.344106463878327</v>
      </c>
      <c r="O170" s="667">
        <f>'UBS Vila Leonor'!O12</f>
        <v>224</v>
      </c>
      <c r="P170" s="631">
        <f t="shared" si="400"/>
        <v>0.42585551330798477</v>
      </c>
      <c r="Q170" s="114">
        <f t="shared" si="401"/>
        <v>570</v>
      </c>
      <c r="R170" s="649">
        <f t="shared" si="402"/>
        <v>0.36121673003802279</v>
      </c>
      <c r="S170" s="667">
        <f>'UBS Vila Leonor'!S12</f>
        <v>263</v>
      </c>
      <c r="T170" s="631">
        <f t="shared" si="403"/>
        <v>0.5</v>
      </c>
      <c r="U170" s="667">
        <f>'UBS Vila Leonor'!U12</f>
        <v>193</v>
      </c>
      <c r="V170" s="631">
        <f t="shared" si="404"/>
        <v>0.36692015209125473</v>
      </c>
      <c r="W170" s="667">
        <f>'UBS Vila Leonor'!W12</f>
        <v>257</v>
      </c>
      <c r="X170" s="631">
        <f t="shared" si="405"/>
        <v>0.48859315589353614</v>
      </c>
      <c r="Y170" s="114">
        <f t="shared" si="406"/>
        <v>713</v>
      </c>
      <c r="Z170" s="649">
        <f t="shared" si="407"/>
        <v>0.45183776932826364</v>
      </c>
      <c r="AA170" s="667">
        <f>'UBS Vila Leonor'!AA12</f>
        <v>287</v>
      </c>
      <c r="AB170" s="631">
        <f t="shared" si="408"/>
        <v>0.54562737642585546</v>
      </c>
      <c r="AC170" s="667">
        <f>'UBS Vila Leonor'!AC12</f>
        <v>190</v>
      </c>
      <c r="AD170" s="631">
        <f t="shared" si="409"/>
        <v>0.36121673003802279</v>
      </c>
      <c r="AE170" s="667">
        <f>'UBS Vila Leonor'!AE12</f>
        <v>231</v>
      </c>
      <c r="AF170" s="631">
        <f t="shared" si="410"/>
        <v>0.4391634980988593</v>
      </c>
      <c r="AG170" s="114">
        <f t="shared" si="411"/>
        <v>708</v>
      </c>
      <c r="AH170" s="649">
        <f t="shared" si="412"/>
        <v>0.44866920152091255</v>
      </c>
    </row>
    <row r="171" spans="1:34" ht="16.5" thickBot="1" x14ac:dyDescent="0.3">
      <c r="A171" s="6" t="s">
        <v>368</v>
      </c>
      <c r="B171" s="678">
        <f>SUM(B166:B170)</f>
        <v>4039</v>
      </c>
      <c r="C171" s="8">
        <f>SUM(C166:C170)</f>
        <v>4843</v>
      </c>
      <c r="D171" s="22">
        <f t="shared" si="394"/>
        <v>1.1990591730626392</v>
      </c>
      <c r="E171" s="8">
        <f>SUM(E166:E170)</f>
        <v>3806</v>
      </c>
      <c r="F171" s="22">
        <f t="shared" si="395"/>
        <v>0.94231245357761817</v>
      </c>
      <c r="G171" s="8">
        <f>SUM(G166:G170)</f>
        <v>2821</v>
      </c>
      <c r="H171" s="22">
        <f t="shared" si="396"/>
        <v>0.69844020797227035</v>
      </c>
      <c r="I171" s="81">
        <f t="shared" si="397"/>
        <v>11470</v>
      </c>
      <c r="J171" s="677">
        <f t="shared" si="398"/>
        <v>0.94660394487084265</v>
      </c>
      <c r="K171" s="661">
        <f>SUM(K166:K170)</f>
        <v>590</v>
      </c>
      <c r="L171" s="676">
        <f t="shared" si="396"/>
        <v>0.14607576132706115</v>
      </c>
      <c r="M171" s="661">
        <f t="shared" ref="M171" si="413">SUM(M166:M170)</f>
        <v>588</v>
      </c>
      <c r="N171" s="676">
        <f t="shared" si="399"/>
        <v>0.14558058925476602</v>
      </c>
      <c r="O171" s="661">
        <f t="shared" ref="O171" si="414">SUM(O166:O170)</f>
        <v>889</v>
      </c>
      <c r="P171" s="676">
        <f t="shared" si="400"/>
        <v>0.22010398613518198</v>
      </c>
      <c r="Q171" s="81">
        <f t="shared" si="401"/>
        <v>2067</v>
      </c>
      <c r="R171" s="677">
        <f t="shared" si="402"/>
        <v>0.17058677890566973</v>
      </c>
      <c r="S171" s="661">
        <f>SUM(S166:S170)</f>
        <v>1191</v>
      </c>
      <c r="T171" s="676">
        <f t="shared" si="403"/>
        <v>0.29487496905174548</v>
      </c>
      <c r="U171" s="661">
        <f t="shared" ref="U171" si="415">SUM(U166:U170)</f>
        <v>803</v>
      </c>
      <c r="V171" s="676">
        <f t="shared" si="404"/>
        <v>0.19881158702649171</v>
      </c>
      <c r="W171" s="661">
        <f t="shared" ref="W171" si="416">SUM(W166:W170)</f>
        <v>1324</v>
      </c>
      <c r="X171" s="676">
        <f t="shared" si="405"/>
        <v>0.32780391185937113</v>
      </c>
      <c r="Y171" s="81">
        <f t="shared" si="406"/>
        <v>3318</v>
      </c>
      <c r="Z171" s="677">
        <f t="shared" si="407"/>
        <v>0.27383015597920279</v>
      </c>
      <c r="AA171" s="661">
        <f>SUM(AA166:AA170)</f>
        <v>1468</v>
      </c>
      <c r="AB171" s="676">
        <f t="shared" si="408"/>
        <v>0.36345630106461996</v>
      </c>
      <c r="AC171" s="661">
        <f t="shared" ref="AC171" si="417">SUM(AC166:AC170)</f>
        <v>1776</v>
      </c>
      <c r="AD171" s="676">
        <f t="shared" si="409"/>
        <v>0.43971280019806885</v>
      </c>
      <c r="AE171" s="661">
        <f t="shared" ref="AE171" si="418">SUM(AE166:AE170)</f>
        <v>1875</v>
      </c>
      <c r="AF171" s="676">
        <f t="shared" si="410"/>
        <v>0.46422381777667737</v>
      </c>
      <c r="AG171" s="81">
        <f t="shared" si="411"/>
        <v>5119</v>
      </c>
      <c r="AH171" s="677">
        <f t="shared" si="412"/>
        <v>0.42246430634645538</v>
      </c>
    </row>
    <row r="173" spans="1:34" x14ac:dyDescent="0.25">
      <c r="A173" s="1346" t="s">
        <v>487</v>
      </c>
      <c r="B173" s="1291"/>
      <c r="C173" s="1291"/>
      <c r="D173" s="1291"/>
      <c r="E173" s="1291"/>
      <c r="F173" s="1291"/>
      <c r="G173" s="1291"/>
      <c r="H173" s="1291"/>
      <c r="I173" s="1291"/>
      <c r="J173" s="1291"/>
      <c r="K173" s="1291"/>
      <c r="L173" s="1291"/>
      <c r="M173" s="1291"/>
      <c r="N173" s="1291"/>
      <c r="O173" s="1291"/>
      <c r="P173" s="1291"/>
      <c r="Q173" s="1291"/>
      <c r="R173" s="1291"/>
      <c r="S173" s="1291"/>
      <c r="T173" s="1291"/>
      <c r="U173" s="1291"/>
      <c r="V173" s="1291"/>
      <c r="W173" s="1291"/>
      <c r="X173" s="1291"/>
      <c r="Y173" s="1291"/>
      <c r="Z173" s="1291"/>
    </row>
    <row r="174" spans="1:34" ht="24.75" thickBot="1" x14ac:dyDescent="0.3">
      <c r="A174" s="14" t="s">
        <v>14</v>
      </c>
      <c r="B174" s="12" t="s">
        <v>164</v>
      </c>
      <c r="C174" s="14" t="s">
        <v>462</v>
      </c>
      <c r="D174" s="15" t="s">
        <v>1</v>
      </c>
      <c r="E174" s="14" t="s">
        <v>463</v>
      </c>
      <c r="F174" s="15" t="s">
        <v>1</v>
      </c>
      <c r="G174" s="14" t="s">
        <v>464</v>
      </c>
      <c r="H174" s="15" t="s">
        <v>1</v>
      </c>
      <c r="I174" s="101" t="s">
        <v>426</v>
      </c>
      <c r="J174" s="13" t="s">
        <v>196</v>
      </c>
      <c r="K174" s="14" t="s">
        <v>465</v>
      </c>
      <c r="L174" s="15" t="s">
        <v>1</v>
      </c>
      <c r="M174" s="14" t="s">
        <v>466</v>
      </c>
      <c r="N174" s="15" t="s">
        <v>1</v>
      </c>
      <c r="O174" s="14" t="s">
        <v>467</v>
      </c>
      <c r="P174" s="15" t="s">
        <v>1</v>
      </c>
      <c r="Q174" s="101" t="s">
        <v>426</v>
      </c>
      <c r="R174" s="13" t="s">
        <v>196</v>
      </c>
      <c r="S174" s="14" t="s">
        <v>468</v>
      </c>
      <c r="T174" s="15" t="s">
        <v>1</v>
      </c>
      <c r="U174" s="14" t="s">
        <v>469</v>
      </c>
      <c r="V174" s="15" t="s">
        <v>1</v>
      </c>
      <c r="W174" s="14" t="s">
        <v>470</v>
      </c>
      <c r="X174" s="15" t="s">
        <v>1</v>
      </c>
      <c r="Y174" s="101" t="s">
        <v>426</v>
      </c>
      <c r="Z174" s="13" t="s">
        <v>196</v>
      </c>
      <c r="AA174" s="14" t="s">
        <v>471</v>
      </c>
      <c r="AB174" s="15" t="s">
        <v>1</v>
      </c>
      <c r="AC174" s="14" t="s">
        <v>472</v>
      </c>
      <c r="AD174" s="15" t="s">
        <v>1</v>
      </c>
      <c r="AE174" s="14" t="s">
        <v>473</v>
      </c>
      <c r="AF174" s="15" t="s">
        <v>1</v>
      </c>
      <c r="AG174" s="101" t="s">
        <v>426</v>
      </c>
      <c r="AH174" s="13" t="s">
        <v>196</v>
      </c>
    </row>
    <row r="175" spans="1:34" ht="16.5" thickTop="1" x14ac:dyDescent="0.25">
      <c r="A175" s="89" t="s">
        <v>8</v>
      </c>
      <c r="B175" s="611">
        <f>'UBS Vila Sabrina'!B8</f>
        <v>528</v>
      </c>
      <c r="C175" s="106">
        <f>'UBS Vila Sabrina'!C8</f>
        <v>431</v>
      </c>
      <c r="D175" s="19">
        <f t="shared" ref="D175:D180" si="419">C175/$B175</f>
        <v>0.81628787878787878</v>
      </c>
      <c r="E175" s="106">
        <f>'UBS Vila Sabrina'!E8</f>
        <v>406</v>
      </c>
      <c r="F175" s="19">
        <f t="shared" ref="F175:F180" si="420">E175/$B175</f>
        <v>0.76893939393939392</v>
      </c>
      <c r="G175" s="106">
        <f>'UBS Vila Sabrina'!G8</f>
        <v>350</v>
      </c>
      <c r="H175" s="19">
        <f t="shared" ref="H175:L180" si="421">G175/$B175</f>
        <v>0.66287878787878785</v>
      </c>
      <c r="I175" s="77">
        <f t="shared" ref="I175:I180" si="422">SUM(C175,E175,G175)</f>
        <v>1187</v>
      </c>
      <c r="J175" s="650">
        <f t="shared" ref="J175:J180" si="423">I175/($B175*3)</f>
        <v>0.74936868686868685</v>
      </c>
      <c r="K175" s="665">
        <f>'UBS Vila Sabrina'!K8</f>
        <v>122</v>
      </c>
      <c r="L175" s="632">
        <f t="shared" si="421"/>
        <v>0.23106060606060605</v>
      </c>
      <c r="M175" s="665">
        <f>'UBS Vila Sabrina'!M8</f>
        <v>115</v>
      </c>
      <c r="N175" s="632">
        <f t="shared" ref="N175:N180" si="424">M175/$B175</f>
        <v>0.2178030303030303</v>
      </c>
      <c r="O175" s="665">
        <f>'UBS Vila Sabrina'!O8</f>
        <v>154</v>
      </c>
      <c r="P175" s="632">
        <f t="shared" ref="P175:P180" si="425">O175/$B175</f>
        <v>0.29166666666666669</v>
      </c>
      <c r="Q175" s="77">
        <f t="shared" ref="Q175:Q180" si="426">SUM(K175,M175,O175)</f>
        <v>391</v>
      </c>
      <c r="R175" s="650">
        <f t="shared" ref="R175:R180" si="427">Q175/($B175*3)</f>
        <v>0.24684343434343434</v>
      </c>
      <c r="S175" s="665">
        <f>'UBS Vila Sabrina'!S8</f>
        <v>274</v>
      </c>
      <c r="T175" s="632">
        <f t="shared" ref="T175:T180" si="428">S175/$B175</f>
        <v>0.51893939393939392</v>
      </c>
      <c r="U175" s="665">
        <f>'UBS Vila Sabrina'!U8</f>
        <v>243</v>
      </c>
      <c r="V175" s="632">
        <f t="shared" ref="V175:V180" si="429">U175/$B175</f>
        <v>0.46022727272727271</v>
      </c>
      <c r="W175" s="665">
        <f>'UBS Vila Sabrina'!W8</f>
        <v>362</v>
      </c>
      <c r="X175" s="632">
        <f t="shared" ref="X175:X180" si="430">W175/$B175</f>
        <v>0.68560606060606055</v>
      </c>
      <c r="Y175" s="77">
        <f t="shared" ref="Y175:Y180" si="431">SUM(S175,U175,W175)</f>
        <v>879</v>
      </c>
      <c r="Z175" s="650">
        <f t="shared" ref="Z175:Z180" si="432">Y175/($B175*3)</f>
        <v>0.55492424242424243</v>
      </c>
      <c r="AA175" s="665">
        <f>'UBS Vila Sabrina'!AA8</f>
        <v>375</v>
      </c>
      <c r="AB175" s="632">
        <f t="shared" ref="AB175:AB180" si="433">AA175/$B175</f>
        <v>0.71022727272727271</v>
      </c>
      <c r="AC175" s="665">
        <f>'UBS Vila Sabrina'!AC8</f>
        <v>269</v>
      </c>
      <c r="AD175" s="632">
        <f t="shared" ref="AD175:AD180" si="434">AC175/$B175</f>
        <v>0.50946969696969702</v>
      </c>
      <c r="AE175" s="665">
        <f>'UBS Vila Sabrina'!AE8</f>
        <v>303</v>
      </c>
      <c r="AF175" s="632">
        <f t="shared" ref="AF175:AF180" si="435">AE175/$B175</f>
        <v>0.57386363636363635</v>
      </c>
      <c r="AG175" s="77">
        <f t="shared" ref="AG175:AG180" si="436">SUM(AA175,AC175,AE175)</f>
        <v>947</v>
      </c>
      <c r="AH175" s="650">
        <f t="shared" ref="AH175:AH180" si="437">AG175/($B175*3)</f>
        <v>0.59785353535353536</v>
      </c>
    </row>
    <row r="176" spans="1:34" x14ac:dyDescent="0.25">
      <c r="A176" s="89" t="s">
        <v>9</v>
      </c>
      <c r="B176" s="612">
        <f>'UBS Vila Sabrina'!B9</f>
        <v>1608</v>
      </c>
      <c r="C176" s="107">
        <f>'UBS Vila Sabrina'!C9</f>
        <v>1556</v>
      </c>
      <c r="D176" s="120">
        <f t="shared" si="419"/>
        <v>0.96766169154228854</v>
      </c>
      <c r="E176" s="107">
        <f>'UBS Vila Sabrina'!E9</f>
        <v>1462</v>
      </c>
      <c r="F176" s="120">
        <f t="shared" si="420"/>
        <v>0.90920398009950254</v>
      </c>
      <c r="G176" s="107">
        <f>'UBS Vila Sabrina'!G9</f>
        <v>991</v>
      </c>
      <c r="H176" s="120">
        <f t="shared" si="421"/>
        <v>0.61629353233830841</v>
      </c>
      <c r="I176" s="109">
        <f t="shared" si="422"/>
        <v>4009</v>
      </c>
      <c r="J176" s="648">
        <f t="shared" si="423"/>
        <v>0.83105306799336653</v>
      </c>
      <c r="K176" s="666">
        <f>'UBS Vila Sabrina'!K9</f>
        <v>74</v>
      </c>
      <c r="L176" s="630">
        <f t="shared" si="421"/>
        <v>4.6019900497512436E-2</v>
      </c>
      <c r="M176" s="666">
        <f>'UBS Vila Sabrina'!M9</f>
        <v>43</v>
      </c>
      <c r="N176" s="630">
        <f t="shared" si="424"/>
        <v>2.6741293532338308E-2</v>
      </c>
      <c r="O176" s="666">
        <f>'UBS Vila Sabrina'!O9</f>
        <v>73</v>
      </c>
      <c r="P176" s="630">
        <f t="shared" si="425"/>
        <v>4.5398009950248758E-2</v>
      </c>
      <c r="Q176" s="109">
        <f t="shared" si="426"/>
        <v>190</v>
      </c>
      <c r="R176" s="648">
        <f t="shared" si="427"/>
        <v>3.9386401326699835E-2</v>
      </c>
      <c r="S176" s="666">
        <f>'UBS Vila Sabrina'!S9</f>
        <v>176</v>
      </c>
      <c r="T176" s="630">
        <f t="shared" si="428"/>
        <v>0.10945273631840796</v>
      </c>
      <c r="U176" s="666">
        <f>'UBS Vila Sabrina'!U9</f>
        <v>176</v>
      </c>
      <c r="V176" s="630">
        <f t="shared" si="429"/>
        <v>0.10945273631840796</v>
      </c>
      <c r="W176" s="666">
        <f>'UBS Vila Sabrina'!W9</f>
        <v>679</v>
      </c>
      <c r="X176" s="630">
        <f t="shared" si="430"/>
        <v>0.42226368159203981</v>
      </c>
      <c r="Y176" s="109">
        <f t="shared" si="431"/>
        <v>1031</v>
      </c>
      <c r="Z176" s="648">
        <f t="shared" si="432"/>
        <v>0.21372305140961859</v>
      </c>
      <c r="AA176" s="666">
        <f>'UBS Vila Sabrina'!AA9</f>
        <v>810</v>
      </c>
      <c r="AB176" s="630">
        <f t="shared" si="433"/>
        <v>0.50373134328358204</v>
      </c>
      <c r="AC176" s="666">
        <f>'UBS Vila Sabrina'!AC9</f>
        <v>539</v>
      </c>
      <c r="AD176" s="630">
        <f t="shared" si="434"/>
        <v>0.33519900497512439</v>
      </c>
      <c r="AE176" s="666">
        <f>'UBS Vila Sabrina'!AE9</f>
        <v>517</v>
      </c>
      <c r="AF176" s="630">
        <f t="shared" si="435"/>
        <v>0.32151741293532338</v>
      </c>
      <c r="AG176" s="109">
        <f t="shared" si="436"/>
        <v>1866</v>
      </c>
      <c r="AH176" s="648">
        <f t="shared" si="437"/>
        <v>0.38681592039800994</v>
      </c>
    </row>
    <row r="177" spans="1:34" x14ac:dyDescent="0.25">
      <c r="A177" s="89" t="s">
        <v>10</v>
      </c>
      <c r="B177" s="612">
        <f>'UBS Vila Sabrina'!B10</f>
        <v>789</v>
      </c>
      <c r="C177" s="107">
        <f>'UBS Vila Sabrina'!C10</f>
        <v>896</v>
      </c>
      <c r="D177" s="120">
        <f t="shared" si="419"/>
        <v>1.1356147021546261</v>
      </c>
      <c r="E177" s="107">
        <f>'UBS Vila Sabrina'!E10</f>
        <v>663</v>
      </c>
      <c r="F177" s="120">
        <f t="shared" si="420"/>
        <v>0.84030418250950567</v>
      </c>
      <c r="G177" s="107">
        <f>'UBS Vila Sabrina'!G10</f>
        <v>597</v>
      </c>
      <c r="H177" s="120">
        <f t="shared" si="421"/>
        <v>0.75665399239543729</v>
      </c>
      <c r="I177" s="109">
        <f t="shared" si="422"/>
        <v>2156</v>
      </c>
      <c r="J177" s="648">
        <f t="shared" si="423"/>
        <v>0.91085762568652306</v>
      </c>
      <c r="K177" s="666">
        <f>'UBS Vila Sabrina'!K10</f>
        <v>315</v>
      </c>
      <c r="L177" s="630">
        <f t="shared" si="421"/>
        <v>0.39923954372623577</v>
      </c>
      <c r="M177" s="666">
        <f>'UBS Vila Sabrina'!M10</f>
        <v>302</v>
      </c>
      <c r="N177" s="630">
        <f t="shared" si="424"/>
        <v>0.38276299112801015</v>
      </c>
      <c r="O177" s="666">
        <f>'UBS Vila Sabrina'!O10</f>
        <v>561</v>
      </c>
      <c r="P177" s="630">
        <f t="shared" si="425"/>
        <v>0.71102661596958172</v>
      </c>
      <c r="Q177" s="109">
        <f t="shared" si="426"/>
        <v>1178</v>
      </c>
      <c r="R177" s="648">
        <f t="shared" si="427"/>
        <v>0.49767638360794253</v>
      </c>
      <c r="S177" s="666">
        <f>'UBS Vila Sabrina'!S10</f>
        <v>641</v>
      </c>
      <c r="T177" s="630">
        <f t="shared" si="428"/>
        <v>0.81242078580481625</v>
      </c>
      <c r="U177" s="666">
        <f>'UBS Vila Sabrina'!U10</f>
        <v>477</v>
      </c>
      <c r="V177" s="630">
        <f t="shared" si="429"/>
        <v>0.6045627376425855</v>
      </c>
      <c r="W177" s="666">
        <f>'UBS Vila Sabrina'!W10</f>
        <v>802</v>
      </c>
      <c r="X177" s="630">
        <f t="shared" si="430"/>
        <v>1.0164765525982256</v>
      </c>
      <c r="Y177" s="109">
        <f t="shared" si="431"/>
        <v>1920</v>
      </c>
      <c r="Z177" s="648">
        <f t="shared" si="432"/>
        <v>0.81115335868187577</v>
      </c>
      <c r="AA177" s="666">
        <f>'UBS Vila Sabrina'!AA10</f>
        <v>768</v>
      </c>
      <c r="AB177" s="630">
        <f t="shared" si="433"/>
        <v>0.97338403041825095</v>
      </c>
      <c r="AC177" s="666">
        <f>'UBS Vila Sabrina'!AC10</f>
        <v>750</v>
      </c>
      <c r="AD177" s="630">
        <f t="shared" si="434"/>
        <v>0.95057034220532322</v>
      </c>
      <c r="AE177" s="666">
        <f>'UBS Vila Sabrina'!AE10</f>
        <v>568</v>
      </c>
      <c r="AF177" s="630">
        <f t="shared" si="435"/>
        <v>0.71989860583016474</v>
      </c>
      <c r="AG177" s="109">
        <f t="shared" si="436"/>
        <v>2086</v>
      </c>
      <c r="AH177" s="648">
        <f t="shared" si="437"/>
        <v>0.8812843261512463</v>
      </c>
    </row>
    <row r="178" spans="1:34" x14ac:dyDescent="0.25">
      <c r="A178" s="89" t="s">
        <v>42</v>
      </c>
      <c r="B178" s="612">
        <f>'UBS Vila Sabrina'!B11</f>
        <v>395</v>
      </c>
      <c r="C178" s="107">
        <f>'UBS Vila Sabrina'!C11</f>
        <v>398</v>
      </c>
      <c r="D178" s="120">
        <f t="shared" si="419"/>
        <v>1.0075949367088608</v>
      </c>
      <c r="E178" s="107">
        <f>'UBS Vila Sabrina'!E11</f>
        <v>346</v>
      </c>
      <c r="F178" s="120">
        <f t="shared" si="420"/>
        <v>0.8759493670886076</v>
      </c>
      <c r="G178" s="107">
        <f>'UBS Vila Sabrina'!G11</f>
        <v>362</v>
      </c>
      <c r="H178" s="120">
        <f t="shared" si="421"/>
        <v>0.91645569620253164</v>
      </c>
      <c r="I178" s="109">
        <f t="shared" si="422"/>
        <v>1106</v>
      </c>
      <c r="J178" s="648">
        <f t="shared" si="423"/>
        <v>0.93333333333333335</v>
      </c>
      <c r="K178" s="666">
        <f>'UBS Vila Sabrina'!K11</f>
        <v>33</v>
      </c>
      <c r="L178" s="630">
        <f t="shared" si="421"/>
        <v>8.3544303797468356E-2</v>
      </c>
      <c r="M178" s="666">
        <f>'UBS Vila Sabrina'!M11</f>
        <v>96</v>
      </c>
      <c r="N178" s="630">
        <f t="shared" si="424"/>
        <v>0.24303797468354429</v>
      </c>
      <c r="O178" s="666">
        <f>'UBS Vila Sabrina'!O11</f>
        <v>39</v>
      </c>
      <c r="P178" s="630">
        <f t="shared" si="425"/>
        <v>9.8734177215189872E-2</v>
      </c>
      <c r="Q178" s="109">
        <f t="shared" si="426"/>
        <v>168</v>
      </c>
      <c r="R178" s="648">
        <f t="shared" si="427"/>
        <v>0.14177215189873418</v>
      </c>
      <c r="S178" s="666">
        <f>'UBS Vila Sabrina'!S11</f>
        <v>77</v>
      </c>
      <c r="T178" s="630">
        <f t="shared" si="428"/>
        <v>0.19493670886075951</v>
      </c>
      <c r="U178" s="666">
        <f>'UBS Vila Sabrina'!U11</f>
        <v>95</v>
      </c>
      <c r="V178" s="630">
        <f t="shared" si="429"/>
        <v>0.24050632911392406</v>
      </c>
      <c r="W178" s="666">
        <f>'UBS Vila Sabrina'!W11</f>
        <v>97</v>
      </c>
      <c r="X178" s="630">
        <f t="shared" si="430"/>
        <v>0.24556962025316456</v>
      </c>
      <c r="Y178" s="109">
        <f t="shared" si="431"/>
        <v>269</v>
      </c>
      <c r="Z178" s="648">
        <f t="shared" si="432"/>
        <v>0.2270042194092827</v>
      </c>
      <c r="AA178" s="666">
        <f>'UBS Vila Sabrina'!AA11</f>
        <v>189</v>
      </c>
      <c r="AB178" s="630">
        <f t="shared" si="433"/>
        <v>0.47848101265822784</v>
      </c>
      <c r="AC178" s="666">
        <f>'UBS Vila Sabrina'!AC11</f>
        <v>229</v>
      </c>
      <c r="AD178" s="630">
        <f t="shared" si="434"/>
        <v>0.57974683544303796</v>
      </c>
      <c r="AE178" s="666">
        <f>'UBS Vila Sabrina'!AE11</f>
        <v>236</v>
      </c>
      <c r="AF178" s="630">
        <f t="shared" si="435"/>
        <v>0.59746835443037971</v>
      </c>
      <c r="AG178" s="109">
        <f t="shared" si="436"/>
        <v>654</v>
      </c>
      <c r="AH178" s="648">
        <f t="shared" si="437"/>
        <v>0.55189873417721524</v>
      </c>
    </row>
    <row r="179" spans="1:34" ht="16.5" thickBot="1" x14ac:dyDescent="0.3">
      <c r="A179" s="111" t="s">
        <v>13</v>
      </c>
      <c r="B179" s="613">
        <f>'UBS Vila Sabrina'!B12</f>
        <v>526</v>
      </c>
      <c r="C179" s="112">
        <f>'UBS Vila Sabrina'!C12</f>
        <v>54</v>
      </c>
      <c r="D179" s="124">
        <f t="shared" si="419"/>
        <v>0.10266159695817491</v>
      </c>
      <c r="E179" s="112">
        <f>'UBS Vila Sabrina'!E12</f>
        <v>179</v>
      </c>
      <c r="F179" s="124">
        <f t="shared" si="420"/>
        <v>0.34030418250950573</v>
      </c>
      <c r="G179" s="112">
        <f>'UBS Vila Sabrina'!G12</f>
        <v>467</v>
      </c>
      <c r="H179" s="124">
        <f t="shared" si="421"/>
        <v>0.88783269961977185</v>
      </c>
      <c r="I179" s="114">
        <f t="shared" si="422"/>
        <v>700</v>
      </c>
      <c r="J179" s="649">
        <f t="shared" si="423"/>
        <v>0.4435994930291508</v>
      </c>
      <c r="K179" s="667">
        <f>'UBS Vila Sabrina'!K12</f>
        <v>197</v>
      </c>
      <c r="L179" s="631">
        <f t="shared" si="421"/>
        <v>0.37452471482889732</v>
      </c>
      <c r="M179" s="667">
        <f>'UBS Vila Sabrina'!M12</f>
        <v>191</v>
      </c>
      <c r="N179" s="631">
        <f t="shared" si="424"/>
        <v>0.36311787072243346</v>
      </c>
      <c r="O179" s="667">
        <f>'UBS Vila Sabrina'!O12</f>
        <v>228</v>
      </c>
      <c r="P179" s="631">
        <f t="shared" si="425"/>
        <v>0.43346007604562736</v>
      </c>
      <c r="Q179" s="114">
        <f t="shared" si="426"/>
        <v>616</v>
      </c>
      <c r="R179" s="649">
        <f t="shared" si="427"/>
        <v>0.39036755386565275</v>
      </c>
      <c r="S179" s="667">
        <f>'UBS Vila Sabrina'!S12</f>
        <v>244</v>
      </c>
      <c r="T179" s="631">
        <f t="shared" si="428"/>
        <v>0.46387832699619774</v>
      </c>
      <c r="U179" s="667">
        <f>'UBS Vila Sabrina'!U12</f>
        <v>304</v>
      </c>
      <c r="V179" s="631">
        <f t="shared" si="429"/>
        <v>0.57794676806083645</v>
      </c>
      <c r="W179" s="667">
        <f>'UBS Vila Sabrina'!W12</f>
        <v>273</v>
      </c>
      <c r="X179" s="631">
        <f t="shared" si="430"/>
        <v>0.51901140684410652</v>
      </c>
      <c r="Y179" s="114">
        <f t="shared" si="431"/>
        <v>821</v>
      </c>
      <c r="Z179" s="649">
        <f t="shared" si="432"/>
        <v>0.52027883396704688</v>
      </c>
      <c r="AA179" s="667">
        <f>'UBS Vila Sabrina'!AA12</f>
        <v>304</v>
      </c>
      <c r="AB179" s="631">
        <f t="shared" si="433"/>
        <v>0.57794676806083645</v>
      </c>
      <c r="AC179" s="667">
        <f>'UBS Vila Sabrina'!AC12</f>
        <v>348</v>
      </c>
      <c r="AD179" s="631">
        <f t="shared" si="434"/>
        <v>0.66159695817490494</v>
      </c>
      <c r="AE179" s="667">
        <f>'UBS Vila Sabrina'!AE12</f>
        <v>336</v>
      </c>
      <c r="AF179" s="631">
        <f t="shared" si="435"/>
        <v>0.63878326996197721</v>
      </c>
      <c r="AG179" s="114">
        <f t="shared" si="436"/>
        <v>988</v>
      </c>
      <c r="AH179" s="649">
        <f t="shared" si="437"/>
        <v>0.62610899873257286</v>
      </c>
    </row>
    <row r="180" spans="1:34" ht="16.5" thickBot="1" x14ac:dyDescent="0.3">
      <c r="A180" s="6" t="s">
        <v>318</v>
      </c>
      <c r="B180" s="678">
        <f>SUM(B175:B179)</f>
        <v>3846</v>
      </c>
      <c r="C180" s="8">
        <f>SUM(C175:C179)</f>
        <v>3335</v>
      </c>
      <c r="D180" s="22">
        <f t="shared" si="419"/>
        <v>0.86713468538741545</v>
      </c>
      <c r="E180" s="8">
        <f>SUM(E175:E179)</f>
        <v>3056</v>
      </c>
      <c r="F180" s="22">
        <f t="shared" si="420"/>
        <v>0.79459178367134686</v>
      </c>
      <c r="G180" s="8">
        <f>SUM(G175:G179)</f>
        <v>2767</v>
      </c>
      <c r="H180" s="22">
        <f t="shared" si="421"/>
        <v>0.71944877795111806</v>
      </c>
      <c r="I180" s="81">
        <f t="shared" si="422"/>
        <v>9158</v>
      </c>
      <c r="J180" s="677">
        <f t="shared" si="423"/>
        <v>0.79372508233662675</v>
      </c>
      <c r="K180" s="661">
        <f>SUM(K175:K179)</f>
        <v>741</v>
      </c>
      <c r="L180" s="676">
        <f t="shared" si="421"/>
        <v>0.19266770670826833</v>
      </c>
      <c r="M180" s="661">
        <f t="shared" ref="M180" si="438">SUM(M175:M179)</f>
        <v>747</v>
      </c>
      <c r="N180" s="676">
        <f t="shared" si="424"/>
        <v>0.19422776911076442</v>
      </c>
      <c r="O180" s="661">
        <f t="shared" ref="O180" si="439">SUM(O175:O179)</f>
        <v>1055</v>
      </c>
      <c r="P180" s="676">
        <f t="shared" si="425"/>
        <v>0.27431097243889757</v>
      </c>
      <c r="Q180" s="81">
        <f t="shared" si="426"/>
        <v>2543</v>
      </c>
      <c r="R180" s="677">
        <f t="shared" si="427"/>
        <v>0.22040214941931011</v>
      </c>
      <c r="S180" s="661">
        <f>SUM(S175:S179)</f>
        <v>1412</v>
      </c>
      <c r="T180" s="676">
        <f t="shared" si="428"/>
        <v>0.3671346853874155</v>
      </c>
      <c r="U180" s="661">
        <f t="shared" ref="U180" si="440">SUM(U175:U179)</f>
        <v>1295</v>
      </c>
      <c r="V180" s="676">
        <f t="shared" si="429"/>
        <v>0.33671346853874157</v>
      </c>
      <c r="W180" s="661">
        <f t="shared" ref="W180" si="441">SUM(W175:W179)</f>
        <v>2213</v>
      </c>
      <c r="X180" s="676">
        <f t="shared" si="430"/>
        <v>0.57540301612064482</v>
      </c>
      <c r="Y180" s="81">
        <f t="shared" si="431"/>
        <v>4920</v>
      </c>
      <c r="Z180" s="677">
        <f t="shared" si="432"/>
        <v>0.42641705668226731</v>
      </c>
      <c r="AA180" s="661">
        <f>SUM(AA175:AA179)</f>
        <v>2446</v>
      </c>
      <c r="AB180" s="676">
        <f t="shared" si="433"/>
        <v>0.63598543941757668</v>
      </c>
      <c r="AC180" s="661">
        <f t="shared" ref="AC180" si="442">SUM(AC175:AC179)</f>
        <v>2135</v>
      </c>
      <c r="AD180" s="676">
        <f t="shared" si="434"/>
        <v>0.55512220488819553</v>
      </c>
      <c r="AE180" s="661">
        <f t="shared" ref="AE180" si="443">SUM(AE175:AE179)</f>
        <v>1960</v>
      </c>
      <c r="AF180" s="676">
        <f t="shared" si="435"/>
        <v>0.50962038481539262</v>
      </c>
      <c r="AG180" s="81">
        <f t="shared" si="436"/>
        <v>6541</v>
      </c>
      <c r="AH180" s="677">
        <f t="shared" si="437"/>
        <v>0.56690934304038831</v>
      </c>
    </row>
    <row r="182" spans="1:34" x14ac:dyDescent="0.25">
      <c r="A182" s="1346" t="s">
        <v>488</v>
      </c>
      <c r="B182" s="1291"/>
      <c r="C182" s="1291"/>
      <c r="D182" s="1291"/>
      <c r="E182" s="1291"/>
      <c r="F182" s="1291"/>
      <c r="G182" s="1291"/>
      <c r="H182" s="1291"/>
      <c r="I182" s="1291"/>
      <c r="J182" s="1291"/>
      <c r="K182" s="1291"/>
      <c r="L182" s="1291"/>
      <c r="M182" s="1291"/>
      <c r="N182" s="1291"/>
      <c r="O182" s="1291"/>
      <c r="P182" s="1291"/>
      <c r="Q182" s="1291"/>
      <c r="R182" s="1291"/>
      <c r="S182" s="1291"/>
      <c r="T182" s="1291"/>
      <c r="U182" s="1291"/>
      <c r="V182" s="1291"/>
      <c r="W182" s="1291"/>
      <c r="X182" s="1291"/>
      <c r="Y182" s="1291"/>
      <c r="Z182" s="1291"/>
    </row>
    <row r="183" spans="1:34" ht="24.75" thickBot="1" x14ac:dyDescent="0.3">
      <c r="A183" s="14" t="s">
        <v>14</v>
      </c>
      <c r="B183" s="12" t="s">
        <v>164</v>
      </c>
      <c r="C183" s="14" t="s">
        <v>462</v>
      </c>
      <c r="D183" s="15" t="s">
        <v>1</v>
      </c>
      <c r="E183" s="14" t="s">
        <v>463</v>
      </c>
      <c r="F183" s="15" t="s">
        <v>1</v>
      </c>
      <c r="G183" s="14" t="s">
        <v>464</v>
      </c>
      <c r="H183" s="15" t="s">
        <v>1</v>
      </c>
      <c r="I183" s="101" t="s">
        <v>426</v>
      </c>
      <c r="J183" s="13" t="s">
        <v>196</v>
      </c>
      <c r="K183" s="14" t="s">
        <v>465</v>
      </c>
      <c r="L183" s="15" t="s">
        <v>1</v>
      </c>
      <c r="M183" s="14" t="s">
        <v>466</v>
      </c>
      <c r="N183" s="15" t="s">
        <v>1</v>
      </c>
      <c r="O183" s="14" t="s">
        <v>467</v>
      </c>
      <c r="P183" s="15" t="s">
        <v>1</v>
      </c>
      <c r="Q183" s="101" t="s">
        <v>426</v>
      </c>
      <c r="R183" s="13" t="s">
        <v>196</v>
      </c>
      <c r="S183" s="14" t="s">
        <v>468</v>
      </c>
      <c r="T183" s="15" t="s">
        <v>1</v>
      </c>
      <c r="U183" s="14" t="s">
        <v>469</v>
      </c>
      <c r="V183" s="15" t="s">
        <v>1</v>
      </c>
      <c r="W183" s="14" t="s">
        <v>470</v>
      </c>
      <c r="X183" s="15" t="s">
        <v>1</v>
      </c>
      <c r="Y183" s="101" t="s">
        <v>426</v>
      </c>
      <c r="Z183" s="13" t="s">
        <v>196</v>
      </c>
      <c r="AA183" s="14" t="s">
        <v>471</v>
      </c>
      <c r="AB183" s="15" t="s">
        <v>1</v>
      </c>
      <c r="AC183" s="14" t="s">
        <v>472</v>
      </c>
      <c r="AD183" s="15" t="s">
        <v>1</v>
      </c>
      <c r="AE183" s="14" t="s">
        <v>473</v>
      </c>
      <c r="AF183" s="15" t="s">
        <v>1</v>
      </c>
      <c r="AG183" s="101" t="s">
        <v>426</v>
      </c>
      <c r="AH183" s="13" t="s">
        <v>196</v>
      </c>
    </row>
    <row r="184" spans="1:34" ht="16.5" thickTop="1" x14ac:dyDescent="0.25">
      <c r="A184" s="89" t="s">
        <v>8</v>
      </c>
      <c r="B184" s="611">
        <f>'UBS Carandiru'!B8</f>
        <v>864</v>
      </c>
      <c r="C184" s="106">
        <f>'UBS Carandiru'!C8</f>
        <v>709</v>
      </c>
      <c r="D184" s="19">
        <f t="shared" ref="D184:D192" si="444">C184/$B184</f>
        <v>0.82060185185185186</v>
      </c>
      <c r="E184" s="106">
        <f>'UBS Carandiru'!E8</f>
        <v>482</v>
      </c>
      <c r="F184" s="19">
        <f t="shared" ref="F184:F192" si="445">E184/$B184</f>
        <v>0.55787037037037035</v>
      </c>
      <c r="G184" s="106">
        <f>'UBS Carandiru'!G8</f>
        <v>340</v>
      </c>
      <c r="H184" s="19">
        <f t="shared" ref="H184:L192" si="446">G184/$B184</f>
        <v>0.39351851851851855</v>
      </c>
      <c r="I184" s="77">
        <f t="shared" ref="I184:I192" si="447">SUM(C184,E184,G184)</f>
        <v>1531</v>
      </c>
      <c r="J184" s="650">
        <f t="shared" ref="J184:J192" si="448">I184/($B184*3)</f>
        <v>0.59066358024691357</v>
      </c>
      <c r="K184" s="665">
        <f>'UBS Carandiru'!K8</f>
        <v>72</v>
      </c>
      <c r="L184" s="632">
        <f t="shared" si="446"/>
        <v>8.3333333333333329E-2</v>
      </c>
      <c r="M184" s="665">
        <f>'UBS Carandiru'!M8</f>
        <v>76</v>
      </c>
      <c r="N184" s="632">
        <f t="shared" ref="N184:N192" si="449">M184/$B184</f>
        <v>8.7962962962962965E-2</v>
      </c>
      <c r="O184" s="665">
        <f>'UBS Carandiru'!O8</f>
        <v>113</v>
      </c>
      <c r="P184" s="632">
        <f t="shared" ref="P184:P192" si="450">O184/$B184</f>
        <v>0.13078703703703703</v>
      </c>
      <c r="Q184" s="77">
        <f t="shared" ref="Q184:Q192" si="451">SUM(K184,M184,O184)</f>
        <v>261</v>
      </c>
      <c r="R184" s="650">
        <f t="shared" ref="R184:R192" si="452">Q184/($B184*3)</f>
        <v>0.10069444444444445</v>
      </c>
      <c r="S184" s="665">
        <f>'UBS Carandiru'!S8</f>
        <v>264</v>
      </c>
      <c r="T184" s="632">
        <f t="shared" ref="T184:T192" si="453">S184/$B184</f>
        <v>0.30555555555555558</v>
      </c>
      <c r="U184" s="665">
        <f>'UBS Carandiru'!U8</f>
        <v>161</v>
      </c>
      <c r="V184" s="632">
        <f t="shared" ref="V184:V192" si="454">U184/$B184</f>
        <v>0.18634259259259259</v>
      </c>
      <c r="W184" s="665">
        <f>'UBS Carandiru'!W8</f>
        <v>392</v>
      </c>
      <c r="X184" s="632">
        <f t="shared" ref="X184:X192" si="455">W184/$B184</f>
        <v>0.45370370370370372</v>
      </c>
      <c r="Y184" s="77">
        <f t="shared" ref="Y184:Y192" si="456">SUM(S184,U184,W184)</f>
        <v>817</v>
      </c>
      <c r="Z184" s="650">
        <f t="shared" ref="Z184:Z192" si="457">Y184/($B184*3)</f>
        <v>0.3152006172839506</v>
      </c>
      <c r="AA184" s="665">
        <f>'UBS Carandiru'!AA8</f>
        <v>515</v>
      </c>
      <c r="AB184" s="632">
        <f t="shared" ref="AB184:AB192" si="458">AA184/$B184</f>
        <v>0.59606481481481477</v>
      </c>
      <c r="AC184" s="665">
        <f>'UBS Carandiru'!AC8</f>
        <v>506</v>
      </c>
      <c r="AD184" s="632">
        <f t="shared" ref="AD184:AD192" si="459">AC184/$B184</f>
        <v>0.58564814814814814</v>
      </c>
      <c r="AE184" s="665">
        <f>'UBS Carandiru'!AE8</f>
        <v>455</v>
      </c>
      <c r="AF184" s="632">
        <f t="shared" ref="AF184:AF192" si="460">AE184/$B184</f>
        <v>0.52662037037037035</v>
      </c>
      <c r="AG184" s="77">
        <f t="shared" ref="AG184:AG192" si="461">SUM(AA184,AC184,AE184)</f>
        <v>1476</v>
      </c>
      <c r="AH184" s="650">
        <f t="shared" ref="AH184:AH192" si="462">AG184/($B184*3)</f>
        <v>0.56944444444444442</v>
      </c>
    </row>
    <row r="185" spans="1:34" x14ac:dyDescent="0.25">
      <c r="A185" s="89" t="s">
        <v>9</v>
      </c>
      <c r="B185" s="612">
        <f>'UBS Carandiru'!B9</f>
        <v>3024</v>
      </c>
      <c r="C185" s="107">
        <f>'UBS Carandiru'!C9</f>
        <v>2913</v>
      </c>
      <c r="D185" s="120">
        <f t="shared" si="444"/>
        <v>0.96329365079365081</v>
      </c>
      <c r="E185" s="107">
        <f>'UBS Carandiru'!E9</f>
        <v>1809</v>
      </c>
      <c r="F185" s="120">
        <f t="shared" si="445"/>
        <v>0.5982142857142857</v>
      </c>
      <c r="G185" s="107">
        <f>'UBS Carandiru'!G9</f>
        <v>1038</v>
      </c>
      <c r="H185" s="120">
        <f t="shared" si="446"/>
        <v>0.34325396825396826</v>
      </c>
      <c r="I185" s="109">
        <f t="shared" si="447"/>
        <v>5760</v>
      </c>
      <c r="J185" s="648">
        <f t="shared" si="448"/>
        <v>0.63492063492063489</v>
      </c>
      <c r="K185" s="666">
        <f>'UBS Carandiru'!K9</f>
        <v>128</v>
      </c>
      <c r="L185" s="630">
        <f t="shared" si="446"/>
        <v>4.2328042328042326E-2</v>
      </c>
      <c r="M185" s="666">
        <f>'UBS Carandiru'!M9</f>
        <v>76</v>
      </c>
      <c r="N185" s="630">
        <f t="shared" si="449"/>
        <v>2.5132275132275131E-2</v>
      </c>
      <c r="O185" s="666">
        <f>'UBS Carandiru'!O9</f>
        <v>116</v>
      </c>
      <c r="P185" s="630">
        <f t="shared" si="450"/>
        <v>3.8359788359788358E-2</v>
      </c>
      <c r="Q185" s="109">
        <f t="shared" si="451"/>
        <v>320</v>
      </c>
      <c r="R185" s="648">
        <f t="shared" si="452"/>
        <v>3.5273368606701938E-2</v>
      </c>
      <c r="S185" s="666">
        <f>'UBS Carandiru'!S9</f>
        <v>192</v>
      </c>
      <c r="T185" s="630">
        <f t="shared" si="453"/>
        <v>6.3492063492063489E-2</v>
      </c>
      <c r="U185" s="666">
        <f>'UBS Carandiru'!U9</f>
        <v>188</v>
      </c>
      <c r="V185" s="630">
        <f t="shared" si="454"/>
        <v>6.2169312169312166E-2</v>
      </c>
      <c r="W185" s="666">
        <f>'UBS Carandiru'!W9</f>
        <v>776</v>
      </c>
      <c r="X185" s="630">
        <f t="shared" si="455"/>
        <v>0.25661375661375663</v>
      </c>
      <c r="Y185" s="109">
        <f t="shared" si="456"/>
        <v>1156</v>
      </c>
      <c r="Z185" s="648">
        <f t="shared" si="457"/>
        <v>0.12742504409171077</v>
      </c>
      <c r="AA185" s="666">
        <f>'UBS Carandiru'!AA9</f>
        <v>1232</v>
      </c>
      <c r="AB185" s="630">
        <f t="shared" si="458"/>
        <v>0.40740740740740738</v>
      </c>
      <c r="AC185" s="666">
        <f>'UBS Carandiru'!AC9</f>
        <v>1386</v>
      </c>
      <c r="AD185" s="630">
        <f t="shared" si="459"/>
        <v>0.45833333333333331</v>
      </c>
      <c r="AE185" s="666">
        <f>'UBS Carandiru'!AE9</f>
        <v>1111</v>
      </c>
      <c r="AF185" s="630">
        <f t="shared" si="460"/>
        <v>0.36739417989417988</v>
      </c>
      <c r="AG185" s="109">
        <f t="shared" si="461"/>
        <v>3729</v>
      </c>
      <c r="AH185" s="648">
        <f t="shared" si="462"/>
        <v>0.41104497354497355</v>
      </c>
    </row>
    <row r="186" spans="1:34" x14ac:dyDescent="0.25">
      <c r="A186" s="89" t="s">
        <v>10</v>
      </c>
      <c r="B186" s="612">
        <f>'UBS Carandiru'!B10</f>
        <v>789</v>
      </c>
      <c r="C186" s="107">
        <f>'UBS Carandiru'!C10</f>
        <v>735</v>
      </c>
      <c r="D186" s="120">
        <f t="shared" si="444"/>
        <v>0.9315589353612167</v>
      </c>
      <c r="E186" s="107">
        <f>'UBS Carandiru'!E10</f>
        <v>331</v>
      </c>
      <c r="F186" s="120">
        <f t="shared" si="445"/>
        <v>0.41951837769328265</v>
      </c>
      <c r="G186" s="107">
        <f>'UBS Carandiru'!G10</f>
        <v>431</v>
      </c>
      <c r="H186" s="120">
        <f t="shared" si="446"/>
        <v>0.5462610899873257</v>
      </c>
      <c r="I186" s="109">
        <f t="shared" si="447"/>
        <v>1497</v>
      </c>
      <c r="J186" s="648">
        <f t="shared" si="448"/>
        <v>0.63244613434727504</v>
      </c>
      <c r="K186" s="666">
        <f>'UBS Carandiru'!K10</f>
        <v>198</v>
      </c>
      <c r="L186" s="630">
        <f t="shared" si="446"/>
        <v>0.2509505703422053</v>
      </c>
      <c r="M186" s="666">
        <f>'UBS Carandiru'!M10</f>
        <v>302</v>
      </c>
      <c r="N186" s="630">
        <f t="shared" si="449"/>
        <v>0.38276299112801015</v>
      </c>
      <c r="O186" s="666">
        <f>'UBS Carandiru'!O10</f>
        <v>432</v>
      </c>
      <c r="P186" s="630">
        <f t="shared" si="450"/>
        <v>0.54752851711026618</v>
      </c>
      <c r="Q186" s="109">
        <f t="shared" si="451"/>
        <v>932</v>
      </c>
      <c r="R186" s="648">
        <f t="shared" si="452"/>
        <v>0.39374735952682721</v>
      </c>
      <c r="S186" s="666">
        <f>'UBS Carandiru'!S10</f>
        <v>569</v>
      </c>
      <c r="T186" s="630">
        <f t="shared" si="453"/>
        <v>0.72116603295310522</v>
      </c>
      <c r="U186" s="666">
        <f>'UBS Carandiru'!U10</f>
        <v>598</v>
      </c>
      <c r="V186" s="630">
        <f t="shared" si="454"/>
        <v>0.75792141951837766</v>
      </c>
      <c r="W186" s="666">
        <f>'UBS Carandiru'!W10</f>
        <v>574</v>
      </c>
      <c r="X186" s="630">
        <f t="shared" si="455"/>
        <v>0.72750316856780739</v>
      </c>
      <c r="Y186" s="109">
        <f t="shared" si="456"/>
        <v>1741</v>
      </c>
      <c r="Z186" s="648">
        <f t="shared" si="457"/>
        <v>0.73553020701309679</v>
      </c>
      <c r="AA186" s="666">
        <f>'UBS Carandiru'!AA10</f>
        <v>577</v>
      </c>
      <c r="AB186" s="630">
        <f t="shared" si="458"/>
        <v>0.7313054499366286</v>
      </c>
      <c r="AC186" s="666">
        <f>'UBS Carandiru'!AC10</f>
        <v>708</v>
      </c>
      <c r="AD186" s="630">
        <f t="shared" si="459"/>
        <v>0.89733840304182511</v>
      </c>
      <c r="AE186" s="666">
        <f>'UBS Carandiru'!AE10</f>
        <v>586</v>
      </c>
      <c r="AF186" s="630">
        <f t="shared" si="460"/>
        <v>0.74271229404309247</v>
      </c>
      <c r="AG186" s="109">
        <f t="shared" si="461"/>
        <v>1871</v>
      </c>
      <c r="AH186" s="648">
        <f t="shared" si="462"/>
        <v>0.79045204900718213</v>
      </c>
    </row>
    <row r="187" spans="1:34" x14ac:dyDescent="0.25">
      <c r="A187" s="89" t="s">
        <v>42</v>
      </c>
      <c r="B187" s="612">
        <f>'UBS Carandiru'!B11</f>
        <v>395</v>
      </c>
      <c r="C187" s="107">
        <f>'UBS Carandiru'!C11</f>
        <v>366</v>
      </c>
      <c r="D187" s="120">
        <f t="shared" si="444"/>
        <v>0.92658227848101271</v>
      </c>
      <c r="E187" s="107">
        <f>'UBS Carandiru'!E11</f>
        <v>135</v>
      </c>
      <c r="F187" s="120">
        <f t="shared" si="445"/>
        <v>0.34177215189873417</v>
      </c>
      <c r="G187" s="107">
        <f>'UBS Carandiru'!G11</f>
        <v>186</v>
      </c>
      <c r="H187" s="120">
        <f t="shared" si="446"/>
        <v>0.4708860759493671</v>
      </c>
      <c r="I187" s="109">
        <f t="shared" si="447"/>
        <v>687</v>
      </c>
      <c r="J187" s="648">
        <f t="shared" si="448"/>
        <v>0.57974683544303796</v>
      </c>
      <c r="K187" s="666">
        <f>'UBS Carandiru'!K11</f>
        <v>50</v>
      </c>
      <c r="L187" s="630">
        <f t="shared" si="446"/>
        <v>0.12658227848101267</v>
      </c>
      <c r="M187" s="666">
        <f>'UBS Carandiru'!M11</f>
        <v>36</v>
      </c>
      <c r="N187" s="630">
        <f t="shared" si="449"/>
        <v>9.1139240506329114E-2</v>
      </c>
      <c r="O187" s="666">
        <f>'UBS Carandiru'!O11</f>
        <v>8</v>
      </c>
      <c r="P187" s="630">
        <f t="shared" si="450"/>
        <v>2.0253164556962026E-2</v>
      </c>
      <c r="Q187" s="109">
        <f t="shared" si="451"/>
        <v>94</v>
      </c>
      <c r="R187" s="648">
        <f t="shared" si="452"/>
        <v>7.932489451476793E-2</v>
      </c>
      <c r="S187" s="666">
        <f>'UBS Carandiru'!S11</f>
        <v>76</v>
      </c>
      <c r="T187" s="630">
        <f t="shared" si="453"/>
        <v>0.19240506329113924</v>
      </c>
      <c r="U187" s="666">
        <f>'UBS Carandiru'!U11</f>
        <v>95</v>
      </c>
      <c r="V187" s="630">
        <f t="shared" si="454"/>
        <v>0.24050632911392406</v>
      </c>
      <c r="W187" s="666">
        <f>'UBS Carandiru'!W11</f>
        <v>8</v>
      </c>
      <c r="X187" s="630">
        <f t="shared" si="455"/>
        <v>2.0253164556962026E-2</v>
      </c>
      <c r="Y187" s="109">
        <f t="shared" si="456"/>
        <v>179</v>
      </c>
      <c r="Z187" s="648">
        <f t="shared" si="457"/>
        <v>0.15105485232067511</v>
      </c>
      <c r="AA187" s="666">
        <f>'UBS Carandiru'!AA11</f>
        <v>186</v>
      </c>
      <c r="AB187" s="630">
        <f t="shared" si="458"/>
        <v>0.4708860759493671</v>
      </c>
      <c r="AC187" s="666">
        <f>'UBS Carandiru'!AC11</f>
        <v>174</v>
      </c>
      <c r="AD187" s="630">
        <f t="shared" si="459"/>
        <v>0.44050632911392407</v>
      </c>
      <c r="AE187" s="666">
        <f>'UBS Carandiru'!AE11</f>
        <v>127</v>
      </c>
      <c r="AF187" s="630">
        <f t="shared" si="460"/>
        <v>0.32151898734177214</v>
      </c>
      <c r="AG187" s="109">
        <f t="shared" si="461"/>
        <v>487</v>
      </c>
      <c r="AH187" s="648">
        <f t="shared" si="462"/>
        <v>0.41097046413502109</v>
      </c>
    </row>
    <row r="188" spans="1:34" x14ac:dyDescent="0.25">
      <c r="A188" s="89" t="s">
        <v>12</v>
      </c>
      <c r="B188" s="612">
        <f>'UBS Carandiru'!B12</f>
        <v>125</v>
      </c>
      <c r="C188" s="107">
        <f>'UBS Carandiru'!C12</f>
        <v>153</v>
      </c>
      <c r="D188" s="120">
        <f t="shared" si="444"/>
        <v>1.224</v>
      </c>
      <c r="E188" s="107">
        <f>'UBS Carandiru'!E12</f>
        <v>36</v>
      </c>
      <c r="F188" s="120">
        <f t="shared" si="445"/>
        <v>0.28799999999999998</v>
      </c>
      <c r="G188" s="107">
        <f>'UBS Carandiru'!G12</f>
        <v>112</v>
      </c>
      <c r="H188" s="120">
        <f t="shared" si="446"/>
        <v>0.89600000000000002</v>
      </c>
      <c r="I188" s="109">
        <f t="shared" si="447"/>
        <v>301</v>
      </c>
      <c r="J188" s="648">
        <f t="shared" si="448"/>
        <v>0.80266666666666664</v>
      </c>
      <c r="K188" s="666">
        <f>'UBS Carandiru'!K12</f>
        <v>46</v>
      </c>
      <c r="L188" s="630">
        <f t="shared" si="446"/>
        <v>0.36799999999999999</v>
      </c>
      <c r="M188" s="666">
        <f>'UBS Carandiru'!M12</f>
        <v>26</v>
      </c>
      <c r="N188" s="630">
        <f t="shared" si="449"/>
        <v>0.20799999999999999</v>
      </c>
      <c r="O188" s="666">
        <f>'UBS Carandiru'!O12</f>
        <v>61</v>
      </c>
      <c r="P188" s="630">
        <f t="shared" si="450"/>
        <v>0.48799999999999999</v>
      </c>
      <c r="Q188" s="109">
        <f t="shared" si="451"/>
        <v>133</v>
      </c>
      <c r="R188" s="648">
        <f t="shared" si="452"/>
        <v>0.35466666666666669</v>
      </c>
      <c r="S188" s="666">
        <f>'UBS Carandiru'!S12</f>
        <v>100</v>
      </c>
      <c r="T188" s="630">
        <f t="shared" si="453"/>
        <v>0.8</v>
      </c>
      <c r="U188" s="666">
        <f>'UBS Carandiru'!U12</f>
        <v>102</v>
      </c>
      <c r="V188" s="630">
        <f t="shared" si="454"/>
        <v>0.81599999999999995</v>
      </c>
      <c r="W188" s="666">
        <f>'UBS Carandiru'!W12</f>
        <v>53</v>
      </c>
      <c r="X188" s="630">
        <f t="shared" si="455"/>
        <v>0.42399999999999999</v>
      </c>
      <c r="Y188" s="109">
        <f t="shared" si="456"/>
        <v>255</v>
      </c>
      <c r="Z188" s="648">
        <f t="shared" si="457"/>
        <v>0.68</v>
      </c>
      <c r="AA188" s="666">
        <f>'UBS Carandiru'!AA12</f>
        <v>68</v>
      </c>
      <c r="AB188" s="630">
        <f t="shared" si="458"/>
        <v>0.54400000000000004</v>
      </c>
      <c r="AC188" s="666">
        <f>'UBS Carandiru'!AC12</f>
        <v>78</v>
      </c>
      <c r="AD188" s="630">
        <f t="shared" si="459"/>
        <v>0.624</v>
      </c>
      <c r="AE188" s="666">
        <f>'UBS Carandiru'!AE12</f>
        <v>90</v>
      </c>
      <c r="AF188" s="630">
        <f t="shared" si="460"/>
        <v>0.72</v>
      </c>
      <c r="AG188" s="109">
        <f t="shared" si="461"/>
        <v>236</v>
      </c>
      <c r="AH188" s="648">
        <f t="shared" si="462"/>
        <v>0.6293333333333333</v>
      </c>
    </row>
    <row r="189" spans="1:34" x14ac:dyDescent="0.25">
      <c r="A189" s="89" t="s">
        <v>48</v>
      </c>
      <c r="B189" s="612" t="e">
        <f>'UBS Carandiru'!#REF!</f>
        <v>#REF!</v>
      </c>
      <c r="C189" s="107" t="e">
        <f>'UBS Carandiru'!#REF!</f>
        <v>#REF!</v>
      </c>
      <c r="D189" s="120" t="e">
        <f t="shared" si="444"/>
        <v>#REF!</v>
      </c>
      <c r="E189" s="107" t="e">
        <f>'UBS Carandiru'!#REF!</f>
        <v>#REF!</v>
      </c>
      <c r="F189" s="120" t="e">
        <f t="shared" si="445"/>
        <v>#REF!</v>
      </c>
      <c r="G189" s="107" t="e">
        <f>'UBS Carandiru'!#REF!</f>
        <v>#REF!</v>
      </c>
      <c r="H189" s="120" t="e">
        <f t="shared" si="446"/>
        <v>#REF!</v>
      </c>
      <c r="I189" s="109" t="e">
        <f t="shared" si="447"/>
        <v>#REF!</v>
      </c>
      <c r="J189" s="648" t="e">
        <f t="shared" si="448"/>
        <v>#REF!</v>
      </c>
      <c r="K189" s="666" t="e">
        <f>'UBS Carandiru'!#REF!</f>
        <v>#REF!</v>
      </c>
      <c r="L189" s="630" t="e">
        <f t="shared" si="446"/>
        <v>#REF!</v>
      </c>
      <c r="M189" s="666" t="e">
        <f>'UBS Carandiru'!#REF!</f>
        <v>#REF!</v>
      </c>
      <c r="N189" s="630" t="e">
        <f t="shared" si="449"/>
        <v>#REF!</v>
      </c>
      <c r="O189" s="666" t="e">
        <f>'UBS Carandiru'!#REF!</f>
        <v>#REF!</v>
      </c>
      <c r="P189" s="630" t="e">
        <f t="shared" si="450"/>
        <v>#REF!</v>
      </c>
      <c r="Q189" s="109" t="e">
        <f t="shared" si="451"/>
        <v>#REF!</v>
      </c>
      <c r="R189" s="648" t="e">
        <f t="shared" si="452"/>
        <v>#REF!</v>
      </c>
      <c r="S189" s="666" t="e">
        <f>'UBS Carandiru'!#REF!</f>
        <v>#REF!</v>
      </c>
      <c r="T189" s="630" t="e">
        <f t="shared" si="453"/>
        <v>#REF!</v>
      </c>
      <c r="U189" s="666" t="e">
        <f>'UBS Carandiru'!#REF!</f>
        <v>#REF!</v>
      </c>
      <c r="V189" s="630" t="e">
        <f t="shared" si="454"/>
        <v>#REF!</v>
      </c>
      <c r="W189" s="666" t="e">
        <f>'UBS Carandiru'!#REF!</f>
        <v>#REF!</v>
      </c>
      <c r="X189" s="630" t="e">
        <f t="shared" si="455"/>
        <v>#REF!</v>
      </c>
      <c r="Y189" s="109" t="e">
        <f t="shared" si="456"/>
        <v>#REF!</v>
      </c>
      <c r="Z189" s="648" t="e">
        <f t="shared" si="457"/>
        <v>#REF!</v>
      </c>
      <c r="AA189" s="666" t="e">
        <f>'UBS Carandiru'!#REF!</f>
        <v>#REF!</v>
      </c>
      <c r="AB189" s="630" t="e">
        <f t="shared" si="458"/>
        <v>#REF!</v>
      </c>
      <c r="AC189" s="666" t="e">
        <f>'UBS Carandiru'!#REF!</f>
        <v>#REF!</v>
      </c>
      <c r="AD189" s="630" t="e">
        <f t="shared" si="459"/>
        <v>#REF!</v>
      </c>
      <c r="AE189" s="666" t="e">
        <f>'UBS Carandiru'!#REF!</f>
        <v>#REF!</v>
      </c>
      <c r="AF189" s="630" t="e">
        <f t="shared" si="460"/>
        <v>#REF!</v>
      </c>
      <c r="AG189" s="109" t="e">
        <f t="shared" si="461"/>
        <v>#REF!</v>
      </c>
      <c r="AH189" s="648" t="e">
        <f t="shared" si="462"/>
        <v>#REF!</v>
      </c>
    </row>
    <row r="190" spans="1:34" x14ac:dyDescent="0.25">
      <c r="A190" s="89" t="s">
        <v>13</v>
      </c>
      <c r="B190" s="612">
        <f>'UBS Carandiru'!B13</f>
        <v>526</v>
      </c>
      <c r="C190" s="107">
        <f>'UBS Carandiru'!C13</f>
        <v>450</v>
      </c>
      <c r="D190" s="120">
        <f t="shared" si="444"/>
        <v>0.85551330798479086</v>
      </c>
      <c r="E190" s="107">
        <f>'UBS Carandiru'!E13</f>
        <v>357</v>
      </c>
      <c r="F190" s="120">
        <f t="shared" si="445"/>
        <v>0.67870722433460073</v>
      </c>
      <c r="G190" s="107">
        <f>'UBS Carandiru'!G13</f>
        <v>326</v>
      </c>
      <c r="H190" s="120">
        <f t="shared" si="446"/>
        <v>0.61977186311787069</v>
      </c>
      <c r="I190" s="109">
        <f t="shared" si="447"/>
        <v>1133</v>
      </c>
      <c r="J190" s="648">
        <f t="shared" si="448"/>
        <v>0.71799746514575413</v>
      </c>
      <c r="K190" s="666">
        <f>'UBS Carandiru'!K13</f>
        <v>117</v>
      </c>
      <c r="L190" s="630">
        <f t="shared" si="446"/>
        <v>0.22243346007604561</v>
      </c>
      <c r="M190" s="666">
        <f>'UBS Carandiru'!M13</f>
        <v>108</v>
      </c>
      <c r="N190" s="630">
        <f t="shared" si="449"/>
        <v>0.20532319391634982</v>
      </c>
      <c r="O190" s="666">
        <f>'UBS Carandiru'!O13</f>
        <v>122</v>
      </c>
      <c r="P190" s="630">
        <f t="shared" si="450"/>
        <v>0.23193916349809887</v>
      </c>
      <c r="Q190" s="109">
        <f t="shared" si="451"/>
        <v>347</v>
      </c>
      <c r="R190" s="648">
        <f t="shared" si="452"/>
        <v>0.21989860583016477</v>
      </c>
      <c r="S190" s="666">
        <f>'UBS Carandiru'!S13</f>
        <v>187</v>
      </c>
      <c r="T190" s="630">
        <f t="shared" si="453"/>
        <v>0.35551330798479086</v>
      </c>
      <c r="U190" s="666">
        <f>'UBS Carandiru'!U13</f>
        <v>161</v>
      </c>
      <c r="V190" s="630">
        <f t="shared" si="454"/>
        <v>0.30608365019011408</v>
      </c>
      <c r="W190" s="666">
        <f>'UBS Carandiru'!W13</f>
        <v>202</v>
      </c>
      <c r="X190" s="630">
        <f t="shared" si="455"/>
        <v>0.38403041825095058</v>
      </c>
      <c r="Y190" s="109">
        <f t="shared" si="456"/>
        <v>550</v>
      </c>
      <c r="Z190" s="648">
        <f t="shared" si="457"/>
        <v>0.3485424588086185</v>
      </c>
      <c r="AA190" s="666">
        <f>'UBS Carandiru'!AA13</f>
        <v>238</v>
      </c>
      <c r="AB190" s="630">
        <f t="shared" si="458"/>
        <v>0.45247148288973382</v>
      </c>
      <c r="AC190" s="666">
        <f>'UBS Carandiru'!AC13</f>
        <v>180</v>
      </c>
      <c r="AD190" s="630">
        <f t="shared" si="459"/>
        <v>0.34220532319391633</v>
      </c>
      <c r="AE190" s="666">
        <f>'UBS Carandiru'!AE13</f>
        <v>231</v>
      </c>
      <c r="AF190" s="630">
        <f t="shared" si="460"/>
        <v>0.4391634980988593</v>
      </c>
      <c r="AG190" s="109">
        <f t="shared" si="461"/>
        <v>649</v>
      </c>
      <c r="AH190" s="648">
        <f t="shared" si="462"/>
        <v>0.41128010139416982</v>
      </c>
    </row>
    <row r="191" spans="1:34" ht="16.5" thickBot="1" x14ac:dyDescent="0.3">
      <c r="A191" s="111" t="s">
        <v>49</v>
      </c>
      <c r="B191" s="613">
        <f>'UBS Carandiru'!B14</f>
        <v>100</v>
      </c>
      <c r="C191" s="112">
        <f>'UBS Carandiru'!C14</f>
        <v>53</v>
      </c>
      <c r="D191" s="124">
        <f t="shared" si="444"/>
        <v>0.53</v>
      </c>
      <c r="E191" s="112">
        <f>'UBS Carandiru'!E14</f>
        <v>81</v>
      </c>
      <c r="F191" s="124">
        <f t="shared" si="445"/>
        <v>0.81</v>
      </c>
      <c r="G191" s="112">
        <f>'UBS Carandiru'!G14</f>
        <v>95</v>
      </c>
      <c r="H191" s="124">
        <f t="shared" si="446"/>
        <v>0.95</v>
      </c>
      <c r="I191" s="114">
        <f t="shared" si="447"/>
        <v>229</v>
      </c>
      <c r="J191" s="649">
        <f t="shared" si="448"/>
        <v>0.76333333333333331</v>
      </c>
      <c r="K191" s="667">
        <f>'UBS Carandiru'!K14</f>
        <v>4</v>
      </c>
      <c r="L191" s="631">
        <f t="shared" si="446"/>
        <v>0.04</v>
      </c>
      <c r="M191" s="667">
        <f>'UBS Carandiru'!M14</f>
        <v>7</v>
      </c>
      <c r="N191" s="631">
        <f t="shared" si="449"/>
        <v>7.0000000000000007E-2</v>
      </c>
      <c r="O191" s="667">
        <f>'UBS Carandiru'!O14</f>
        <v>42</v>
      </c>
      <c r="P191" s="631">
        <f t="shared" si="450"/>
        <v>0.42</v>
      </c>
      <c r="Q191" s="114">
        <f t="shared" si="451"/>
        <v>53</v>
      </c>
      <c r="R191" s="649">
        <f t="shared" si="452"/>
        <v>0.17666666666666667</v>
      </c>
      <c r="S191" s="667">
        <f>'UBS Carandiru'!S14</f>
        <v>18</v>
      </c>
      <c r="T191" s="631">
        <f t="shared" si="453"/>
        <v>0.18</v>
      </c>
      <c r="U191" s="667">
        <f>'UBS Carandiru'!U14</f>
        <v>31</v>
      </c>
      <c r="V191" s="631">
        <f t="shared" si="454"/>
        <v>0.31</v>
      </c>
      <c r="W191" s="667">
        <f>'UBS Carandiru'!W14</f>
        <v>43</v>
      </c>
      <c r="X191" s="631">
        <f t="shared" si="455"/>
        <v>0.43</v>
      </c>
      <c r="Y191" s="114">
        <f t="shared" si="456"/>
        <v>92</v>
      </c>
      <c r="Z191" s="649">
        <f t="shared" si="457"/>
        <v>0.30666666666666664</v>
      </c>
      <c r="AA191" s="667">
        <f>'UBS Carandiru'!AA14</f>
        <v>57</v>
      </c>
      <c r="AB191" s="631">
        <f t="shared" si="458"/>
        <v>0.56999999999999995</v>
      </c>
      <c r="AC191" s="667">
        <f>'UBS Carandiru'!AC14</f>
        <v>46</v>
      </c>
      <c r="AD191" s="631">
        <f t="shared" si="459"/>
        <v>0.46</v>
      </c>
      <c r="AE191" s="667">
        <f>'UBS Carandiru'!AE14</f>
        <v>26</v>
      </c>
      <c r="AF191" s="631">
        <f t="shared" si="460"/>
        <v>0.26</v>
      </c>
      <c r="AG191" s="114">
        <f t="shared" si="461"/>
        <v>129</v>
      </c>
      <c r="AH191" s="649">
        <f t="shared" si="462"/>
        <v>0.43</v>
      </c>
    </row>
    <row r="192" spans="1:34" ht="16.5" thickBot="1" x14ac:dyDescent="0.3">
      <c r="A192" s="6" t="s">
        <v>319</v>
      </c>
      <c r="B192" s="678" t="e">
        <f>SUM(B184:B191)</f>
        <v>#REF!</v>
      </c>
      <c r="C192" s="8" t="e">
        <f>SUM(C184:C191)</f>
        <v>#REF!</v>
      </c>
      <c r="D192" s="22" t="e">
        <f t="shared" si="444"/>
        <v>#REF!</v>
      </c>
      <c r="E192" s="8" t="e">
        <f>SUM(E184:E191)</f>
        <v>#REF!</v>
      </c>
      <c r="F192" s="22" t="e">
        <f t="shared" si="445"/>
        <v>#REF!</v>
      </c>
      <c r="G192" s="8" t="e">
        <f>SUM(G184:G191)</f>
        <v>#REF!</v>
      </c>
      <c r="H192" s="22" t="e">
        <f t="shared" si="446"/>
        <v>#REF!</v>
      </c>
      <c r="I192" s="81" t="e">
        <f t="shared" si="447"/>
        <v>#REF!</v>
      </c>
      <c r="J192" s="677" t="e">
        <f t="shared" si="448"/>
        <v>#REF!</v>
      </c>
      <c r="K192" s="661" t="e">
        <f>SUM(K184:K191)</f>
        <v>#REF!</v>
      </c>
      <c r="L192" s="676" t="e">
        <f t="shared" si="446"/>
        <v>#REF!</v>
      </c>
      <c r="M192" s="661" t="e">
        <f t="shared" ref="M192" si="463">SUM(M184:M191)</f>
        <v>#REF!</v>
      </c>
      <c r="N192" s="676" t="e">
        <f t="shared" si="449"/>
        <v>#REF!</v>
      </c>
      <c r="O192" s="661" t="e">
        <f t="shared" ref="O192" si="464">SUM(O184:O191)</f>
        <v>#REF!</v>
      </c>
      <c r="P192" s="676" t="e">
        <f t="shared" si="450"/>
        <v>#REF!</v>
      </c>
      <c r="Q192" s="81" t="e">
        <f t="shared" si="451"/>
        <v>#REF!</v>
      </c>
      <c r="R192" s="677" t="e">
        <f t="shared" si="452"/>
        <v>#REF!</v>
      </c>
      <c r="S192" s="661" t="e">
        <f>SUM(S184:S191)</f>
        <v>#REF!</v>
      </c>
      <c r="T192" s="676" t="e">
        <f t="shared" si="453"/>
        <v>#REF!</v>
      </c>
      <c r="U192" s="661" t="e">
        <f t="shared" ref="U192" si="465">SUM(U184:U191)</f>
        <v>#REF!</v>
      </c>
      <c r="V192" s="676" t="e">
        <f t="shared" si="454"/>
        <v>#REF!</v>
      </c>
      <c r="W192" s="661" t="e">
        <f t="shared" ref="W192" si="466">SUM(W184:W191)</f>
        <v>#REF!</v>
      </c>
      <c r="X192" s="676" t="e">
        <f t="shared" si="455"/>
        <v>#REF!</v>
      </c>
      <c r="Y192" s="81" t="e">
        <f t="shared" si="456"/>
        <v>#REF!</v>
      </c>
      <c r="Z192" s="677" t="e">
        <f t="shared" si="457"/>
        <v>#REF!</v>
      </c>
      <c r="AA192" s="661" t="e">
        <f>SUM(AA184:AA191)</f>
        <v>#REF!</v>
      </c>
      <c r="AB192" s="676" t="e">
        <f t="shared" si="458"/>
        <v>#REF!</v>
      </c>
      <c r="AC192" s="661" t="e">
        <f t="shared" ref="AC192" si="467">SUM(AC184:AC191)</f>
        <v>#REF!</v>
      </c>
      <c r="AD192" s="676" t="e">
        <f t="shared" si="459"/>
        <v>#REF!</v>
      </c>
      <c r="AE192" s="661" t="e">
        <f t="shared" ref="AE192" si="468">SUM(AE184:AE191)</f>
        <v>#REF!</v>
      </c>
      <c r="AF192" s="676" t="e">
        <f t="shared" si="460"/>
        <v>#REF!</v>
      </c>
      <c r="AG192" s="81" t="e">
        <f t="shared" si="461"/>
        <v>#REF!</v>
      </c>
      <c r="AH192" s="677" t="e">
        <f t="shared" si="462"/>
        <v>#REF!</v>
      </c>
    </row>
    <row r="194" spans="1:34" x14ac:dyDescent="0.25">
      <c r="A194" s="1346" t="s">
        <v>489</v>
      </c>
      <c r="B194" s="1291"/>
      <c r="C194" s="1291"/>
      <c r="D194" s="1291"/>
      <c r="E194" s="1291"/>
      <c r="F194" s="1291"/>
      <c r="G194" s="1291"/>
      <c r="H194" s="1291"/>
      <c r="I194" s="1291"/>
      <c r="J194" s="1291"/>
      <c r="K194" s="1291"/>
      <c r="L194" s="1291"/>
      <c r="M194" s="1291"/>
      <c r="N194" s="1291"/>
      <c r="O194" s="1291"/>
      <c r="P194" s="1291"/>
      <c r="Q194" s="1291"/>
      <c r="R194" s="1291"/>
      <c r="S194" s="1291"/>
      <c r="T194" s="1291"/>
      <c r="U194" s="1291"/>
      <c r="V194" s="1291"/>
      <c r="W194" s="1291"/>
      <c r="X194" s="1291"/>
      <c r="Y194" s="1291"/>
      <c r="Z194" s="1291"/>
    </row>
    <row r="195" spans="1:34" ht="24.75" thickBot="1" x14ac:dyDescent="0.3">
      <c r="A195" s="14" t="s">
        <v>14</v>
      </c>
      <c r="B195" s="12" t="s">
        <v>164</v>
      </c>
      <c r="C195" s="14" t="s">
        <v>462</v>
      </c>
      <c r="D195" s="15" t="s">
        <v>1</v>
      </c>
      <c r="E195" s="14" t="s">
        <v>463</v>
      </c>
      <c r="F195" s="15" t="s">
        <v>1</v>
      </c>
      <c r="G195" s="14" t="s">
        <v>464</v>
      </c>
      <c r="H195" s="15" t="s">
        <v>1</v>
      </c>
      <c r="I195" s="101" t="s">
        <v>426</v>
      </c>
      <c r="J195" s="13" t="s">
        <v>196</v>
      </c>
      <c r="K195" s="14" t="s">
        <v>465</v>
      </c>
      <c r="L195" s="15" t="s">
        <v>1</v>
      </c>
      <c r="M195" s="14" t="s">
        <v>466</v>
      </c>
      <c r="N195" s="15" t="s">
        <v>1</v>
      </c>
      <c r="O195" s="14" t="s">
        <v>467</v>
      </c>
      <c r="P195" s="15" t="s">
        <v>1</v>
      </c>
      <c r="Q195" s="101" t="s">
        <v>426</v>
      </c>
      <c r="R195" s="13" t="s">
        <v>196</v>
      </c>
      <c r="S195" s="14" t="s">
        <v>468</v>
      </c>
      <c r="T195" s="15" t="s">
        <v>1</v>
      </c>
      <c r="U195" s="14" t="s">
        <v>469</v>
      </c>
      <c r="V195" s="15" t="s">
        <v>1</v>
      </c>
      <c r="W195" s="14" t="s">
        <v>470</v>
      </c>
      <c r="X195" s="15" t="s">
        <v>1</v>
      </c>
      <c r="Y195" s="101" t="s">
        <v>426</v>
      </c>
      <c r="Z195" s="13" t="s">
        <v>196</v>
      </c>
      <c r="AA195" s="14" t="s">
        <v>471</v>
      </c>
      <c r="AB195" s="15" t="s">
        <v>1</v>
      </c>
      <c r="AC195" s="14" t="s">
        <v>472</v>
      </c>
      <c r="AD195" s="15" t="s">
        <v>1</v>
      </c>
      <c r="AE195" s="14" t="s">
        <v>473</v>
      </c>
      <c r="AF195" s="15" t="s">
        <v>1</v>
      </c>
      <c r="AG195" s="101" t="s">
        <v>426</v>
      </c>
      <c r="AH195" s="13" t="s">
        <v>196</v>
      </c>
    </row>
    <row r="196" spans="1:34" ht="36.75" thickTop="1" x14ac:dyDescent="0.25">
      <c r="A196" s="35" t="s">
        <v>136</v>
      </c>
      <c r="B196" s="617">
        <f>'CER Carandiru'!B8</f>
        <v>180</v>
      </c>
      <c r="C196" s="49">
        <f>'CER Carandiru'!C8</f>
        <v>262</v>
      </c>
      <c r="D196" s="168">
        <f t="shared" ref="D196:D197" si="469">C196/$B196</f>
        <v>1.4555555555555555</v>
      </c>
      <c r="E196" s="49">
        <f>'CER Carandiru'!E8</f>
        <v>175</v>
      </c>
      <c r="F196" s="168">
        <f t="shared" ref="F196:F197" si="470">E196/$B196</f>
        <v>0.97222222222222221</v>
      </c>
      <c r="G196" s="49">
        <f>'CER Carandiru'!G8</f>
        <v>215</v>
      </c>
      <c r="H196" s="168">
        <f t="shared" ref="H196:L197" si="471">G196/$B196</f>
        <v>1.1944444444444444</v>
      </c>
      <c r="I196" s="127">
        <f>SUM(C196,E196,G196)</f>
        <v>652</v>
      </c>
      <c r="J196" s="653">
        <f>I196/($B196*3)</f>
        <v>1.2074074074074075</v>
      </c>
      <c r="K196" s="671">
        <f>'CER Carandiru'!K8</f>
        <v>52</v>
      </c>
      <c r="L196" s="635">
        <f t="shared" si="471"/>
        <v>0.28888888888888886</v>
      </c>
      <c r="M196" s="671">
        <f>'CER Carandiru'!M8</f>
        <v>11</v>
      </c>
      <c r="N196" s="635">
        <f t="shared" ref="N196:N197" si="472">M196/$B196</f>
        <v>6.1111111111111109E-2</v>
      </c>
      <c r="O196" s="671">
        <f>'CER Carandiru'!O8</f>
        <v>215</v>
      </c>
      <c r="P196" s="635">
        <f t="shared" ref="P196:P197" si="473">O196/$B196</f>
        <v>1.1944444444444444</v>
      </c>
      <c r="Q196" s="127">
        <f>SUM(K196,M196,O196)</f>
        <v>278</v>
      </c>
      <c r="R196" s="653">
        <f>Q196/($B196*3)</f>
        <v>0.51481481481481484</v>
      </c>
      <c r="S196" s="671">
        <f>'CER Carandiru'!S8</f>
        <v>182</v>
      </c>
      <c r="T196" s="635">
        <f t="shared" ref="T196:T197" si="474">S196/$B196</f>
        <v>1.0111111111111111</v>
      </c>
      <c r="U196" s="671">
        <f>'CER Carandiru'!U8</f>
        <v>211</v>
      </c>
      <c r="V196" s="635">
        <f t="shared" ref="V196:V197" si="475">U196/$B196</f>
        <v>1.1722222222222223</v>
      </c>
      <c r="W196" s="671">
        <f>'CER Carandiru'!W8</f>
        <v>224</v>
      </c>
      <c r="X196" s="635">
        <f t="shared" ref="X196:X197" si="476">W196/$B196</f>
        <v>1.2444444444444445</v>
      </c>
      <c r="Y196" s="127">
        <f>SUM(S196,U196,W196)</f>
        <v>617</v>
      </c>
      <c r="Z196" s="653">
        <f>Y196/($B196*3)</f>
        <v>1.1425925925925926</v>
      </c>
      <c r="AA196" s="671">
        <f>'CER Carandiru'!AA8</f>
        <v>121</v>
      </c>
      <c r="AB196" s="635">
        <f t="shared" ref="AB196:AB197" si="477">AA196/$B196</f>
        <v>0.67222222222222228</v>
      </c>
      <c r="AC196" s="671">
        <f>'CER Carandiru'!AC8</f>
        <v>152</v>
      </c>
      <c r="AD196" s="635">
        <f t="shared" ref="AD196:AD197" si="478">AC196/$B196</f>
        <v>0.84444444444444444</v>
      </c>
      <c r="AE196" s="671">
        <f>'CER Carandiru'!AE8</f>
        <v>170</v>
      </c>
      <c r="AF196" s="635">
        <f t="shared" ref="AF196:AF197" si="479">AE196/$B196</f>
        <v>0.94444444444444442</v>
      </c>
      <c r="AG196" s="127">
        <f>SUM(AA196,AC196,AE196)</f>
        <v>443</v>
      </c>
      <c r="AH196" s="653">
        <f>AG196/($B196*3)</f>
        <v>0.82037037037037042</v>
      </c>
    </row>
    <row r="197" spans="1:34" ht="16.5" thickBot="1" x14ac:dyDescent="0.3">
      <c r="A197" s="170" t="s">
        <v>137</v>
      </c>
      <c r="B197" s="618">
        <f>'CER Carandiru'!B9</f>
        <v>490</v>
      </c>
      <c r="C197" s="172">
        <f>'CER Carandiru'!C9</f>
        <v>892</v>
      </c>
      <c r="D197" s="173">
        <f t="shared" si="469"/>
        <v>1.8204081632653062</v>
      </c>
      <c r="E197" s="172">
        <f>'CER Carandiru'!E9</f>
        <v>774</v>
      </c>
      <c r="F197" s="173">
        <f t="shared" si="470"/>
        <v>1.5795918367346939</v>
      </c>
      <c r="G197" s="172">
        <f>'CER Carandiru'!G9</f>
        <v>660</v>
      </c>
      <c r="H197" s="173">
        <f t="shared" si="471"/>
        <v>1.346938775510204</v>
      </c>
      <c r="I197" s="174">
        <f>SUM(C197,E197,G197)</f>
        <v>2326</v>
      </c>
      <c r="J197" s="654">
        <f>I197/($B197*3)</f>
        <v>1.5823129251700681</v>
      </c>
      <c r="K197" s="672">
        <f>'CER Carandiru'!K9</f>
        <v>660</v>
      </c>
      <c r="L197" s="626">
        <f t="shared" si="471"/>
        <v>1.346938775510204</v>
      </c>
      <c r="M197" s="672">
        <f>'CER Carandiru'!M9</f>
        <v>660</v>
      </c>
      <c r="N197" s="626">
        <f t="shared" si="472"/>
        <v>1.346938775510204</v>
      </c>
      <c r="O197" s="672">
        <f>'CER Carandiru'!O9</f>
        <v>565</v>
      </c>
      <c r="P197" s="626">
        <f t="shared" si="473"/>
        <v>1.153061224489796</v>
      </c>
      <c r="Q197" s="174">
        <f>SUM(K197,M197,O197)</f>
        <v>1885</v>
      </c>
      <c r="R197" s="654">
        <f>Q197/($B197*3)</f>
        <v>1.282312925170068</v>
      </c>
      <c r="S197" s="672">
        <f>'CER Carandiru'!S9</f>
        <v>842</v>
      </c>
      <c r="T197" s="626">
        <f t="shared" si="474"/>
        <v>1.7183673469387755</v>
      </c>
      <c r="U197" s="672">
        <f>'CER Carandiru'!U9</f>
        <v>740</v>
      </c>
      <c r="V197" s="626">
        <f t="shared" si="475"/>
        <v>1.510204081632653</v>
      </c>
      <c r="W197" s="672">
        <f>'CER Carandiru'!W9</f>
        <v>914</v>
      </c>
      <c r="X197" s="626">
        <f t="shared" si="476"/>
        <v>1.8653061224489795</v>
      </c>
      <c r="Y197" s="174">
        <f>SUM(S197,U197,W197)</f>
        <v>2496</v>
      </c>
      <c r="Z197" s="654">
        <f>Y197/($B197*3)</f>
        <v>1.6979591836734693</v>
      </c>
      <c r="AA197" s="672">
        <f>'CER Carandiru'!AA9</f>
        <v>643</v>
      </c>
      <c r="AB197" s="626">
        <f t="shared" si="477"/>
        <v>1.3122448979591836</v>
      </c>
      <c r="AC197" s="672">
        <f>'CER Carandiru'!AC9</f>
        <v>652</v>
      </c>
      <c r="AD197" s="626">
        <f t="shared" si="478"/>
        <v>1.3306122448979592</v>
      </c>
      <c r="AE197" s="672">
        <f>'CER Carandiru'!AE9</f>
        <v>618</v>
      </c>
      <c r="AF197" s="626">
        <f t="shared" si="479"/>
        <v>1.2612244897959184</v>
      </c>
      <c r="AG197" s="174">
        <f>SUM(AA197,AC197,AE197)</f>
        <v>1913</v>
      </c>
      <c r="AH197" s="654">
        <f>AG197/($B197*3)</f>
        <v>1.301360544217687</v>
      </c>
    </row>
    <row r="198" spans="1:34" ht="16.5" thickBot="1" x14ac:dyDescent="0.3">
      <c r="A198" s="6" t="s">
        <v>332</v>
      </c>
      <c r="B198" s="678">
        <f>SUM(B196:B197)</f>
        <v>670</v>
      </c>
      <c r="C198" s="23">
        <f>SUM(C196:C197)</f>
        <v>1154</v>
      </c>
      <c r="D198" s="173">
        <f>C198/$B$170</f>
        <v>2.1939163498098861</v>
      </c>
      <c r="E198" s="23">
        <f>SUM(E196:E197)</f>
        <v>949</v>
      </c>
      <c r="F198" s="173">
        <f>E198/$B$170</f>
        <v>1.8041825095057034</v>
      </c>
      <c r="G198" s="23">
        <f>SUM(G196:G197)</f>
        <v>875</v>
      </c>
      <c r="H198" s="173">
        <f>G198/$B$170</f>
        <v>1.6634980988593155</v>
      </c>
      <c r="I198" s="33">
        <f>SUM(C198,E198,G198)</f>
        <v>2978</v>
      </c>
      <c r="J198" s="654">
        <f>I198/($B198*3)</f>
        <v>1.481592039800995</v>
      </c>
      <c r="K198" s="662">
        <f>SUM(K196:K197)</f>
        <v>712</v>
      </c>
      <c r="L198" s="626">
        <f>K198/$B$170</f>
        <v>1.3536121673003803</v>
      </c>
      <c r="M198" s="662">
        <f t="shared" ref="M198" si="480">SUM(M196:M197)</f>
        <v>671</v>
      </c>
      <c r="N198" s="626">
        <f>M198/$B$170</f>
        <v>1.2756653992395437</v>
      </c>
      <c r="O198" s="662">
        <f t="shared" ref="O198" si="481">SUM(O196:O197)</f>
        <v>780</v>
      </c>
      <c r="P198" s="626">
        <f>O198/$B$170</f>
        <v>1.4828897338403042</v>
      </c>
      <c r="Q198" s="33">
        <f>SUM(K198,M198,O198)</f>
        <v>2163</v>
      </c>
      <c r="R198" s="654">
        <f>Q198/($B198*3)</f>
        <v>1.0761194029850747</v>
      </c>
      <c r="S198" s="662">
        <f>SUM(S196:S197)</f>
        <v>1024</v>
      </c>
      <c r="T198" s="626">
        <f>S198/$B$170</f>
        <v>1.9467680608365019</v>
      </c>
      <c r="U198" s="662">
        <f t="shared" ref="U198" si="482">SUM(U196:U197)</f>
        <v>951</v>
      </c>
      <c r="V198" s="626">
        <f>U198/$B$170</f>
        <v>1.8079847908745248</v>
      </c>
      <c r="W198" s="662">
        <f t="shared" ref="W198" si="483">SUM(W196:W197)</f>
        <v>1138</v>
      </c>
      <c r="X198" s="626">
        <f>W198/$B$170</f>
        <v>2.1634980988593155</v>
      </c>
      <c r="Y198" s="33">
        <f>SUM(S198,U198,W198)</f>
        <v>3113</v>
      </c>
      <c r="Z198" s="654">
        <f>Y198/($B198*3)</f>
        <v>1.5487562189054727</v>
      </c>
      <c r="AA198" s="662">
        <f>SUM(AA196:AA197)</f>
        <v>764</v>
      </c>
      <c r="AB198" s="626">
        <f>AA198/$B$170</f>
        <v>1.4524714828897338</v>
      </c>
      <c r="AC198" s="662">
        <f t="shared" ref="AC198" si="484">SUM(AC196:AC197)</f>
        <v>804</v>
      </c>
      <c r="AD198" s="626">
        <f>AC198/$B$170</f>
        <v>1.5285171102661597</v>
      </c>
      <c r="AE198" s="662">
        <f t="shared" ref="AE198" si="485">SUM(AE196:AE197)</f>
        <v>788</v>
      </c>
      <c r="AF198" s="626">
        <f>AE198/$B$170</f>
        <v>1.4980988593155893</v>
      </c>
      <c r="AG198" s="33">
        <f>SUM(AA198,AC198,AE198)</f>
        <v>2356</v>
      </c>
      <c r="AH198" s="654">
        <f>AG198/($B198*3)</f>
        <v>1.1721393034825871</v>
      </c>
    </row>
    <row r="200" spans="1:34" x14ac:dyDescent="0.25">
      <c r="A200" s="1346" t="s">
        <v>490</v>
      </c>
      <c r="B200" s="1291"/>
      <c r="C200" s="1291"/>
      <c r="D200" s="1291"/>
      <c r="E200" s="1291"/>
      <c r="F200" s="1291"/>
      <c r="G200" s="1291"/>
      <c r="H200" s="1291"/>
      <c r="I200" s="1291"/>
      <c r="J200" s="1291"/>
      <c r="K200" s="1291"/>
      <c r="L200" s="1291"/>
      <c r="M200" s="1291"/>
      <c r="N200" s="1291"/>
      <c r="O200" s="1291"/>
      <c r="P200" s="1291"/>
      <c r="Q200" s="1291"/>
      <c r="R200" s="1291"/>
      <c r="S200" s="1291"/>
      <c r="T200" s="1291"/>
      <c r="U200" s="1291"/>
      <c r="V200" s="1291"/>
      <c r="W200" s="1291"/>
      <c r="X200" s="1291"/>
      <c r="Y200" s="1291"/>
      <c r="Z200" s="1291"/>
    </row>
    <row r="201" spans="1:34" ht="24.75" thickBot="1" x14ac:dyDescent="0.3">
      <c r="A201" s="14" t="s">
        <v>14</v>
      </c>
      <c r="B201" s="12" t="s">
        <v>164</v>
      </c>
      <c r="C201" s="14" t="s">
        <v>462</v>
      </c>
      <c r="D201" s="15" t="s">
        <v>1</v>
      </c>
      <c r="E201" s="14" t="s">
        <v>463</v>
      </c>
      <c r="F201" s="15" t="s">
        <v>1</v>
      </c>
      <c r="G201" s="14" t="s">
        <v>464</v>
      </c>
      <c r="H201" s="15" t="s">
        <v>1</v>
      </c>
      <c r="I201" s="101" t="s">
        <v>426</v>
      </c>
      <c r="J201" s="13" t="s">
        <v>196</v>
      </c>
      <c r="K201" s="14" t="s">
        <v>465</v>
      </c>
      <c r="L201" s="15" t="s">
        <v>1</v>
      </c>
      <c r="M201" s="14" t="s">
        <v>466</v>
      </c>
      <c r="N201" s="15" t="s">
        <v>1</v>
      </c>
      <c r="O201" s="14" t="s">
        <v>467</v>
      </c>
      <c r="P201" s="15" t="s">
        <v>1</v>
      </c>
      <c r="Q201" s="101" t="s">
        <v>426</v>
      </c>
      <c r="R201" s="13" t="s">
        <v>196</v>
      </c>
      <c r="S201" s="14" t="s">
        <v>468</v>
      </c>
      <c r="T201" s="15" t="s">
        <v>1</v>
      </c>
      <c r="U201" s="14" t="s">
        <v>469</v>
      </c>
      <c r="V201" s="15" t="s">
        <v>1</v>
      </c>
      <c r="W201" s="14" t="s">
        <v>470</v>
      </c>
      <c r="X201" s="15" t="s">
        <v>1</v>
      </c>
      <c r="Y201" s="101" t="s">
        <v>426</v>
      </c>
      <c r="Z201" s="13" t="s">
        <v>196</v>
      </c>
      <c r="AA201" s="14" t="s">
        <v>471</v>
      </c>
      <c r="AB201" s="15" t="s">
        <v>1</v>
      </c>
      <c r="AC201" s="14" t="s">
        <v>472</v>
      </c>
      <c r="AD201" s="15" t="s">
        <v>1</v>
      </c>
      <c r="AE201" s="14" t="s">
        <v>473</v>
      </c>
      <c r="AF201" s="15" t="s">
        <v>1</v>
      </c>
      <c r="AG201" s="101" t="s">
        <v>426</v>
      </c>
      <c r="AH201" s="13" t="s">
        <v>196</v>
      </c>
    </row>
    <row r="202" spans="1:34" ht="17.25" thickTop="1" thickBot="1" x14ac:dyDescent="0.3">
      <c r="A202" s="32" t="s">
        <v>134</v>
      </c>
      <c r="B202" s="678">
        <f>'APD no CER III Carandiru'!B8</f>
        <v>70</v>
      </c>
      <c r="C202" s="204">
        <f>'APD no CER III Carandiru'!C8</f>
        <v>70</v>
      </c>
      <c r="D202" s="177">
        <f t="shared" ref="D202" si="486">C202/$B202</f>
        <v>1</v>
      </c>
      <c r="E202" s="176">
        <f>'APD no CER III Carandiru'!$E$8</f>
        <v>72</v>
      </c>
      <c r="F202" s="177">
        <f t="shared" ref="F202" si="487">E202/$B202</f>
        <v>1.0285714285714285</v>
      </c>
      <c r="G202" s="176">
        <f>'APD no CER III Carandiru'!$G$8</f>
        <v>72</v>
      </c>
      <c r="H202" s="177">
        <f t="shared" ref="H202:L202" si="488">G202/$B202</f>
        <v>1.0285714285714285</v>
      </c>
      <c r="I202" s="178">
        <f>SUM(C202,E202,G202)</f>
        <v>214</v>
      </c>
      <c r="J202" s="655">
        <f>I202/($B202*3)</f>
        <v>1.019047619047619</v>
      </c>
      <c r="K202" s="673">
        <f>'APD no CER III Carandiru'!$K$8</f>
        <v>72</v>
      </c>
      <c r="L202" s="636">
        <f t="shared" si="488"/>
        <v>1.0285714285714285</v>
      </c>
      <c r="M202" s="673">
        <f>'APD no CER III Carandiru'!$M$8</f>
        <v>70</v>
      </c>
      <c r="N202" s="636">
        <f t="shared" ref="N202" si="489">M202/$B202</f>
        <v>1</v>
      </c>
      <c r="O202" s="673">
        <f>'APD no CER III Carandiru'!$O$8</f>
        <v>70</v>
      </c>
      <c r="P202" s="636">
        <f t="shared" ref="P202" si="490">O202/$B202</f>
        <v>1</v>
      </c>
      <c r="Q202" s="178">
        <f>SUM(K202,M202,O202)</f>
        <v>212</v>
      </c>
      <c r="R202" s="655">
        <f>Q202/($B202*3)</f>
        <v>1.0095238095238095</v>
      </c>
      <c r="S202" s="673">
        <f>'APD no CER III Carandiru'!$S$8</f>
        <v>70</v>
      </c>
      <c r="T202" s="636">
        <f t="shared" ref="T202" si="491">S202/$B202</f>
        <v>1</v>
      </c>
      <c r="U202" s="673">
        <f>'APD no CER III Carandiru'!$U$8</f>
        <v>72</v>
      </c>
      <c r="V202" s="636">
        <f t="shared" ref="V202" si="492">U202/$B202</f>
        <v>1.0285714285714285</v>
      </c>
      <c r="W202" s="673">
        <f>'APD no CER III Carandiru'!$W$8</f>
        <v>72</v>
      </c>
      <c r="X202" s="636">
        <f t="shared" ref="X202" si="493">W202/$B202</f>
        <v>1.0285714285714285</v>
      </c>
      <c r="Y202" s="178">
        <f>SUM(S202,U202,W202)</f>
        <v>214</v>
      </c>
      <c r="Z202" s="655">
        <f>Y202/($B202*3)</f>
        <v>1.019047619047619</v>
      </c>
      <c r="AA202" s="673">
        <f>'APD no CER III Carandiru'!$S$8</f>
        <v>70</v>
      </c>
      <c r="AB202" s="636">
        <f t="shared" ref="AB202" si="494">AA202/$B202</f>
        <v>1</v>
      </c>
      <c r="AC202" s="673">
        <f>'APD no CER III Carandiru'!$U$8</f>
        <v>72</v>
      </c>
      <c r="AD202" s="636">
        <f t="shared" ref="AD202" si="495">AC202/$B202</f>
        <v>1.0285714285714285</v>
      </c>
      <c r="AE202" s="673">
        <f>'APD no CER III Carandiru'!$W$8</f>
        <v>72</v>
      </c>
      <c r="AF202" s="636">
        <f t="shared" ref="AF202" si="496">AE202/$B202</f>
        <v>1.0285714285714285</v>
      </c>
      <c r="AG202" s="178">
        <f>SUM(AA202,AC202,AE202)</f>
        <v>214</v>
      </c>
      <c r="AH202" s="655">
        <f>AG202/($B202*3)</f>
        <v>1.019047619047619</v>
      </c>
    </row>
    <row r="203" spans="1:34" ht="16.5" thickBot="1" x14ac:dyDescent="0.3">
      <c r="A203" s="6" t="s">
        <v>369</v>
      </c>
      <c r="B203" s="678">
        <f>SUM(B202)</f>
        <v>70</v>
      </c>
      <c r="C203" s="23">
        <f>SUM(C202)</f>
        <v>70</v>
      </c>
      <c r="D203" s="22">
        <f>C203/$B$167</f>
        <v>3.4722222222222224E-2</v>
      </c>
      <c r="E203" s="23">
        <f>SUM(E202)</f>
        <v>72</v>
      </c>
      <c r="F203" s="22">
        <f>E203/$B$167</f>
        <v>3.5714285714285712E-2</v>
      </c>
      <c r="G203" s="23">
        <f>SUM(G202)</f>
        <v>72</v>
      </c>
      <c r="H203" s="22">
        <f>G203/$B$167</f>
        <v>3.5714285714285712E-2</v>
      </c>
      <c r="I203" s="33">
        <f>SUM(C203,E203,G203)</f>
        <v>214</v>
      </c>
      <c r="J203" s="677">
        <f>I203/($B203*3)</f>
        <v>1.019047619047619</v>
      </c>
      <c r="K203" s="662">
        <f>SUM(K202)</f>
        <v>72</v>
      </c>
      <c r="L203" s="676">
        <f>K203/$B$167</f>
        <v>3.5714285714285712E-2</v>
      </c>
      <c r="M203" s="662">
        <f t="shared" ref="M203" si="497">SUM(M202)</f>
        <v>70</v>
      </c>
      <c r="N203" s="676">
        <f>M203/$B$167</f>
        <v>3.4722222222222224E-2</v>
      </c>
      <c r="O203" s="662">
        <f t="shared" ref="O203" si="498">SUM(O202)</f>
        <v>70</v>
      </c>
      <c r="P203" s="676">
        <f>O203/$B$167</f>
        <v>3.4722222222222224E-2</v>
      </c>
      <c r="Q203" s="33">
        <f>SUM(K203,M203,O203)</f>
        <v>212</v>
      </c>
      <c r="R203" s="677">
        <f>Q203/($B203*3)</f>
        <v>1.0095238095238095</v>
      </c>
      <c r="S203" s="662">
        <f>SUM(S202)</f>
        <v>70</v>
      </c>
      <c r="T203" s="676">
        <f>S203/$B$167</f>
        <v>3.4722222222222224E-2</v>
      </c>
      <c r="U203" s="662">
        <f t="shared" ref="U203" si="499">SUM(U202)</f>
        <v>72</v>
      </c>
      <c r="V203" s="676">
        <f>U203/$B$167</f>
        <v>3.5714285714285712E-2</v>
      </c>
      <c r="W203" s="662">
        <f t="shared" ref="W203" si="500">SUM(W202)</f>
        <v>72</v>
      </c>
      <c r="X203" s="676">
        <f>W203/$B$167</f>
        <v>3.5714285714285712E-2</v>
      </c>
      <c r="Y203" s="33">
        <f>SUM(S203,U203,W203)</f>
        <v>214</v>
      </c>
      <c r="Z203" s="677">
        <f>Y203/($B203*3)</f>
        <v>1.019047619047619</v>
      </c>
      <c r="AA203" s="662">
        <f>SUM(AA202)</f>
        <v>70</v>
      </c>
      <c r="AB203" s="676">
        <f>AA203/$B$167</f>
        <v>3.4722222222222224E-2</v>
      </c>
      <c r="AC203" s="662">
        <f t="shared" ref="AC203" si="501">SUM(AC202)</f>
        <v>72</v>
      </c>
      <c r="AD203" s="676">
        <f>AC203/$B$167</f>
        <v>3.5714285714285712E-2</v>
      </c>
      <c r="AE203" s="662">
        <f t="shared" ref="AE203" si="502">SUM(AE202)</f>
        <v>72</v>
      </c>
      <c r="AF203" s="676">
        <f>AE203/$B$167</f>
        <v>3.5714285714285712E-2</v>
      </c>
      <c r="AG203" s="33">
        <f>SUM(AA203,AC203,AE203)</f>
        <v>214</v>
      </c>
      <c r="AH203" s="677">
        <f>AG203/($B203*3)</f>
        <v>1.019047619047619</v>
      </c>
    </row>
    <row r="205" spans="1:34" x14ac:dyDescent="0.25">
      <c r="A205" s="1346" t="s">
        <v>491</v>
      </c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91"/>
      <c r="O205" s="1291"/>
      <c r="P205" s="1291"/>
      <c r="Q205" s="1291"/>
      <c r="R205" s="1291"/>
      <c r="S205" s="1291"/>
      <c r="T205" s="1291"/>
      <c r="U205" s="1291"/>
      <c r="V205" s="1291"/>
      <c r="W205" s="1291"/>
      <c r="X205" s="1291"/>
      <c r="Y205" s="1291"/>
      <c r="Z205" s="1291"/>
    </row>
    <row r="206" spans="1:34" ht="24.75" thickBot="1" x14ac:dyDescent="0.3">
      <c r="A206" s="14" t="s">
        <v>14</v>
      </c>
      <c r="B206" s="12" t="s">
        <v>164</v>
      </c>
      <c r="C206" s="14" t="s">
        <v>462</v>
      </c>
      <c r="D206" s="15" t="s">
        <v>1</v>
      </c>
      <c r="E206" s="14" t="s">
        <v>463</v>
      </c>
      <c r="F206" s="15" t="s">
        <v>1</v>
      </c>
      <c r="G206" s="14" t="s">
        <v>464</v>
      </c>
      <c r="H206" s="15" t="s">
        <v>1</v>
      </c>
      <c r="I206" s="101" t="s">
        <v>426</v>
      </c>
      <c r="J206" s="13" t="s">
        <v>196</v>
      </c>
      <c r="K206" s="14" t="s">
        <v>465</v>
      </c>
      <c r="L206" s="15" t="s">
        <v>1</v>
      </c>
      <c r="M206" s="14" t="s">
        <v>466</v>
      </c>
      <c r="N206" s="15" t="s">
        <v>1</v>
      </c>
      <c r="O206" s="14" t="s">
        <v>467</v>
      </c>
      <c r="P206" s="15" t="s">
        <v>1</v>
      </c>
      <c r="Q206" s="101" t="s">
        <v>426</v>
      </c>
      <c r="R206" s="13" t="s">
        <v>196</v>
      </c>
      <c r="S206" s="14" t="s">
        <v>468</v>
      </c>
      <c r="T206" s="15" t="s">
        <v>1</v>
      </c>
      <c r="U206" s="14" t="s">
        <v>469</v>
      </c>
      <c r="V206" s="15" t="s">
        <v>1</v>
      </c>
      <c r="W206" s="14" t="s">
        <v>470</v>
      </c>
      <c r="X206" s="15" t="s">
        <v>1</v>
      </c>
      <c r="Y206" s="101" t="s">
        <v>426</v>
      </c>
      <c r="Z206" s="13" t="s">
        <v>196</v>
      </c>
      <c r="AA206" s="14" t="s">
        <v>471</v>
      </c>
      <c r="AB206" s="15" t="s">
        <v>1</v>
      </c>
      <c r="AC206" s="14" t="s">
        <v>472</v>
      </c>
      <c r="AD206" s="15" t="s">
        <v>1</v>
      </c>
      <c r="AE206" s="14" t="s">
        <v>473</v>
      </c>
      <c r="AF206" s="15" t="s">
        <v>1</v>
      </c>
      <c r="AG206" s="101" t="s">
        <v>426</v>
      </c>
      <c r="AH206" s="13" t="s">
        <v>196</v>
      </c>
    </row>
    <row r="207" spans="1:34" ht="16.5" thickTop="1" x14ac:dyDescent="0.25">
      <c r="A207" s="89" t="s">
        <v>83</v>
      </c>
      <c r="B207" s="612" t="e">
        <f>#REF!</f>
        <v>#REF!</v>
      </c>
      <c r="C207" s="107" t="e">
        <f>#REF!</f>
        <v>#REF!</v>
      </c>
      <c r="D207" s="120" t="e">
        <f t="shared" ref="D207:D214" si="503">C207/$B207</f>
        <v>#REF!</v>
      </c>
      <c r="E207" s="107" t="e">
        <f>#REF!</f>
        <v>#REF!</v>
      </c>
      <c r="F207" s="120" t="e">
        <f t="shared" ref="F207:F214" si="504">E207/$B207</f>
        <v>#REF!</v>
      </c>
      <c r="G207" s="107" t="e">
        <f>#REF!</f>
        <v>#REF!</v>
      </c>
      <c r="H207" s="120" t="e">
        <f t="shared" ref="H207:L214" si="505">G207/$B207</f>
        <v>#REF!</v>
      </c>
      <c r="I207" s="109" t="e">
        <f t="shared" ref="I207:I214" si="506">SUM(C207,E207,G207)</f>
        <v>#REF!</v>
      </c>
      <c r="J207" s="648" t="e">
        <f t="shared" ref="J207:J214" si="507">I207/($B207*3)</f>
        <v>#REF!</v>
      </c>
      <c r="K207" s="666" t="e">
        <f>#REF!</f>
        <v>#REF!</v>
      </c>
      <c r="L207" s="630" t="e">
        <f t="shared" si="505"/>
        <v>#REF!</v>
      </c>
      <c r="M207" s="666" t="e">
        <f>#REF!</f>
        <v>#REF!</v>
      </c>
      <c r="N207" s="630" t="e">
        <f t="shared" ref="N207:N214" si="508">M207/$B207</f>
        <v>#REF!</v>
      </c>
      <c r="O207" s="666" t="e">
        <f>#REF!</f>
        <v>#REF!</v>
      </c>
      <c r="P207" s="630" t="e">
        <f t="shared" ref="P207:P214" si="509">O207/$B207</f>
        <v>#REF!</v>
      </c>
      <c r="Q207" s="109" t="e">
        <f t="shared" ref="Q207:Q214" si="510">SUM(K207,M207,O207)</f>
        <v>#REF!</v>
      </c>
      <c r="R207" s="648" t="e">
        <f t="shared" ref="R207:R214" si="511">Q207/($B207*3)</f>
        <v>#REF!</v>
      </c>
      <c r="S207" s="666" t="e">
        <f>#REF!</f>
        <v>#REF!</v>
      </c>
      <c r="T207" s="630" t="e">
        <f t="shared" ref="T207:T214" si="512">S207/$B207</f>
        <v>#REF!</v>
      </c>
      <c r="U207" s="666" t="e">
        <f>#REF!</f>
        <v>#REF!</v>
      </c>
      <c r="V207" s="630" t="e">
        <f t="shared" ref="V207:V214" si="513">U207/$B207</f>
        <v>#REF!</v>
      </c>
      <c r="W207" s="666" t="e">
        <f>#REF!</f>
        <v>#REF!</v>
      </c>
      <c r="X207" s="630" t="e">
        <f t="shared" ref="X207:X214" si="514">W207/$B207</f>
        <v>#REF!</v>
      </c>
      <c r="Y207" s="109" t="e">
        <f t="shared" ref="Y207:Y214" si="515">SUM(S207,U207,W207)</f>
        <v>#REF!</v>
      </c>
      <c r="Z207" s="648" t="e">
        <f t="shared" ref="Z207:Z214" si="516">Y207/($B207*3)</f>
        <v>#REF!</v>
      </c>
      <c r="AA207" s="666" t="e">
        <f>#REF!</f>
        <v>#REF!</v>
      </c>
      <c r="AB207" s="630" t="e">
        <f t="shared" ref="AB207:AB214" si="517">AA207/$B207</f>
        <v>#REF!</v>
      </c>
      <c r="AC207" s="666" t="e">
        <f>#REF!</f>
        <v>#REF!</v>
      </c>
      <c r="AD207" s="630" t="e">
        <f t="shared" ref="AD207:AD214" si="518">AC207/$B207</f>
        <v>#REF!</v>
      </c>
      <c r="AE207" s="666" t="e">
        <f>#REF!</f>
        <v>#REF!</v>
      </c>
      <c r="AF207" s="630" t="e">
        <f t="shared" ref="AF207:AF214" si="519">AE207/$B207</f>
        <v>#REF!</v>
      </c>
      <c r="AG207" s="109" t="e">
        <f t="shared" ref="AG207:AG214" si="520">SUM(AA207,AC207,AE207)</f>
        <v>#REF!</v>
      </c>
      <c r="AH207" s="648" t="e">
        <f t="shared" ref="AH207:AH214" si="521">AG207/($B207*3)</f>
        <v>#REF!</v>
      </c>
    </row>
    <row r="208" spans="1:34" x14ac:dyDescent="0.25">
      <c r="A208" s="89" t="s">
        <v>77</v>
      </c>
      <c r="B208" s="612" t="e">
        <f>#REF!</f>
        <v>#REF!</v>
      </c>
      <c r="C208" s="107" t="e">
        <f>#REF!</f>
        <v>#REF!</v>
      </c>
      <c r="D208" s="120" t="e">
        <f t="shared" si="503"/>
        <v>#REF!</v>
      </c>
      <c r="E208" s="107" t="e">
        <f>#REF!</f>
        <v>#REF!</v>
      </c>
      <c r="F208" s="120" t="e">
        <f t="shared" si="504"/>
        <v>#REF!</v>
      </c>
      <c r="G208" s="107" t="e">
        <f>#REF!</f>
        <v>#REF!</v>
      </c>
      <c r="H208" s="120" t="e">
        <f t="shared" si="505"/>
        <v>#REF!</v>
      </c>
      <c r="I208" s="109" t="e">
        <f t="shared" si="506"/>
        <v>#REF!</v>
      </c>
      <c r="J208" s="648" t="e">
        <f t="shared" si="507"/>
        <v>#REF!</v>
      </c>
      <c r="K208" s="666" t="e">
        <f>#REF!</f>
        <v>#REF!</v>
      </c>
      <c r="L208" s="630" t="e">
        <f t="shared" si="505"/>
        <v>#REF!</v>
      </c>
      <c r="M208" s="666" t="e">
        <f>#REF!</f>
        <v>#REF!</v>
      </c>
      <c r="N208" s="630" t="e">
        <f t="shared" si="508"/>
        <v>#REF!</v>
      </c>
      <c r="O208" s="666" t="e">
        <f>#REF!</f>
        <v>#REF!</v>
      </c>
      <c r="P208" s="630" t="e">
        <f t="shared" si="509"/>
        <v>#REF!</v>
      </c>
      <c r="Q208" s="109" t="e">
        <f t="shared" si="510"/>
        <v>#REF!</v>
      </c>
      <c r="R208" s="648" t="e">
        <f t="shared" si="511"/>
        <v>#REF!</v>
      </c>
      <c r="S208" s="666" t="e">
        <f>#REF!</f>
        <v>#REF!</v>
      </c>
      <c r="T208" s="630" t="e">
        <f t="shared" si="512"/>
        <v>#REF!</v>
      </c>
      <c r="U208" s="666" t="e">
        <f>#REF!</f>
        <v>#REF!</v>
      </c>
      <c r="V208" s="630" t="e">
        <f t="shared" si="513"/>
        <v>#REF!</v>
      </c>
      <c r="W208" s="666" t="e">
        <f>#REF!</f>
        <v>#REF!</v>
      </c>
      <c r="X208" s="630" t="e">
        <f t="shared" si="514"/>
        <v>#REF!</v>
      </c>
      <c r="Y208" s="109" t="e">
        <f t="shared" si="515"/>
        <v>#REF!</v>
      </c>
      <c r="Z208" s="648" t="e">
        <f t="shared" si="516"/>
        <v>#REF!</v>
      </c>
      <c r="AA208" s="666" t="e">
        <f>#REF!</f>
        <v>#REF!</v>
      </c>
      <c r="AB208" s="630" t="e">
        <f t="shared" si="517"/>
        <v>#REF!</v>
      </c>
      <c r="AC208" s="666" t="e">
        <f>#REF!</f>
        <v>#REF!</v>
      </c>
      <c r="AD208" s="630" t="e">
        <f t="shared" si="518"/>
        <v>#REF!</v>
      </c>
      <c r="AE208" s="666" t="e">
        <f>#REF!</f>
        <v>#REF!</v>
      </c>
      <c r="AF208" s="630" t="e">
        <f t="shared" si="519"/>
        <v>#REF!</v>
      </c>
      <c r="AG208" s="109" t="e">
        <f t="shared" si="520"/>
        <v>#REF!</v>
      </c>
      <c r="AH208" s="648" t="e">
        <f t="shared" si="521"/>
        <v>#REF!</v>
      </c>
    </row>
    <row r="209" spans="1:34" x14ac:dyDescent="0.25">
      <c r="A209" s="89" t="s">
        <v>78</v>
      </c>
      <c r="B209" s="612" t="e">
        <f>#REF!</f>
        <v>#REF!</v>
      </c>
      <c r="C209" s="107" t="e">
        <f>#REF!</f>
        <v>#REF!</v>
      </c>
      <c r="D209" s="120" t="e">
        <f t="shared" si="503"/>
        <v>#REF!</v>
      </c>
      <c r="E209" s="107" t="e">
        <f>#REF!</f>
        <v>#REF!</v>
      </c>
      <c r="F209" s="120" t="e">
        <f t="shared" si="504"/>
        <v>#REF!</v>
      </c>
      <c r="G209" s="107" t="e">
        <f>#REF!</f>
        <v>#REF!</v>
      </c>
      <c r="H209" s="120" t="e">
        <f t="shared" si="505"/>
        <v>#REF!</v>
      </c>
      <c r="I209" s="109" t="e">
        <f t="shared" si="506"/>
        <v>#REF!</v>
      </c>
      <c r="J209" s="648" t="e">
        <f t="shared" si="507"/>
        <v>#REF!</v>
      </c>
      <c r="K209" s="666" t="e">
        <f>#REF!</f>
        <v>#REF!</v>
      </c>
      <c r="L209" s="630" t="e">
        <f t="shared" si="505"/>
        <v>#REF!</v>
      </c>
      <c r="M209" s="666" t="e">
        <f>#REF!</f>
        <v>#REF!</v>
      </c>
      <c r="N209" s="630" t="e">
        <f t="shared" si="508"/>
        <v>#REF!</v>
      </c>
      <c r="O209" s="666" t="e">
        <f>#REF!</f>
        <v>#REF!</v>
      </c>
      <c r="P209" s="630" t="e">
        <f t="shared" si="509"/>
        <v>#REF!</v>
      </c>
      <c r="Q209" s="109" t="e">
        <f t="shared" si="510"/>
        <v>#REF!</v>
      </c>
      <c r="R209" s="648" t="e">
        <f t="shared" si="511"/>
        <v>#REF!</v>
      </c>
      <c r="S209" s="666" t="e">
        <f>#REF!</f>
        <v>#REF!</v>
      </c>
      <c r="T209" s="630" t="e">
        <f t="shared" si="512"/>
        <v>#REF!</v>
      </c>
      <c r="U209" s="666" t="e">
        <f>#REF!</f>
        <v>#REF!</v>
      </c>
      <c r="V209" s="630" t="e">
        <f t="shared" si="513"/>
        <v>#REF!</v>
      </c>
      <c r="W209" s="666" t="e">
        <f>#REF!</f>
        <v>#REF!</v>
      </c>
      <c r="X209" s="630" t="e">
        <f t="shared" si="514"/>
        <v>#REF!</v>
      </c>
      <c r="Y209" s="109" t="e">
        <f t="shared" si="515"/>
        <v>#REF!</v>
      </c>
      <c r="Z209" s="648" t="e">
        <f t="shared" si="516"/>
        <v>#REF!</v>
      </c>
      <c r="AA209" s="666" t="e">
        <f>#REF!</f>
        <v>#REF!</v>
      </c>
      <c r="AB209" s="630" t="e">
        <f t="shared" si="517"/>
        <v>#REF!</v>
      </c>
      <c r="AC209" s="666" t="e">
        <f>#REF!</f>
        <v>#REF!</v>
      </c>
      <c r="AD209" s="630" t="e">
        <f t="shared" si="518"/>
        <v>#REF!</v>
      </c>
      <c r="AE209" s="666" t="e">
        <f>#REF!</f>
        <v>#REF!</v>
      </c>
      <c r="AF209" s="630" t="e">
        <f t="shared" si="519"/>
        <v>#REF!</v>
      </c>
      <c r="AG209" s="109" t="e">
        <f t="shared" si="520"/>
        <v>#REF!</v>
      </c>
      <c r="AH209" s="648" t="e">
        <f t="shared" si="521"/>
        <v>#REF!</v>
      </c>
    </row>
    <row r="210" spans="1:34" x14ac:dyDescent="0.25">
      <c r="A210" s="89" t="s">
        <v>79</v>
      </c>
      <c r="B210" s="612" t="e">
        <f>#REF!</f>
        <v>#REF!</v>
      </c>
      <c r="C210" s="107" t="e">
        <f>#REF!</f>
        <v>#REF!</v>
      </c>
      <c r="D210" s="120" t="e">
        <f t="shared" si="503"/>
        <v>#REF!</v>
      </c>
      <c r="E210" s="107" t="e">
        <f>#REF!</f>
        <v>#REF!</v>
      </c>
      <c r="F210" s="120" t="e">
        <f t="shared" si="504"/>
        <v>#REF!</v>
      </c>
      <c r="G210" s="107" t="e">
        <f>#REF!</f>
        <v>#REF!</v>
      </c>
      <c r="H210" s="120" t="e">
        <f t="shared" si="505"/>
        <v>#REF!</v>
      </c>
      <c r="I210" s="109" t="e">
        <f t="shared" si="506"/>
        <v>#REF!</v>
      </c>
      <c r="J210" s="648" t="e">
        <f t="shared" si="507"/>
        <v>#REF!</v>
      </c>
      <c r="K210" s="666" t="e">
        <f>#REF!</f>
        <v>#REF!</v>
      </c>
      <c r="L210" s="630" t="e">
        <f t="shared" si="505"/>
        <v>#REF!</v>
      </c>
      <c r="M210" s="666" t="e">
        <f>#REF!</f>
        <v>#REF!</v>
      </c>
      <c r="N210" s="630" t="e">
        <f t="shared" si="508"/>
        <v>#REF!</v>
      </c>
      <c r="O210" s="666" t="e">
        <f>#REF!</f>
        <v>#REF!</v>
      </c>
      <c r="P210" s="630" t="e">
        <f t="shared" si="509"/>
        <v>#REF!</v>
      </c>
      <c r="Q210" s="109" t="e">
        <f t="shared" si="510"/>
        <v>#REF!</v>
      </c>
      <c r="R210" s="648" t="e">
        <f t="shared" si="511"/>
        <v>#REF!</v>
      </c>
      <c r="S210" s="666" t="e">
        <f>#REF!</f>
        <v>#REF!</v>
      </c>
      <c r="T210" s="630" t="e">
        <f t="shared" si="512"/>
        <v>#REF!</v>
      </c>
      <c r="U210" s="666" t="e">
        <f>#REF!</f>
        <v>#REF!</v>
      </c>
      <c r="V210" s="630" t="e">
        <f t="shared" si="513"/>
        <v>#REF!</v>
      </c>
      <c r="W210" s="666" t="e">
        <f>#REF!</f>
        <v>#REF!</v>
      </c>
      <c r="X210" s="630" t="e">
        <f t="shared" si="514"/>
        <v>#REF!</v>
      </c>
      <c r="Y210" s="109" t="e">
        <f t="shared" si="515"/>
        <v>#REF!</v>
      </c>
      <c r="Z210" s="648" t="e">
        <f t="shared" si="516"/>
        <v>#REF!</v>
      </c>
      <c r="AA210" s="666" t="e">
        <f>#REF!</f>
        <v>#REF!</v>
      </c>
      <c r="AB210" s="630" t="e">
        <f t="shared" si="517"/>
        <v>#REF!</v>
      </c>
      <c r="AC210" s="666" t="e">
        <f>#REF!</f>
        <v>#REF!</v>
      </c>
      <c r="AD210" s="630" t="e">
        <f t="shared" si="518"/>
        <v>#REF!</v>
      </c>
      <c r="AE210" s="666" t="e">
        <f>#REF!</f>
        <v>#REF!</v>
      </c>
      <c r="AF210" s="630" t="e">
        <f t="shared" si="519"/>
        <v>#REF!</v>
      </c>
      <c r="AG210" s="109" t="e">
        <f t="shared" si="520"/>
        <v>#REF!</v>
      </c>
      <c r="AH210" s="648" t="e">
        <f t="shared" si="521"/>
        <v>#REF!</v>
      </c>
    </row>
    <row r="211" spans="1:34" x14ac:dyDescent="0.25">
      <c r="A211" s="89" t="s">
        <v>80</v>
      </c>
      <c r="B211" s="612" t="e">
        <f>#REF!</f>
        <v>#REF!</v>
      </c>
      <c r="C211" s="107" t="e">
        <f>#REF!</f>
        <v>#REF!</v>
      </c>
      <c r="D211" s="120" t="e">
        <f t="shared" si="503"/>
        <v>#REF!</v>
      </c>
      <c r="E211" s="107" t="e">
        <f>#REF!</f>
        <v>#REF!</v>
      </c>
      <c r="F211" s="120" t="e">
        <f t="shared" si="504"/>
        <v>#REF!</v>
      </c>
      <c r="G211" s="107" t="e">
        <f>#REF!</f>
        <v>#REF!</v>
      </c>
      <c r="H211" s="120" t="e">
        <f t="shared" si="505"/>
        <v>#REF!</v>
      </c>
      <c r="I211" s="109" t="e">
        <f t="shared" si="506"/>
        <v>#REF!</v>
      </c>
      <c r="J211" s="648" t="e">
        <f t="shared" si="507"/>
        <v>#REF!</v>
      </c>
      <c r="K211" s="666" t="e">
        <f>#REF!</f>
        <v>#REF!</v>
      </c>
      <c r="L211" s="630" t="e">
        <f t="shared" si="505"/>
        <v>#REF!</v>
      </c>
      <c r="M211" s="666" t="e">
        <f>#REF!</f>
        <v>#REF!</v>
      </c>
      <c r="N211" s="630" t="e">
        <f t="shared" si="508"/>
        <v>#REF!</v>
      </c>
      <c r="O211" s="666" t="e">
        <f>#REF!</f>
        <v>#REF!</v>
      </c>
      <c r="P211" s="630" t="e">
        <f t="shared" si="509"/>
        <v>#REF!</v>
      </c>
      <c r="Q211" s="109" t="e">
        <f t="shared" si="510"/>
        <v>#REF!</v>
      </c>
      <c r="R211" s="648" t="e">
        <f t="shared" si="511"/>
        <v>#REF!</v>
      </c>
      <c r="S211" s="666" t="e">
        <f>#REF!</f>
        <v>#REF!</v>
      </c>
      <c r="T211" s="630" t="e">
        <f t="shared" si="512"/>
        <v>#REF!</v>
      </c>
      <c r="U211" s="666" t="e">
        <f>#REF!</f>
        <v>#REF!</v>
      </c>
      <c r="V211" s="630" t="e">
        <f t="shared" si="513"/>
        <v>#REF!</v>
      </c>
      <c r="W211" s="666" t="e">
        <f>#REF!</f>
        <v>#REF!</v>
      </c>
      <c r="X211" s="630" t="e">
        <f t="shared" si="514"/>
        <v>#REF!</v>
      </c>
      <c r="Y211" s="109" t="e">
        <f t="shared" si="515"/>
        <v>#REF!</v>
      </c>
      <c r="Z211" s="648" t="e">
        <f t="shared" si="516"/>
        <v>#REF!</v>
      </c>
      <c r="AA211" s="666" t="e">
        <f>#REF!</f>
        <v>#REF!</v>
      </c>
      <c r="AB211" s="630" t="e">
        <f t="shared" si="517"/>
        <v>#REF!</v>
      </c>
      <c r="AC211" s="666" t="e">
        <f>#REF!</f>
        <v>#REF!</v>
      </c>
      <c r="AD211" s="630" t="e">
        <f t="shared" si="518"/>
        <v>#REF!</v>
      </c>
      <c r="AE211" s="666" t="e">
        <f>#REF!</f>
        <v>#REF!</v>
      </c>
      <c r="AF211" s="630" t="e">
        <f t="shared" si="519"/>
        <v>#REF!</v>
      </c>
      <c r="AG211" s="109" t="e">
        <f t="shared" si="520"/>
        <v>#REF!</v>
      </c>
      <c r="AH211" s="648" t="e">
        <f t="shared" si="521"/>
        <v>#REF!</v>
      </c>
    </row>
    <row r="212" spans="1:34" x14ac:dyDescent="0.25">
      <c r="A212" s="89" t="s">
        <v>81</v>
      </c>
      <c r="B212" s="612" t="e">
        <f>#REF!</f>
        <v>#REF!</v>
      </c>
      <c r="C212" s="107" t="e">
        <f>#REF!</f>
        <v>#REF!</v>
      </c>
      <c r="D212" s="120" t="e">
        <f t="shared" si="503"/>
        <v>#REF!</v>
      </c>
      <c r="E212" s="107" t="e">
        <f>#REF!</f>
        <v>#REF!</v>
      </c>
      <c r="F212" s="120" t="e">
        <f t="shared" si="504"/>
        <v>#REF!</v>
      </c>
      <c r="G212" s="107" t="e">
        <f>#REF!</f>
        <v>#REF!</v>
      </c>
      <c r="H212" s="120" t="e">
        <f t="shared" si="505"/>
        <v>#REF!</v>
      </c>
      <c r="I212" s="109" t="e">
        <f t="shared" si="506"/>
        <v>#REF!</v>
      </c>
      <c r="J212" s="648" t="e">
        <f t="shared" si="507"/>
        <v>#REF!</v>
      </c>
      <c r="K212" s="666" t="e">
        <f>#REF!</f>
        <v>#REF!</v>
      </c>
      <c r="L212" s="630" t="e">
        <f t="shared" si="505"/>
        <v>#REF!</v>
      </c>
      <c r="M212" s="666" t="e">
        <f>#REF!</f>
        <v>#REF!</v>
      </c>
      <c r="N212" s="630" t="e">
        <f t="shared" si="508"/>
        <v>#REF!</v>
      </c>
      <c r="O212" s="666" t="e">
        <f>#REF!</f>
        <v>#REF!</v>
      </c>
      <c r="P212" s="630" t="e">
        <f t="shared" si="509"/>
        <v>#REF!</v>
      </c>
      <c r="Q212" s="109" t="e">
        <f t="shared" si="510"/>
        <v>#REF!</v>
      </c>
      <c r="R212" s="648" t="e">
        <f t="shared" si="511"/>
        <v>#REF!</v>
      </c>
      <c r="S212" s="666" t="e">
        <f>#REF!</f>
        <v>#REF!</v>
      </c>
      <c r="T212" s="630" t="e">
        <f t="shared" si="512"/>
        <v>#REF!</v>
      </c>
      <c r="U212" s="666" t="e">
        <f>#REF!</f>
        <v>#REF!</v>
      </c>
      <c r="V212" s="630" t="e">
        <f t="shared" si="513"/>
        <v>#REF!</v>
      </c>
      <c r="W212" s="666" t="e">
        <f>#REF!</f>
        <v>#REF!</v>
      </c>
      <c r="X212" s="630" t="e">
        <f t="shared" si="514"/>
        <v>#REF!</v>
      </c>
      <c r="Y212" s="109" t="e">
        <f t="shared" si="515"/>
        <v>#REF!</v>
      </c>
      <c r="Z212" s="648" t="e">
        <f t="shared" si="516"/>
        <v>#REF!</v>
      </c>
      <c r="AA212" s="666" t="e">
        <f>#REF!</f>
        <v>#REF!</v>
      </c>
      <c r="AB212" s="630" t="e">
        <f t="shared" si="517"/>
        <v>#REF!</v>
      </c>
      <c r="AC212" s="666" t="e">
        <f>#REF!</f>
        <v>#REF!</v>
      </c>
      <c r="AD212" s="630" t="e">
        <f t="shared" si="518"/>
        <v>#REF!</v>
      </c>
      <c r="AE212" s="666" t="e">
        <f>#REF!</f>
        <v>#REF!</v>
      </c>
      <c r="AF212" s="630" t="e">
        <f t="shared" si="519"/>
        <v>#REF!</v>
      </c>
      <c r="AG212" s="109" t="e">
        <f t="shared" si="520"/>
        <v>#REF!</v>
      </c>
      <c r="AH212" s="648" t="e">
        <f t="shared" si="521"/>
        <v>#REF!</v>
      </c>
    </row>
    <row r="213" spans="1:34" ht="16.5" thickBot="1" x14ac:dyDescent="0.3">
      <c r="A213" s="63" t="s">
        <v>82</v>
      </c>
      <c r="B213" s="615" t="e">
        <f>#REF!</f>
        <v>#REF!</v>
      </c>
      <c r="C213" s="118" t="e">
        <f>#REF!</f>
        <v>#REF!</v>
      </c>
      <c r="D213" s="66" t="e">
        <f t="shared" si="503"/>
        <v>#REF!</v>
      </c>
      <c r="E213" s="118" t="e">
        <f>#REF!</f>
        <v>#REF!</v>
      </c>
      <c r="F213" s="66" t="e">
        <f t="shared" si="504"/>
        <v>#REF!</v>
      </c>
      <c r="G213" s="118" t="e">
        <f>#REF!</f>
        <v>#REF!</v>
      </c>
      <c r="H213" s="66" t="e">
        <f t="shared" si="505"/>
        <v>#REF!</v>
      </c>
      <c r="I213" s="133" t="e">
        <f t="shared" si="506"/>
        <v>#REF!</v>
      </c>
      <c r="J213" s="651" t="e">
        <f t="shared" si="507"/>
        <v>#REF!</v>
      </c>
      <c r="K213" s="669" t="e">
        <f>#REF!</f>
        <v>#REF!</v>
      </c>
      <c r="L213" s="633" t="e">
        <f t="shared" si="505"/>
        <v>#REF!</v>
      </c>
      <c r="M213" s="669" t="e">
        <f>#REF!</f>
        <v>#REF!</v>
      </c>
      <c r="N213" s="633" t="e">
        <f t="shared" si="508"/>
        <v>#REF!</v>
      </c>
      <c r="O213" s="669" t="e">
        <f>#REF!</f>
        <v>#REF!</v>
      </c>
      <c r="P213" s="633" t="e">
        <f t="shared" si="509"/>
        <v>#REF!</v>
      </c>
      <c r="Q213" s="133" t="e">
        <f t="shared" si="510"/>
        <v>#REF!</v>
      </c>
      <c r="R213" s="651" t="e">
        <f t="shared" si="511"/>
        <v>#REF!</v>
      </c>
      <c r="S213" s="669" t="e">
        <f>#REF!</f>
        <v>#REF!</v>
      </c>
      <c r="T213" s="633" t="e">
        <f t="shared" si="512"/>
        <v>#REF!</v>
      </c>
      <c r="U213" s="669" t="e">
        <f>#REF!</f>
        <v>#REF!</v>
      </c>
      <c r="V213" s="633" t="e">
        <f t="shared" si="513"/>
        <v>#REF!</v>
      </c>
      <c r="W213" s="669" t="e">
        <f>#REF!</f>
        <v>#REF!</v>
      </c>
      <c r="X213" s="633" t="e">
        <f t="shared" si="514"/>
        <v>#REF!</v>
      </c>
      <c r="Y213" s="133" t="e">
        <f t="shared" si="515"/>
        <v>#REF!</v>
      </c>
      <c r="Z213" s="651" t="e">
        <f t="shared" si="516"/>
        <v>#REF!</v>
      </c>
      <c r="AA213" s="669" t="e">
        <f>#REF!</f>
        <v>#REF!</v>
      </c>
      <c r="AB213" s="633" t="e">
        <f t="shared" si="517"/>
        <v>#REF!</v>
      </c>
      <c r="AC213" s="669" t="e">
        <f>#REF!</f>
        <v>#REF!</v>
      </c>
      <c r="AD213" s="633" t="e">
        <f t="shared" si="518"/>
        <v>#REF!</v>
      </c>
      <c r="AE213" s="669" t="e">
        <f>#REF!</f>
        <v>#REF!</v>
      </c>
      <c r="AF213" s="633" t="e">
        <f t="shared" si="519"/>
        <v>#REF!</v>
      </c>
      <c r="AG213" s="133" t="e">
        <f t="shared" si="520"/>
        <v>#REF!</v>
      </c>
      <c r="AH213" s="651" t="e">
        <f t="shared" si="521"/>
        <v>#REF!</v>
      </c>
    </row>
    <row r="214" spans="1:34" ht="16.5" thickBot="1" x14ac:dyDescent="0.3">
      <c r="A214" s="67" t="s">
        <v>370</v>
      </c>
      <c r="B214" s="608" t="e">
        <f>SUM(B207:B213)</f>
        <v>#REF!</v>
      </c>
      <c r="C214" s="68" t="e">
        <f>SUM(C207:C213)</f>
        <v>#REF!</v>
      </c>
      <c r="D214" s="69" t="e">
        <f t="shared" si="503"/>
        <v>#REF!</v>
      </c>
      <c r="E214" s="68" t="e">
        <f>SUM(E207:E213)</f>
        <v>#REF!</v>
      </c>
      <c r="F214" s="69" t="e">
        <f t="shared" si="504"/>
        <v>#REF!</v>
      </c>
      <c r="G214" s="68" t="e">
        <f>SUM(G207:G213)</f>
        <v>#REF!</v>
      </c>
      <c r="H214" s="69" t="e">
        <f t="shared" si="505"/>
        <v>#REF!</v>
      </c>
      <c r="I214" s="182" t="e">
        <f t="shared" si="506"/>
        <v>#REF!</v>
      </c>
      <c r="J214" s="656" t="e">
        <f t="shared" si="507"/>
        <v>#REF!</v>
      </c>
      <c r="K214" s="663" t="e">
        <f>SUM(K207:K213)</f>
        <v>#REF!</v>
      </c>
      <c r="L214" s="627" t="e">
        <f t="shared" si="505"/>
        <v>#REF!</v>
      </c>
      <c r="M214" s="663" t="e">
        <f t="shared" ref="M214" si="522">SUM(M207:M213)</f>
        <v>#REF!</v>
      </c>
      <c r="N214" s="627" t="e">
        <f t="shared" si="508"/>
        <v>#REF!</v>
      </c>
      <c r="O214" s="663" t="e">
        <f t="shared" ref="O214" si="523">SUM(O207:O213)</f>
        <v>#REF!</v>
      </c>
      <c r="P214" s="627" t="e">
        <f t="shared" si="509"/>
        <v>#REF!</v>
      </c>
      <c r="Q214" s="182" t="e">
        <f t="shared" si="510"/>
        <v>#REF!</v>
      </c>
      <c r="R214" s="656" t="e">
        <f t="shared" si="511"/>
        <v>#REF!</v>
      </c>
      <c r="S214" s="663" t="e">
        <f>SUM(S207:S213)</f>
        <v>#REF!</v>
      </c>
      <c r="T214" s="627" t="e">
        <f t="shared" si="512"/>
        <v>#REF!</v>
      </c>
      <c r="U214" s="663" t="e">
        <f t="shared" ref="U214" si="524">SUM(U207:U213)</f>
        <v>#REF!</v>
      </c>
      <c r="V214" s="627" t="e">
        <f t="shared" si="513"/>
        <v>#REF!</v>
      </c>
      <c r="W214" s="663" t="e">
        <f t="shared" ref="W214" si="525">SUM(W207:W213)</f>
        <v>#REF!</v>
      </c>
      <c r="X214" s="627" t="e">
        <f t="shared" si="514"/>
        <v>#REF!</v>
      </c>
      <c r="Y214" s="182" t="e">
        <f t="shared" si="515"/>
        <v>#REF!</v>
      </c>
      <c r="Z214" s="656" t="e">
        <f t="shared" si="516"/>
        <v>#REF!</v>
      </c>
      <c r="AA214" s="663" t="e">
        <f>SUM(AA207:AA213)</f>
        <v>#REF!</v>
      </c>
      <c r="AB214" s="627" t="e">
        <f t="shared" si="517"/>
        <v>#REF!</v>
      </c>
      <c r="AC214" s="663" t="e">
        <f t="shared" ref="AC214" si="526">SUM(AC207:AC213)</f>
        <v>#REF!</v>
      </c>
      <c r="AD214" s="627" t="e">
        <f t="shared" si="518"/>
        <v>#REF!</v>
      </c>
      <c r="AE214" s="663" t="e">
        <f t="shared" ref="AE214" si="527">SUM(AE207:AE213)</f>
        <v>#REF!</v>
      </c>
      <c r="AF214" s="627" t="e">
        <f t="shared" si="519"/>
        <v>#REF!</v>
      </c>
      <c r="AG214" s="182" t="e">
        <f t="shared" si="520"/>
        <v>#REF!</v>
      </c>
      <c r="AH214" s="656" t="e">
        <f t="shared" si="521"/>
        <v>#REF!</v>
      </c>
    </row>
    <row r="216" spans="1:34" x14ac:dyDescent="0.25">
      <c r="A216" s="1346" t="s">
        <v>492</v>
      </c>
      <c r="B216" s="1291"/>
      <c r="C216" s="1291"/>
      <c r="D216" s="1291"/>
      <c r="E216" s="1291"/>
      <c r="F216" s="1291"/>
      <c r="G216" s="1291"/>
      <c r="H216" s="1291"/>
      <c r="I216" s="1291"/>
      <c r="J216" s="1291"/>
      <c r="K216" s="1291"/>
      <c r="L216" s="1291"/>
      <c r="M216" s="1291"/>
      <c r="N216" s="1291"/>
      <c r="O216" s="1291"/>
      <c r="P216" s="1291"/>
      <c r="Q216" s="1291"/>
      <c r="R216" s="1291"/>
      <c r="S216" s="1291"/>
      <c r="T216" s="1291"/>
      <c r="U216" s="1291"/>
      <c r="V216" s="1291"/>
      <c r="W216" s="1291"/>
      <c r="X216" s="1291"/>
      <c r="Y216" s="1291"/>
      <c r="Z216" s="1291"/>
    </row>
    <row r="217" spans="1:34" ht="24.75" thickBot="1" x14ac:dyDescent="0.3">
      <c r="A217" s="14" t="s">
        <v>14</v>
      </c>
      <c r="B217" s="12" t="s">
        <v>164</v>
      </c>
      <c r="C217" s="14" t="s">
        <v>462</v>
      </c>
      <c r="D217" s="15" t="s">
        <v>1</v>
      </c>
      <c r="E217" s="14" t="s">
        <v>463</v>
      </c>
      <c r="F217" s="15" t="s">
        <v>1</v>
      </c>
      <c r="G217" s="14" t="s">
        <v>464</v>
      </c>
      <c r="H217" s="15" t="s">
        <v>1</v>
      </c>
      <c r="I217" s="101" t="s">
        <v>426</v>
      </c>
      <c r="J217" s="13" t="s">
        <v>196</v>
      </c>
      <c r="K217" s="14" t="s">
        <v>465</v>
      </c>
      <c r="L217" s="15" t="s">
        <v>1</v>
      </c>
      <c r="M217" s="14" t="s">
        <v>466</v>
      </c>
      <c r="N217" s="15" t="s">
        <v>1</v>
      </c>
      <c r="O217" s="14" t="s">
        <v>467</v>
      </c>
      <c r="P217" s="15" t="s">
        <v>1</v>
      </c>
      <c r="Q217" s="101" t="s">
        <v>426</v>
      </c>
      <c r="R217" s="13" t="s">
        <v>196</v>
      </c>
      <c r="S217" s="14" t="s">
        <v>468</v>
      </c>
      <c r="T217" s="15" t="s">
        <v>1</v>
      </c>
      <c r="U217" s="14" t="s">
        <v>469</v>
      </c>
      <c r="V217" s="15" t="s">
        <v>1</v>
      </c>
      <c r="W217" s="14" t="s">
        <v>470</v>
      </c>
      <c r="X217" s="15" t="s">
        <v>1</v>
      </c>
      <c r="Y217" s="101" t="s">
        <v>426</v>
      </c>
      <c r="Z217" s="13" t="s">
        <v>196</v>
      </c>
      <c r="AA217" s="14" t="s">
        <v>471</v>
      </c>
      <c r="AB217" s="15" t="s">
        <v>1</v>
      </c>
      <c r="AC217" s="14" t="s">
        <v>472</v>
      </c>
      <c r="AD217" s="15" t="s">
        <v>1</v>
      </c>
      <c r="AE217" s="14" t="s">
        <v>473</v>
      </c>
      <c r="AF217" s="15" t="s">
        <v>1</v>
      </c>
      <c r="AG217" s="101" t="s">
        <v>426</v>
      </c>
      <c r="AH217" s="13" t="s">
        <v>196</v>
      </c>
    </row>
    <row r="218" spans="1:34" ht="16.5" thickTop="1" x14ac:dyDescent="0.25">
      <c r="A218" s="89" t="s">
        <v>8</v>
      </c>
      <c r="B218" s="611">
        <f>'UBS Vila Maria P Gnecco'!B8</f>
        <v>576</v>
      </c>
      <c r="C218" s="106">
        <f>'UBS Vila Maria P Gnecco'!C8</f>
        <v>536</v>
      </c>
      <c r="D218" s="19">
        <f t="shared" ref="D218:D223" si="528">C218/$B218</f>
        <v>0.93055555555555558</v>
      </c>
      <c r="E218" s="106">
        <f>'UBS Vila Maria P Gnecco'!E8</f>
        <v>394</v>
      </c>
      <c r="F218" s="19">
        <f t="shared" ref="F218:F223" si="529">E218/$B218</f>
        <v>0.68402777777777779</v>
      </c>
      <c r="G218" s="106">
        <f>'UBS Vila Maria P Gnecco'!G8</f>
        <v>350</v>
      </c>
      <c r="H218" s="19">
        <f t="shared" ref="H218:L223" si="530">G218/$B218</f>
        <v>0.60763888888888884</v>
      </c>
      <c r="I218" s="77">
        <f t="shared" ref="I218:I223" si="531">SUM(C218,E218,G218)</f>
        <v>1280</v>
      </c>
      <c r="J218" s="650">
        <f t="shared" ref="J218:J223" si="532">I218/($B218*3)</f>
        <v>0.7407407407407407</v>
      </c>
      <c r="K218" s="665">
        <f>'UBS Vila Maria P Gnecco'!K8</f>
        <v>34</v>
      </c>
      <c r="L218" s="632">
        <f t="shared" si="530"/>
        <v>5.9027777777777776E-2</v>
      </c>
      <c r="M218" s="665">
        <f>'UBS Vila Maria P Gnecco'!M8</f>
        <v>46</v>
      </c>
      <c r="N218" s="632">
        <f t="shared" ref="N218:N223" si="533">M218/$B218</f>
        <v>7.9861111111111105E-2</v>
      </c>
      <c r="O218" s="665">
        <f>'UBS Vila Maria P Gnecco'!O8</f>
        <v>73</v>
      </c>
      <c r="P218" s="632">
        <f t="shared" ref="P218:P223" si="534">O218/$B218</f>
        <v>0.1267361111111111</v>
      </c>
      <c r="Q218" s="77">
        <f t="shared" ref="Q218:Q223" si="535">SUM(K218,M218,O218)</f>
        <v>153</v>
      </c>
      <c r="R218" s="650">
        <f t="shared" ref="R218:R223" si="536">Q218/($B218*3)</f>
        <v>8.8541666666666671E-2</v>
      </c>
      <c r="S218" s="665">
        <f>'UBS Vila Maria P Gnecco'!S8</f>
        <v>154</v>
      </c>
      <c r="T218" s="632">
        <f t="shared" ref="T218:T223" si="537">S218/$B218</f>
        <v>0.2673611111111111</v>
      </c>
      <c r="U218" s="665">
        <f>'UBS Vila Maria P Gnecco'!U8</f>
        <v>164</v>
      </c>
      <c r="V218" s="632">
        <f t="shared" ref="V218:V223" si="538">U218/$B218</f>
        <v>0.28472222222222221</v>
      </c>
      <c r="W218" s="665">
        <f>'UBS Vila Maria P Gnecco'!W8</f>
        <v>262</v>
      </c>
      <c r="X218" s="632">
        <f t="shared" ref="X218:X223" si="539">W218/$B218</f>
        <v>0.4548611111111111</v>
      </c>
      <c r="Y218" s="77">
        <f t="shared" ref="Y218:Y223" si="540">SUM(S218,U218,W218)</f>
        <v>580</v>
      </c>
      <c r="Z218" s="650">
        <f t="shared" ref="Z218:Z223" si="541">Y218/($B218*3)</f>
        <v>0.33564814814814814</v>
      </c>
      <c r="AA218" s="665">
        <f>'UBS Vila Maria P Gnecco'!AA8</f>
        <v>263</v>
      </c>
      <c r="AB218" s="632">
        <f t="shared" ref="AB218:AB223" si="542">AA218/$B218</f>
        <v>0.45659722222222221</v>
      </c>
      <c r="AC218" s="665">
        <f>'UBS Vila Maria P Gnecco'!AC8</f>
        <v>322</v>
      </c>
      <c r="AD218" s="632">
        <f t="shared" ref="AD218:AD223" si="543">AC218/$B218</f>
        <v>0.55902777777777779</v>
      </c>
      <c r="AE218" s="665">
        <f>'UBS Vila Maria P Gnecco'!AE8</f>
        <v>292</v>
      </c>
      <c r="AF218" s="632">
        <f t="shared" ref="AF218:AF223" si="544">AE218/$B218</f>
        <v>0.50694444444444442</v>
      </c>
      <c r="AG218" s="77">
        <f t="shared" ref="AG218:AG223" si="545">SUM(AA218,AC218,AE218)</f>
        <v>877</v>
      </c>
      <c r="AH218" s="650">
        <f t="shared" ref="AH218:AH223" si="546">AG218/($B218*3)</f>
        <v>0.50752314814814814</v>
      </c>
    </row>
    <row r="219" spans="1:34" x14ac:dyDescent="0.25">
      <c r="A219" s="89" t="s">
        <v>9</v>
      </c>
      <c r="B219" s="612">
        <f>'UBS Vila Maria P Gnecco'!B9</f>
        <v>2016</v>
      </c>
      <c r="C219" s="107">
        <f>'UBS Vila Maria P Gnecco'!C9</f>
        <v>1332</v>
      </c>
      <c r="D219" s="120">
        <f t="shared" si="528"/>
        <v>0.6607142857142857</v>
      </c>
      <c r="E219" s="107">
        <f>'UBS Vila Maria P Gnecco'!E9</f>
        <v>1274</v>
      </c>
      <c r="F219" s="120">
        <f t="shared" si="529"/>
        <v>0.63194444444444442</v>
      </c>
      <c r="G219" s="107">
        <f>'UBS Vila Maria P Gnecco'!G9</f>
        <v>1075</v>
      </c>
      <c r="H219" s="120">
        <f t="shared" si="530"/>
        <v>0.53323412698412698</v>
      </c>
      <c r="I219" s="109">
        <f t="shared" si="531"/>
        <v>3681</v>
      </c>
      <c r="J219" s="648">
        <f t="shared" si="532"/>
        <v>0.60863095238095233</v>
      </c>
      <c r="K219" s="666">
        <f>'UBS Vila Maria P Gnecco'!K9</f>
        <v>29</v>
      </c>
      <c r="L219" s="630">
        <f t="shared" si="530"/>
        <v>1.4384920634920634E-2</v>
      </c>
      <c r="M219" s="666">
        <f>'UBS Vila Maria P Gnecco'!M9</f>
        <v>32</v>
      </c>
      <c r="N219" s="630">
        <f t="shared" si="533"/>
        <v>1.5873015873015872E-2</v>
      </c>
      <c r="O219" s="666">
        <f>'UBS Vila Maria P Gnecco'!O9</f>
        <v>69</v>
      </c>
      <c r="P219" s="630">
        <f t="shared" si="534"/>
        <v>3.4226190476190479E-2</v>
      </c>
      <c r="Q219" s="109">
        <f t="shared" si="535"/>
        <v>130</v>
      </c>
      <c r="R219" s="648">
        <f t="shared" si="536"/>
        <v>2.1494708994708994E-2</v>
      </c>
      <c r="S219" s="666">
        <f>'UBS Vila Maria P Gnecco'!S9</f>
        <v>60</v>
      </c>
      <c r="T219" s="630">
        <f t="shared" si="537"/>
        <v>2.976190476190476E-2</v>
      </c>
      <c r="U219" s="666">
        <f>'UBS Vila Maria P Gnecco'!U9</f>
        <v>180</v>
      </c>
      <c r="V219" s="630">
        <f t="shared" si="538"/>
        <v>8.9285714285714288E-2</v>
      </c>
      <c r="W219" s="666">
        <f>'UBS Vila Maria P Gnecco'!W9</f>
        <v>493</v>
      </c>
      <c r="X219" s="630">
        <f t="shared" si="539"/>
        <v>0.24454365079365079</v>
      </c>
      <c r="Y219" s="109">
        <f t="shared" si="540"/>
        <v>733</v>
      </c>
      <c r="Z219" s="648">
        <f t="shared" si="541"/>
        <v>0.12119708994708994</v>
      </c>
      <c r="AA219" s="666">
        <f>'UBS Vila Maria P Gnecco'!AA9</f>
        <v>528</v>
      </c>
      <c r="AB219" s="630">
        <f t="shared" si="542"/>
        <v>0.26190476190476192</v>
      </c>
      <c r="AC219" s="666">
        <f>'UBS Vila Maria P Gnecco'!AC9</f>
        <v>632</v>
      </c>
      <c r="AD219" s="630">
        <f t="shared" si="543"/>
        <v>0.31349206349206349</v>
      </c>
      <c r="AE219" s="666">
        <f>'UBS Vila Maria P Gnecco'!AE9</f>
        <v>651</v>
      </c>
      <c r="AF219" s="630">
        <f t="shared" si="544"/>
        <v>0.32291666666666669</v>
      </c>
      <c r="AG219" s="109">
        <f t="shared" si="545"/>
        <v>1811</v>
      </c>
      <c r="AH219" s="648">
        <f t="shared" si="546"/>
        <v>0.2994378306878307</v>
      </c>
    </row>
    <row r="220" spans="1:34" x14ac:dyDescent="0.25">
      <c r="A220" s="89" t="s">
        <v>10</v>
      </c>
      <c r="B220" s="612">
        <f>'UBS Vila Maria P Gnecco'!B10</f>
        <v>789</v>
      </c>
      <c r="C220" s="107">
        <f>'UBS Vila Maria P Gnecco'!C10</f>
        <v>797</v>
      </c>
      <c r="D220" s="120">
        <f t="shared" si="528"/>
        <v>1.0101394169835234</v>
      </c>
      <c r="E220" s="107">
        <f>'UBS Vila Maria P Gnecco'!E10</f>
        <v>519</v>
      </c>
      <c r="F220" s="120">
        <f t="shared" si="529"/>
        <v>0.65779467680608361</v>
      </c>
      <c r="G220" s="107">
        <f>'UBS Vila Maria P Gnecco'!G10</f>
        <v>577</v>
      </c>
      <c r="H220" s="120">
        <f t="shared" si="530"/>
        <v>0.7313054499366286</v>
      </c>
      <c r="I220" s="109">
        <f t="shared" si="531"/>
        <v>1893</v>
      </c>
      <c r="J220" s="648">
        <f t="shared" si="532"/>
        <v>0.7997465145754119</v>
      </c>
      <c r="K220" s="666">
        <f>'UBS Vila Maria P Gnecco'!K10</f>
        <v>333</v>
      </c>
      <c r="L220" s="630">
        <f t="shared" si="530"/>
        <v>0.4220532319391635</v>
      </c>
      <c r="M220" s="666">
        <f>'UBS Vila Maria P Gnecco'!M10</f>
        <v>342</v>
      </c>
      <c r="N220" s="630">
        <f t="shared" si="533"/>
        <v>0.43346007604562736</v>
      </c>
      <c r="O220" s="666">
        <f>'UBS Vila Maria P Gnecco'!O10</f>
        <v>524</v>
      </c>
      <c r="P220" s="630">
        <f t="shared" si="534"/>
        <v>0.66413181242078578</v>
      </c>
      <c r="Q220" s="109">
        <f t="shared" si="535"/>
        <v>1199</v>
      </c>
      <c r="R220" s="648">
        <f t="shared" si="536"/>
        <v>0.50654837346852555</v>
      </c>
      <c r="S220" s="666">
        <f>'UBS Vila Maria P Gnecco'!S10</f>
        <v>647</v>
      </c>
      <c r="T220" s="630">
        <f t="shared" si="537"/>
        <v>0.82002534854245879</v>
      </c>
      <c r="U220" s="666">
        <f>'UBS Vila Maria P Gnecco'!U10</f>
        <v>578</v>
      </c>
      <c r="V220" s="630">
        <f t="shared" si="538"/>
        <v>0.73257287705956908</v>
      </c>
      <c r="W220" s="666">
        <f>'UBS Vila Maria P Gnecco'!W10</f>
        <v>504</v>
      </c>
      <c r="X220" s="630">
        <f t="shared" si="539"/>
        <v>0.63878326996197721</v>
      </c>
      <c r="Y220" s="109">
        <f t="shared" si="540"/>
        <v>1729</v>
      </c>
      <c r="Z220" s="648">
        <f t="shared" si="541"/>
        <v>0.73046049852133499</v>
      </c>
      <c r="AA220" s="666">
        <f>'UBS Vila Maria P Gnecco'!AA10</f>
        <v>526</v>
      </c>
      <c r="AB220" s="630">
        <f t="shared" si="542"/>
        <v>0.66666666666666663</v>
      </c>
      <c r="AC220" s="666">
        <f>'UBS Vila Maria P Gnecco'!AC10</f>
        <v>639</v>
      </c>
      <c r="AD220" s="630">
        <f t="shared" si="543"/>
        <v>0.8098859315589354</v>
      </c>
      <c r="AE220" s="666">
        <f>'UBS Vila Maria P Gnecco'!AE10</f>
        <v>675</v>
      </c>
      <c r="AF220" s="630">
        <f t="shared" si="544"/>
        <v>0.85551330798479086</v>
      </c>
      <c r="AG220" s="109">
        <f t="shared" si="545"/>
        <v>1840</v>
      </c>
      <c r="AH220" s="648">
        <f t="shared" si="546"/>
        <v>0.77735530207013093</v>
      </c>
    </row>
    <row r="221" spans="1:34" x14ac:dyDescent="0.25">
      <c r="A221" s="89" t="s">
        <v>42</v>
      </c>
      <c r="B221" s="612">
        <f>'UBS Vila Maria P Gnecco'!B11</f>
        <v>395</v>
      </c>
      <c r="C221" s="107">
        <f>'UBS Vila Maria P Gnecco'!C11</f>
        <v>281</v>
      </c>
      <c r="D221" s="120">
        <f t="shared" si="528"/>
        <v>0.71139240506329116</v>
      </c>
      <c r="E221" s="107">
        <f>'UBS Vila Maria P Gnecco'!E11</f>
        <v>285</v>
      </c>
      <c r="F221" s="120">
        <f t="shared" si="529"/>
        <v>0.72151898734177211</v>
      </c>
      <c r="G221" s="107">
        <f>'UBS Vila Maria P Gnecco'!G11</f>
        <v>242</v>
      </c>
      <c r="H221" s="120">
        <f t="shared" si="530"/>
        <v>0.61265822784810131</v>
      </c>
      <c r="I221" s="109">
        <f t="shared" si="531"/>
        <v>808</v>
      </c>
      <c r="J221" s="648">
        <f t="shared" si="532"/>
        <v>0.68185654008438823</v>
      </c>
      <c r="K221" s="666">
        <f>'UBS Vila Maria P Gnecco'!K11</f>
        <v>65</v>
      </c>
      <c r="L221" s="630">
        <f t="shared" si="530"/>
        <v>0.16455696202531644</v>
      </c>
      <c r="M221" s="666">
        <f>'UBS Vila Maria P Gnecco'!M11</f>
        <v>111</v>
      </c>
      <c r="N221" s="630">
        <f t="shared" si="533"/>
        <v>0.2810126582278481</v>
      </c>
      <c r="O221" s="666">
        <f>'UBS Vila Maria P Gnecco'!O11</f>
        <v>100</v>
      </c>
      <c r="P221" s="630">
        <f t="shared" si="534"/>
        <v>0.25316455696202533</v>
      </c>
      <c r="Q221" s="109">
        <f t="shared" si="535"/>
        <v>276</v>
      </c>
      <c r="R221" s="648">
        <f t="shared" si="536"/>
        <v>0.23291139240506328</v>
      </c>
      <c r="S221" s="666">
        <f>'UBS Vila Maria P Gnecco'!S11</f>
        <v>124</v>
      </c>
      <c r="T221" s="630">
        <f t="shared" si="537"/>
        <v>0.3139240506329114</v>
      </c>
      <c r="U221" s="666">
        <f>'UBS Vila Maria P Gnecco'!U11</f>
        <v>80</v>
      </c>
      <c r="V221" s="630">
        <f t="shared" si="538"/>
        <v>0.20253164556962025</v>
      </c>
      <c r="W221" s="666">
        <f>'UBS Vila Maria P Gnecco'!W11</f>
        <v>131</v>
      </c>
      <c r="X221" s="630">
        <f t="shared" si="539"/>
        <v>0.33164556962025316</v>
      </c>
      <c r="Y221" s="109">
        <f t="shared" si="540"/>
        <v>335</v>
      </c>
      <c r="Z221" s="648">
        <f t="shared" si="541"/>
        <v>0.28270042194092826</v>
      </c>
      <c r="AA221" s="666">
        <f>'UBS Vila Maria P Gnecco'!AA11</f>
        <v>147</v>
      </c>
      <c r="AB221" s="630">
        <f t="shared" si="542"/>
        <v>0.3721518987341772</v>
      </c>
      <c r="AC221" s="666">
        <f>'UBS Vila Maria P Gnecco'!AC11</f>
        <v>126</v>
      </c>
      <c r="AD221" s="630">
        <f t="shared" si="543"/>
        <v>0.31898734177215188</v>
      </c>
      <c r="AE221" s="666">
        <f>'UBS Vila Maria P Gnecco'!AE11</f>
        <v>163</v>
      </c>
      <c r="AF221" s="630">
        <f t="shared" si="544"/>
        <v>0.41265822784810124</v>
      </c>
      <c r="AG221" s="109">
        <f t="shared" si="545"/>
        <v>436</v>
      </c>
      <c r="AH221" s="648">
        <f t="shared" si="546"/>
        <v>0.36793248945147677</v>
      </c>
    </row>
    <row r="222" spans="1:34" x14ac:dyDescent="0.25">
      <c r="A222" s="89" t="s">
        <v>13</v>
      </c>
      <c r="B222" s="612">
        <f>'UBS Vila Maria P Gnecco'!B13</f>
        <v>395</v>
      </c>
      <c r="C222" s="107">
        <f>'UBS Vila Maria P Gnecco'!C13</f>
        <v>117</v>
      </c>
      <c r="D222" s="120">
        <f t="shared" si="528"/>
        <v>0.29620253164556964</v>
      </c>
      <c r="E222" s="107">
        <f>'UBS Vila Maria P Gnecco'!E13</f>
        <v>272</v>
      </c>
      <c r="F222" s="120">
        <f t="shared" si="529"/>
        <v>0.68860759493670887</v>
      </c>
      <c r="G222" s="107">
        <f>'UBS Vila Maria P Gnecco'!G13</f>
        <v>131</v>
      </c>
      <c r="H222" s="120">
        <f t="shared" si="530"/>
        <v>0.33164556962025316</v>
      </c>
      <c r="I222" s="109">
        <f t="shared" si="531"/>
        <v>520</v>
      </c>
      <c r="J222" s="648">
        <f t="shared" si="532"/>
        <v>0.43881856540084391</v>
      </c>
      <c r="K222" s="666">
        <f>'UBS Vila Maria P Gnecco'!K13</f>
        <v>115</v>
      </c>
      <c r="L222" s="630">
        <f t="shared" si="530"/>
        <v>0.29113924050632911</v>
      </c>
      <c r="M222" s="666">
        <f>'UBS Vila Maria P Gnecco'!M13</f>
        <v>140</v>
      </c>
      <c r="N222" s="630">
        <f t="shared" si="533"/>
        <v>0.35443037974683544</v>
      </c>
      <c r="O222" s="666">
        <f>'UBS Vila Maria P Gnecco'!O13</f>
        <v>146</v>
      </c>
      <c r="P222" s="630">
        <f t="shared" si="534"/>
        <v>0.36962025316455699</v>
      </c>
      <c r="Q222" s="109">
        <f t="shared" si="535"/>
        <v>401</v>
      </c>
      <c r="R222" s="648">
        <f t="shared" si="536"/>
        <v>0.33839662447257385</v>
      </c>
      <c r="S222" s="666">
        <f>'UBS Vila Maria P Gnecco'!S13</f>
        <v>181</v>
      </c>
      <c r="T222" s="630">
        <f t="shared" si="537"/>
        <v>0.45822784810126582</v>
      </c>
      <c r="U222" s="666">
        <f>'UBS Vila Maria P Gnecco'!U13</f>
        <v>121</v>
      </c>
      <c r="V222" s="630">
        <f t="shared" si="538"/>
        <v>0.30632911392405066</v>
      </c>
      <c r="W222" s="666">
        <f>'UBS Vila Maria P Gnecco'!W13</f>
        <v>181</v>
      </c>
      <c r="X222" s="630">
        <f t="shared" si="539"/>
        <v>0.45822784810126582</v>
      </c>
      <c r="Y222" s="109">
        <f t="shared" si="540"/>
        <v>483</v>
      </c>
      <c r="Z222" s="648">
        <f t="shared" si="541"/>
        <v>0.40759493670886077</v>
      </c>
      <c r="AA222" s="666">
        <f>'UBS Vila Maria P Gnecco'!AA13</f>
        <v>169</v>
      </c>
      <c r="AB222" s="630">
        <f t="shared" si="542"/>
        <v>0.42784810126582279</v>
      </c>
      <c r="AC222" s="666">
        <f>'UBS Vila Maria P Gnecco'!AC13</f>
        <v>130</v>
      </c>
      <c r="AD222" s="630">
        <f t="shared" si="543"/>
        <v>0.32911392405063289</v>
      </c>
      <c r="AE222" s="666">
        <f>'UBS Vila Maria P Gnecco'!AE13</f>
        <v>160</v>
      </c>
      <c r="AF222" s="630">
        <f t="shared" si="544"/>
        <v>0.4050632911392405</v>
      </c>
      <c r="AG222" s="109">
        <f t="shared" si="545"/>
        <v>459</v>
      </c>
      <c r="AH222" s="648">
        <f t="shared" si="546"/>
        <v>0.38734177215189874</v>
      </c>
    </row>
    <row r="223" spans="1:34" ht="16.5" thickBot="1" x14ac:dyDescent="0.3">
      <c r="A223" s="6" t="s">
        <v>320</v>
      </c>
      <c r="B223" s="678">
        <f>SUM(B218:B222)</f>
        <v>4171</v>
      </c>
      <c r="C223" s="8">
        <f>SUM(C218:C222)</f>
        <v>3063</v>
      </c>
      <c r="D223" s="22">
        <f t="shared" si="528"/>
        <v>0.73435626947974109</v>
      </c>
      <c r="E223" s="8">
        <f>SUM(E218:E222)</f>
        <v>2744</v>
      </c>
      <c r="F223" s="22">
        <f t="shared" si="529"/>
        <v>0.65787580915847521</v>
      </c>
      <c r="G223" s="8">
        <f>SUM(G218:G222)</f>
        <v>2375</v>
      </c>
      <c r="H223" s="22">
        <f t="shared" si="530"/>
        <v>0.56940781587149369</v>
      </c>
      <c r="I223" s="81">
        <f t="shared" si="531"/>
        <v>8182</v>
      </c>
      <c r="J223" s="677">
        <f t="shared" si="532"/>
        <v>0.65387996483656996</v>
      </c>
      <c r="K223" s="661">
        <f>SUM(K218:K222)</f>
        <v>576</v>
      </c>
      <c r="L223" s="676">
        <f t="shared" si="530"/>
        <v>0.13809637976504435</v>
      </c>
      <c r="M223" s="661">
        <f t="shared" ref="M223" si="547">SUM(M218:M222)</f>
        <v>671</v>
      </c>
      <c r="N223" s="676">
        <f t="shared" si="533"/>
        <v>0.16087269239990409</v>
      </c>
      <c r="O223" s="661">
        <f t="shared" ref="O223" si="548">SUM(O218:O222)</f>
        <v>912</v>
      </c>
      <c r="P223" s="676">
        <f t="shared" si="534"/>
        <v>0.21865260129465355</v>
      </c>
      <c r="Q223" s="81">
        <f t="shared" si="535"/>
        <v>2159</v>
      </c>
      <c r="R223" s="677">
        <f t="shared" si="536"/>
        <v>0.17254055781986735</v>
      </c>
      <c r="S223" s="661">
        <f>SUM(S218:S222)</f>
        <v>1166</v>
      </c>
      <c r="T223" s="676">
        <f t="shared" si="537"/>
        <v>0.27954926876048908</v>
      </c>
      <c r="U223" s="661">
        <f t="shared" ref="U223" si="549">SUM(U218:U222)</f>
        <v>1123</v>
      </c>
      <c r="V223" s="676">
        <f t="shared" si="538"/>
        <v>0.26923999040997365</v>
      </c>
      <c r="W223" s="661">
        <f t="shared" ref="W223" si="550">SUM(W218:W222)</f>
        <v>1571</v>
      </c>
      <c r="X223" s="676">
        <f t="shared" si="539"/>
        <v>0.37664828578278592</v>
      </c>
      <c r="Y223" s="81">
        <f t="shared" si="540"/>
        <v>3860</v>
      </c>
      <c r="Z223" s="677">
        <f t="shared" si="541"/>
        <v>0.3084791816510829</v>
      </c>
      <c r="AA223" s="661">
        <f>SUM(AA218:AA222)</f>
        <v>1633</v>
      </c>
      <c r="AB223" s="676">
        <f t="shared" si="542"/>
        <v>0.39151282666027332</v>
      </c>
      <c r="AC223" s="661">
        <f t="shared" ref="AC223" si="551">SUM(AC218:AC222)</f>
        <v>1849</v>
      </c>
      <c r="AD223" s="676">
        <f t="shared" si="543"/>
        <v>0.44329896907216493</v>
      </c>
      <c r="AE223" s="661">
        <f t="shared" ref="AE223" si="552">SUM(AE218:AE222)</f>
        <v>1941</v>
      </c>
      <c r="AF223" s="676">
        <f t="shared" si="544"/>
        <v>0.46535602972908174</v>
      </c>
      <c r="AG223" s="81">
        <f t="shared" si="545"/>
        <v>5423</v>
      </c>
      <c r="AH223" s="677">
        <f t="shared" si="546"/>
        <v>0.43338927515384001</v>
      </c>
    </row>
    <row r="225" spans="1:34" x14ac:dyDescent="0.25">
      <c r="A225" s="1346" t="s">
        <v>493</v>
      </c>
      <c r="B225" s="1291"/>
      <c r="C225" s="1291"/>
      <c r="D225" s="1291"/>
      <c r="E225" s="1291"/>
      <c r="F225" s="1291"/>
      <c r="G225" s="1291"/>
      <c r="H225" s="1291"/>
      <c r="I225" s="1291"/>
      <c r="J225" s="1291"/>
      <c r="K225" s="1291"/>
      <c r="L225" s="1291"/>
      <c r="M225" s="1291"/>
      <c r="N225" s="1291"/>
      <c r="O225" s="1291"/>
      <c r="P225" s="1291"/>
      <c r="Q225" s="1291"/>
      <c r="R225" s="1291"/>
      <c r="S225" s="1291"/>
      <c r="T225" s="1291"/>
      <c r="U225" s="1291"/>
      <c r="V225" s="1291"/>
      <c r="W225" s="1291"/>
      <c r="X225" s="1291"/>
      <c r="Y225" s="1291"/>
      <c r="Z225" s="1291"/>
    </row>
    <row r="226" spans="1:34" ht="24.75" thickBot="1" x14ac:dyDescent="0.3">
      <c r="A226" s="14" t="s">
        <v>14</v>
      </c>
      <c r="B226" s="12" t="s">
        <v>164</v>
      </c>
      <c r="C226" s="14" t="s">
        <v>462</v>
      </c>
      <c r="D226" s="15" t="s">
        <v>1</v>
      </c>
      <c r="E226" s="14" t="s">
        <v>463</v>
      </c>
      <c r="F226" s="15" t="s">
        <v>1</v>
      </c>
      <c r="G226" s="14" t="s">
        <v>464</v>
      </c>
      <c r="H226" s="15" t="s">
        <v>1</v>
      </c>
      <c r="I226" s="101" t="s">
        <v>426</v>
      </c>
      <c r="J226" s="13" t="s">
        <v>196</v>
      </c>
      <c r="K226" s="14" t="s">
        <v>465</v>
      </c>
      <c r="L226" s="15" t="s">
        <v>1</v>
      </c>
      <c r="M226" s="14" t="s">
        <v>466</v>
      </c>
      <c r="N226" s="15" t="s">
        <v>1</v>
      </c>
      <c r="O226" s="14" t="s">
        <v>467</v>
      </c>
      <c r="P226" s="15" t="s">
        <v>1</v>
      </c>
      <c r="Q226" s="101" t="s">
        <v>426</v>
      </c>
      <c r="R226" s="13" t="s">
        <v>196</v>
      </c>
      <c r="S226" s="14" t="s">
        <v>468</v>
      </c>
      <c r="T226" s="15" t="s">
        <v>1</v>
      </c>
      <c r="U226" s="14" t="s">
        <v>469</v>
      </c>
      <c r="V226" s="15" t="s">
        <v>1</v>
      </c>
      <c r="W226" s="14" t="s">
        <v>470</v>
      </c>
      <c r="X226" s="15" t="s">
        <v>1</v>
      </c>
      <c r="Y226" s="101" t="s">
        <v>426</v>
      </c>
      <c r="Z226" s="13" t="s">
        <v>196</v>
      </c>
      <c r="AA226" s="14" t="s">
        <v>471</v>
      </c>
      <c r="AB226" s="15" t="s">
        <v>1</v>
      </c>
      <c r="AC226" s="14" t="s">
        <v>472</v>
      </c>
      <c r="AD226" s="15" t="s">
        <v>1</v>
      </c>
      <c r="AE226" s="14" t="s">
        <v>473</v>
      </c>
      <c r="AF226" s="15" t="s">
        <v>1</v>
      </c>
      <c r="AG226" s="101" t="s">
        <v>426</v>
      </c>
      <c r="AH226" s="13" t="s">
        <v>196</v>
      </c>
    </row>
    <row r="227" spans="1:34" ht="16.5" thickTop="1" x14ac:dyDescent="0.25">
      <c r="A227" s="89" t="s">
        <v>10</v>
      </c>
      <c r="B227" s="612">
        <f>'UBS Jardim Julieta'!B8</f>
        <v>789</v>
      </c>
      <c r="C227" s="107">
        <f>'UBS Jardim Julieta'!C8</f>
        <v>619</v>
      </c>
      <c r="D227" s="120">
        <f t="shared" ref="D227:D230" si="553">C227/$B227</f>
        <v>0.78453738910012671</v>
      </c>
      <c r="E227" s="107">
        <f>'UBS Jardim Julieta'!E8</f>
        <v>370</v>
      </c>
      <c r="F227" s="120">
        <f t="shared" ref="F227:F230" si="554">E227/$B227</f>
        <v>0.46894803548795944</v>
      </c>
      <c r="G227" s="107">
        <f>'UBS Jardim Julieta'!G8</f>
        <v>505</v>
      </c>
      <c r="H227" s="120">
        <f t="shared" ref="H227:L230" si="555">G227/$B227</f>
        <v>0.64005069708491757</v>
      </c>
      <c r="I227" s="109">
        <f>SUM(C227,E227,G227)</f>
        <v>1494</v>
      </c>
      <c r="J227" s="648">
        <f>I227/($B227*3)</f>
        <v>0.63117870722433456</v>
      </c>
      <c r="K227" s="666">
        <f>'UBS Jardim Julieta'!K8</f>
        <v>266</v>
      </c>
      <c r="L227" s="630">
        <f t="shared" si="555"/>
        <v>0.33713561470215464</v>
      </c>
      <c r="M227" s="666">
        <f>'UBS Jardim Julieta'!M8</f>
        <v>353</v>
      </c>
      <c r="N227" s="630">
        <f t="shared" ref="N227:N230" si="556">M227/$B227</f>
        <v>0.44740177439797213</v>
      </c>
      <c r="O227" s="666">
        <f>'UBS Jardim Julieta'!O8</f>
        <v>448</v>
      </c>
      <c r="P227" s="630">
        <f t="shared" ref="P227:P230" si="557">O227/$B227</f>
        <v>0.56780735107731306</v>
      </c>
      <c r="Q227" s="109">
        <f>SUM(K227,M227,O227)</f>
        <v>1067</v>
      </c>
      <c r="R227" s="648">
        <f>Q227/($B227*3)</f>
        <v>0.45078158005914659</v>
      </c>
      <c r="S227" s="666">
        <f>'UBS Jardim Julieta'!S8</f>
        <v>408</v>
      </c>
      <c r="T227" s="630">
        <f t="shared" ref="T227:T230" si="558">S227/$B227</f>
        <v>0.5171102661596958</v>
      </c>
      <c r="U227" s="666">
        <f>'UBS Jardim Julieta'!U8</f>
        <v>627</v>
      </c>
      <c r="V227" s="630">
        <f t="shared" ref="V227:V230" si="559">U227/$B227</f>
        <v>0.79467680608365021</v>
      </c>
      <c r="W227" s="666">
        <f>'UBS Jardim Julieta'!W8</f>
        <v>527</v>
      </c>
      <c r="X227" s="630">
        <f t="shared" ref="X227:X230" si="560">W227/$B227</f>
        <v>0.66793409378960711</v>
      </c>
      <c r="Y227" s="109">
        <f>SUM(S227,U227,W227)</f>
        <v>1562</v>
      </c>
      <c r="Z227" s="648">
        <f>Y227/($B227*3)</f>
        <v>0.65990705534431771</v>
      </c>
      <c r="AA227" s="666">
        <f>'UBS Jardim Julieta'!AA8</f>
        <v>369</v>
      </c>
      <c r="AB227" s="630">
        <f t="shared" ref="AB227:AB230" si="561">AA227/$B227</f>
        <v>0.46768060836501901</v>
      </c>
      <c r="AC227" s="666">
        <f>'UBS Jardim Julieta'!AC8</f>
        <v>353</v>
      </c>
      <c r="AD227" s="630">
        <f t="shared" ref="AD227:AD230" si="562">AC227/$B227</f>
        <v>0.44740177439797213</v>
      </c>
      <c r="AE227" s="666">
        <f>'UBS Jardim Julieta'!AE8</f>
        <v>362</v>
      </c>
      <c r="AF227" s="630">
        <f t="shared" ref="AF227:AF230" si="563">AE227/$B227</f>
        <v>0.45880861850443599</v>
      </c>
      <c r="AG227" s="109">
        <f>SUM(AA227,AC227,AE227)</f>
        <v>1084</v>
      </c>
      <c r="AH227" s="648">
        <f>AG227/($B227*3)</f>
        <v>0.45796366708914238</v>
      </c>
    </row>
    <row r="228" spans="1:34" x14ac:dyDescent="0.25">
      <c r="A228" s="89" t="s">
        <v>42</v>
      </c>
      <c r="B228" s="612">
        <f>'UBS Jardim Julieta'!B9</f>
        <v>395</v>
      </c>
      <c r="C228" s="107">
        <f>'UBS Jardim Julieta'!C9</f>
        <v>381</v>
      </c>
      <c r="D228" s="120">
        <f t="shared" si="553"/>
        <v>0.96455696202531649</v>
      </c>
      <c r="E228" s="107">
        <f>'UBS Jardim Julieta'!E9</f>
        <v>163</v>
      </c>
      <c r="F228" s="120">
        <f t="shared" si="554"/>
        <v>0.41265822784810124</v>
      </c>
      <c r="G228" s="107">
        <f>'UBS Jardim Julieta'!G9</f>
        <v>304</v>
      </c>
      <c r="H228" s="120">
        <f t="shared" si="555"/>
        <v>0.76962025316455696</v>
      </c>
      <c r="I228" s="109">
        <f>SUM(C228,E228,G228)</f>
        <v>848</v>
      </c>
      <c r="J228" s="648">
        <f>I228/($B228*3)</f>
        <v>0.71561181434599153</v>
      </c>
      <c r="K228" s="666">
        <f>'UBS Jardim Julieta'!K9</f>
        <v>108</v>
      </c>
      <c r="L228" s="630">
        <f t="shared" si="555"/>
        <v>0.27341772151898736</v>
      </c>
      <c r="M228" s="666">
        <f>'UBS Jardim Julieta'!M9</f>
        <v>160</v>
      </c>
      <c r="N228" s="630">
        <f t="shared" si="556"/>
        <v>0.4050632911392405</v>
      </c>
      <c r="O228" s="666">
        <f>'UBS Jardim Julieta'!O9</f>
        <v>193</v>
      </c>
      <c r="P228" s="630">
        <f t="shared" si="557"/>
        <v>0.48860759493670886</v>
      </c>
      <c r="Q228" s="109">
        <f>SUM(K228,M228,O228)</f>
        <v>461</v>
      </c>
      <c r="R228" s="648">
        <f>Q228/($B228*3)</f>
        <v>0.3890295358649789</v>
      </c>
      <c r="S228" s="666">
        <f>'UBS Jardim Julieta'!S9</f>
        <v>214</v>
      </c>
      <c r="T228" s="630">
        <f t="shared" si="558"/>
        <v>0.54177215189873418</v>
      </c>
      <c r="U228" s="666">
        <f>'UBS Jardim Julieta'!U9</f>
        <v>125</v>
      </c>
      <c r="V228" s="630">
        <f t="shared" si="559"/>
        <v>0.31645569620253167</v>
      </c>
      <c r="W228" s="666">
        <f>'UBS Jardim Julieta'!W9</f>
        <v>165</v>
      </c>
      <c r="X228" s="630">
        <f t="shared" si="560"/>
        <v>0.41772151898734178</v>
      </c>
      <c r="Y228" s="109">
        <f>SUM(S228,U228,W228)</f>
        <v>504</v>
      </c>
      <c r="Z228" s="648">
        <f>Y228/($B228*3)</f>
        <v>0.42531645569620252</v>
      </c>
      <c r="AA228" s="666">
        <f>'UBS Jardim Julieta'!AA9</f>
        <v>237</v>
      </c>
      <c r="AB228" s="630">
        <f t="shared" si="561"/>
        <v>0.6</v>
      </c>
      <c r="AC228" s="666">
        <f>'UBS Jardim Julieta'!AC9</f>
        <v>299</v>
      </c>
      <c r="AD228" s="630">
        <f t="shared" si="562"/>
        <v>0.75696202531645573</v>
      </c>
      <c r="AE228" s="666">
        <f>'UBS Jardim Julieta'!AE9</f>
        <v>150</v>
      </c>
      <c r="AF228" s="630">
        <f t="shared" si="563"/>
        <v>0.379746835443038</v>
      </c>
      <c r="AG228" s="109">
        <f>SUM(AA228,AC228,AE228)</f>
        <v>686</v>
      </c>
      <c r="AH228" s="648">
        <f>AG228/($B228*3)</f>
        <v>0.5789029535864979</v>
      </c>
    </row>
    <row r="229" spans="1:34" ht="16.5" thickBot="1" x14ac:dyDescent="0.3">
      <c r="A229" s="111" t="s">
        <v>13</v>
      </c>
      <c r="B229" s="612">
        <f>'UBS Jardim Julieta'!B10</f>
        <v>395</v>
      </c>
      <c r="C229" s="112">
        <f>'UBS Jardim Julieta'!C10</f>
        <v>391</v>
      </c>
      <c r="D229" s="124">
        <f t="shared" si="553"/>
        <v>0.98987341772151893</v>
      </c>
      <c r="E229" s="112">
        <f>'UBS Jardim Julieta'!E10</f>
        <v>322</v>
      </c>
      <c r="F229" s="124">
        <f t="shared" si="554"/>
        <v>0.81518987341772153</v>
      </c>
      <c r="G229" s="112">
        <f>'UBS Jardim Julieta'!G10</f>
        <v>218</v>
      </c>
      <c r="H229" s="124">
        <f t="shared" si="555"/>
        <v>0.55189873417721524</v>
      </c>
      <c r="I229" s="114">
        <f>SUM(C229,E229,G229)</f>
        <v>931</v>
      </c>
      <c r="J229" s="649">
        <f>I229/($B229*3)</f>
        <v>0.78565400843881861</v>
      </c>
      <c r="K229" s="667">
        <f>'UBS Jardim Julieta'!K10</f>
        <v>120</v>
      </c>
      <c r="L229" s="631">
        <f t="shared" si="555"/>
        <v>0.30379746835443039</v>
      </c>
      <c r="M229" s="667">
        <f>'UBS Jardim Julieta'!M10</f>
        <v>151</v>
      </c>
      <c r="N229" s="631">
        <f t="shared" si="556"/>
        <v>0.38227848101265821</v>
      </c>
      <c r="O229" s="667">
        <f>'UBS Jardim Julieta'!O10</f>
        <v>190</v>
      </c>
      <c r="P229" s="631">
        <f t="shared" si="557"/>
        <v>0.48101265822784811</v>
      </c>
      <c r="Q229" s="114">
        <f>SUM(K229,M229,O229)</f>
        <v>461</v>
      </c>
      <c r="R229" s="649">
        <f>Q229/($B229*3)</f>
        <v>0.3890295358649789</v>
      </c>
      <c r="S229" s="667">
        <f>'UBS Jardim Julieta'!S10</f>
        <v>224</v>
      </c>
      <c r="T229" s="631">
        <f t="shared" si="558"/>
        <v>0.56708860759493673</v>
      </c>
      <c r="U229" s="667">
        <f>'UBS Jardim Julieta'!U10</f>
        <v>192</v>
      </c>
      <c r="V229" s="631">
        <f t="shared" si="559"/>
        <v>0.48607594936708859</v>
      </c>
      <c r="W229" s="667">
        <f>'UBS Jardim Julieta'!W10</f>
        <v>207</v>
      </c>
      <c r="X229" s="631">
        <f t="shared" si="560"/>
        <v>0.52405063291139242</v>
      </c>
      <c r="Y229" s="114">
        <f>SUM(S229,U229,W229)</f>
        <v>623</v>
      </c>
      <c r="Z229" s="649">
        <f>Y229/($B229*3)</f>
        <v>0.52573839662447253</v>
      </c>
      <c r="AA229" s="667">
        <f>'UBS Jardim Julieta'!AA10</f>
        <v>126</v>
      </c>
      <c r="AB229" s="631">
        <f t="shared" si="561"/>
        <v>0.31898734177215188</v>
      </c>
      <c r="AC229" s="667">
        <f>'UBS Jardim Julieta'!AC10</f>
        <v>157</v>
      </c>
      <c r="AD229" s="631">
        <f t="shared" si="562"/>
        <v>0.39746835443037976</v>
      </c>
      <c r="AE229" s="667">
        <f>'UBS Jardim Julieta'!AE10</f>
        <v>251</v>
      </c>
      <c r="AF229" s="631">
        <f t="shared" si="563"/>
        <v>0.63544303797468349</v>
      </c>
      <c r="AG229" s="114">
        <f>SUM(AA229,AC229,AE229)</f>
        <v>534</v>
      </c>
      <c r="AH229" s="649">
        <f>AG229/($B229*3)</f>
        <v>0.45063291139240508</v>
      </c>
    </row>
    <row r="230" spans="1:34" ht="16.5" thickBot="1" x14ac:dyDescent="0.3">
      <c r="A230" s="6" t="s">
        <v>347</v>
      </c>
      <c r="B230" s="678">
        <f>SUM(B227:B229)</f>
        <v>1579</v>
      </c>
      <c r="C230" s="8">
        <f>SUM(C227:C229)</f>
        <v>1391</v>
      </c>
      <c r="D230" s="22">
        <f t="shared" si="553"/>
        <v>0.88093730208993037</v>
      </c>
      <c r="E230" s="8">
        <f>SUM(E227:E229)</f>
        <v>855</v>
      </c>
      <c r="F230" s="22">
        <f t="shared" si="554"/>
        <v>0.54148195060164661</v>
      </c>
      <c r="G230" s="8">
        <f>SUM(G227:G229)</f>
        <v>1027</v>
      </c>
      <c r="H230" s="22">
        <f t="shared" si="555"/>
        <v>0.65041165294490189</v>
      </c>
      <c r="I230" s="81">
        <f>SUM(C230,E230,G230)</f>
        <v>3273</v>
      </c>
      <c r="J230" s="677">
        <f>I230/($B230*3)</f>
        <v>0.69094363521215962</v>
      </c>
      <c r="K230" s="661">
        <f>SUM(K227:K229)</f>
        <v>494</v>
      </c>
      <c r="L230" s="676">
        <f t="shared" si="555"/>
        <v>0.31285623812539581</v>
      </c>
      <c r="M230" s="661">
        <f t="shared" ref="M230" si="564">SUM(M227:M229)</f>
        <v>664</v>
      </c>
      <c r="N230" s="676">
        <f t="shared" si="556"/>
        <v>0.42051931602279924</v>
      </c>
      <c r="O230" s="661">
        <f t="shared" ref="O230" si="565">SUM(O227:O229)</f>
        <v>831</v>
      </c>
      <c r="P230" s="676">
        <f t="shared" si="557"/>
        <v>0.52628245725142497</v>
      </c>
      <c r="Q230" s="81">
        <f>SUM(K230,M230,O230)</f>
        <v>1989</v>
      </c>
      <c r="R230" s="677">
        <f>Q230/($B230*3)</f>
        <v>0.41988600379987334</v>
      </c>
      <c r="S230" s="661">
        <f>SUM(S227:S229)</f>
        <v>846</v>
      </c>
      <c r="T230" s="676">
        <f t="shared" si="558"/>
        <v>0.53578214059531348</v>
      </c>
      <c r="U230" s="661">
        <f t="shared" ref="U230" si="566">SUM(U227:U229)</f>
        <v>944</v>
      </c>
      <c r="V230" s="676">
        <f t="shared" si="559"/>
        <v>0.59784673844205194</v>
      </c>
      <c r="W230" s="661">
        <f t="shared" ref="W230" si="567">SUM(W227:W229)</f>
        <v>899</v>
      </c>
      <c r="X230" s="676">
        <f t="shared" si="560"/>
        <v>0.5693476884103863</v>
      </c>
      <c r="Y230" s="81">
        <f>SUM(S230,U230,W230)</f>
        <v>2689</v>
      </c>
      <c r="Z230" s="677">
        <f>Y230/($B230*3)</f>
        <v>0.56765885581591724</v>
      </c>
      <c r="AA230" s="661">
        <f>SUM(AA227:AA229)</f>
        <v>732</v>
      </c>
      <c r="AB230" s="676">
        <f t="shared" si="561"/>
        <v>0.46358454718176062</v>
      </c>
      <c r="AC230" s="661">
        <f t="shared" ref="AC230" si="568">SUM(AC227:AC229)</f>
        <v>809</v>
      </c>
      <c r="AD230" s="676">
        <f t="shared" si="562"/>
        <v>0.51234958834705513</v>
      </c>
      <c r="AE230" s="661">
        <f t="shared" ref="AE230" si="569">SUM(AE227:AE229)</f>
        <v>763</v>
      </c>
      <c r="AF230" s="676">
        <f t="shared" si="563"/>
        <v>0.48321722609246359</v>
      </c>
      <c r="AG230" s="81">
        <f>SUM(AA230,AC230,AE230)</f>
        <v>2304</v>
      </c>
      <c r="AH230" s="677">
        <f>AG230/($B230*3)</f>
        <v>0.48638378720709308</v>
      </c>
    </row>
    <row r="232" spans="1:34" x14ac:dyDescent="0.25">
      <c r="A232" s="1346" t="s">
        <v>494</v>
      </c>
      <c r="B232" s="1291"/>
      <c r="C232" s="1291"/>
      <c r="D232" s="1291"/>
      <c r="E232" s="1291"/>
      <c r="F232" s="1291"/>
      <c r="G232" s="1291"/>
      <c r="H232" s="1291"/>
      <c r="I232" s="1291"/>
      <c r="J232" s="1291"/>
      <c r="K232" s="1291"/>
      <c r="L232" s="1291"/>
      <c r="M232" s="1291"/>
      <c r="N232" s="1291"/>
      <c r="O232" s="1291"/>
      <c r="P232" s="1291"/>
      <c r="Q232" s="1291"/>
      <c r="R232" s="1291"/>
      <c r="S232" s="1291"/>
      <c r="T232" s="1291"/>
      <c r="U232" s="1291"/>
      <c r="V232" s="1291"/>
      <c r="W232" s="1291"/>
      <c r="X232" s="1291"/>
      <c r="Y232" s="1291"/>
      <c r="Z232" s="1291"/>
    </row>
    <row r="233" spans="1:34" ht="24.75" thickBot="1" x14ac:dyDescent="0.3">
      <c r="A233" s="14" t="s">
        <v>14</v>
      </c>
      <c r="B233" s="12" t="s">
        <v>164</v>
      </c>
      <c r="C233" s="14" t="s">
        <v>462</v>
      </c>
      <c r="D233" s="15" t="s">
        <v>1</v>
      </c>
      <c r="E233" s="14" t="s">
        <v>463</v>
      </c>
      <c r="F233" s="15" t="s">
        <v>1</v>
      </c>
      <c r="G233" s="14" t="s">
        <v>464</v>
      </c>
      <c r="H233" s="15" t="s">
        <v>1</v>
      </c>
      <c r="I233" s="101" t="s">
        <v>426</v>
      </c>
      <c r="J233" s="13" t="s">
        <v>196</v>
      </c>
      <c r="K233" s="14" t="s">
        <v>465</v>
      </c>
      <c r="L233" s="15" t="s">
        <v>1</v>
      </c>
      <c r="M233" s="14" t="s">
        <v>466</v>
      </c>
      <c r="N233" s="15" t="s">
        <v>1</v>
      </c>
      <c r="O233" s="14" t="s">
        <v>467</v>
      </c>
      <c r="P233" s="15" t="s">
        <v>1</v>
      </c>
      <c r="Q233" s="101" t="s">
        <v>426</v>
      </c>
      <c r="R233" s="13" t="s">
        <v>196</v>
      </c>
      <c r="S233" s="14" t="s">
        <v>468</v>
      </c>
      <c r="T233" s="15" t="s">
        <v>1</v>
      </c>
      <c r="U233" s="14" t="s">
        <v>469</v>
      </c>
      <c r="V233" s="15" t="s">
        <v>1</v>
      </c>
      <c r="W233" s="14" t="s">
        <v>470</v>
      </c>
      <c r="X233" s="15" t="s">
        <v>1</v>
      </c>
      <c r="Y233" s="101" t="s">
        <v>426</v>
      </c>
      <c r="Z233" s="13" t="s">
        <v>196</v>
      </c>
      <c r="AA233" s="14" t="s">
        <v>471</v>
      </c>
      <c r="AB233" s="15" t="s">
        <v>1</v>
      </c>
      <c r="AC233" s="14" t="s">
        <v>472</v>
      </c>
      <c r="AD233" s="15" t="s">
        <v>1</v>
      </c>
      <c r="AE233" s="14" t="s">
        <v>473</v>
      </c>
      <c r="AF233" s="15" t="s">
        <v>1</v>
      </c>
      <c r="AG233" s="101" t="s">
        <v>426</v>
      </c>
      <c r="AH233" s="13" t="s">
        <v>196</v>
      </c>
    </row>
    <row r="234" spans="1:34" ht="17.25" thickTop="1" thickBot="1" x14ac:dyDescent="0.3">
      <c r="A234" s="184" t="s">
        <v>135</v>
      </c>
      <c r="B234" s="619">
        <f>'CAPS INF II VM-VG'!B8</f>
        <v>155</v>
      </c>
      <c r="C234" s="186">
        <f>'CAPS INF II VM-VG'!C8</f>
        <v>662</v>
      </c>
      <c r="D234" s="177">
        <f t="shared" ref="D234" si="570">C234/$B234</f>
        <v>4.2709677419354835</v>
      </c>
      <c r="E234" s="186">
        <f>'CAPS INF II VM-VG'!$E$8</f>
        <v>609</v>
      </c>
      <c r="F234" s="177">
        <f t="shared" ref="F234" si="571">E234/$B234</f>
        <v>3.9290322580645163</v>
      </c>
      <c r="G234" s="186">
        <f>'CAPS INF II VM-VG'!$G$8</f>
        <v>638</v>
      </c>
      <c r="H234" s="177">
        <f t="shared" ref="H234:L234" si="572">G234/$B234</f>
        <v>4.1161290322580646</v>
      </c>
      <c r="I234" s="187">
        <f>SUM(C234,E234,G234)</f>
        <v>1909</v>
      </c>
      <c r="J234" s="655">
        <f>I234/($B234*3)</f>
        <v>4.1053763440860216</v>
      </c>
      <c r="K234" s="674">
        <f>'CAPS INF II VM-VG'!$K$8</f>
        <v>513</v>
      </c>
      <c r="L234" s="636">
        <f t="shared" si="572"/>
        <v>3.3096774193548386</v>
      </c>
      <c r="M234" s="674">
        <f>'CAPS INF II VM-VG'!$M$8</f>
        <v>520</v>
      </c>
      <c r="N234" s="636">
        <f t="shared" ref="N234" si="573">M234/$B234</f>
        <v>3.3548387096774195</v>
      </c>
      <c r="O234" s="674">
        <f>'CAPS INF II VM-VG'!$O$8</f>
        <v>524</v>
      </c>
      <c r="P234" s="636">
        <f t="shared" ref="P234" si="574">O234/$B234</f>
        <v>3.3806451612903228</v>
      </c>
      <c r="Q234" s="187">
        <f>SUM(K234,M234,O234)</f>
        <v>1557</v>
      </c>
      <c r="R234" s="655">
        <f>Q234/($B234*3)</f>
        <v>3.3483870967741933</v>
      </c>
      <c r="S234" s="674">
        <f>'CAPS INF II VM-VG'!$S$8</f>
        <v>528</v>
      </c>
      <c r="T234" s="636">
        <f t="shared" ref="T234" si="575">S234/$B234</f>
        <v>3.4064516129032256</v>
      </c>
      <c r="U234" s="674">
        <f>'CAPS INF II VM-VG'!$U$8</f>
        <v>531</v>
      </c>
      <c r="V234" s="636">
        <f t="shared" ref="V234" si="576">U234/$B234</f>
        <v>3.4258064516129032</v>
      </c>
      <c r="W234" s="674">
        <f>'CAPS INF II VM-VG'!$W$8</f>
        <v>539</v>
      </c>
      <c r="X234" s="636">
        <f t="shared" ref="X234" si="577">W234/$B234</f>
        <v>3.4774193548387098</v>
      </c>
      <c r="Y234" s="187">
        <f>SUM(S234,U234,W234)</f>
        <v>1598</v>
      </c>
      <c r="Z234" s="655">
        <f>Y234/($B234*3)</f>
        <v>3.4365591397849462</v>
      </c>
      <c r="AA234" s="674">
        <f>'CAPS INF II VM-VG'!$S$8</f>
        <v>528</v>
      </c>
      <c r="AB234" s="636">
        <f t="shared" ref="AB234" si="578">AA234/$B234</f>
        <v>3.4064516129032256</v>
      </c>
      <c r="AC234" s="674">
        <f>'CAPS INF II VM-VG'!$U$8</f>
        <v>531</v>
      </c>
      <c r="AD234" s="636">
        <f t="shared" ref="AD234" si="579">AC234/$B234</f>
        <v>3.4258064516129032</v>
      </c>
      <c r="AE234" s="674">
        <f>'CAPS INF II VM-VG'!$W$8</f>
        <v>539</v>
      </c>
      <c r="AF234" s="636">
        <f t="shared" ref="AF234" si="580">AE234/$B234</f>
        <v>3.4774193548387098</v>
      </c>
      <c r="AG234" s="187">
        <f>SUM(AA234,AC234,AE234)</f>
        <v>1598</v>
      </c>
      <c r="AH234" s="655">
        <f>AG234/($B234*3)</f>
        <v>3.4365591397849462</v>
      </c>
    </row>
    <row r="235" spans="1:34" ht="16.5" thickBot="1" x14ac:dyDescent="0.3">
      <c r="A235" s="6" t="s">
        <v>373</v>
      </c>
      <c r="B235" s="678">
        <f>SUM(B234:B234)</f>
        <v>155</v>
      </c>
      <c r="C235" s="8">
        <f>SUM(C234:C234)</f>
        <v>662</v>
      </c>
      <c r="D235" s="22" t="e">
        <f>C235/$B$199</f>
        <v>#DIV/0!</v>
      </c>
      <c r="E235" s="8">
        <f>SUM(E234:E234)</f>
        <v>609</v>
      </c>
      <c r="F235" s="22" t="e">
        <f>E235/$B$199</f>
        <v>#DIV/0!</v>
      </c>
      <c r="G235" s="8">
        <f>SUM(G234:G234)</f>
        <v>638</v>
      </c>
      <c r="H235" s="22" t="e">
        <f>G235/$B$199</f>
        <v>#DIV/0!</v>
      </c>
      <c r="I235" s="81">
        <f>SUM(C235,E235,G235)</f>
        <v>1909</v>
      </c>
      <c r="J235" s="677">
        <f>I235/($B235*3)</f>
        <v>4.1053763440860216</v>
      </c>
      <c r="K235" s="661">
        <f>SUM(K234:K234)</f>
        <v>513</v>
      </c>
      <c r="L235" s="676" t="e">
        <f>K235/$B$199</f>
        <v>#DIV/0!</v>
      </c>
      <c r="M235" s="661">
        <f t="shared" ref="M235" si="581">SUM(M234:M234)</f>
        <v>520</v>
      </c>
      <c r="N235" s="676" t="e">
        <f>M235/$B$199</f>
        <v>#DIV/0!</v>
      </c>
      <c r="O235" s="661">
        <f t="shared" ref="O235" si="582">SUM(O234:O234)</f>
        <v>524</v>
      </c>
      <c r="P235" s="676" t="e">
        <f>O235/$B$199</f>
        <v>#DIV/0!</v>
      </c>
      <c r="Q235" s="81">
        <f>SUM(K235,M235,O235)</f>
        <v>1557</v>
      </c>
      <c r="R235" s="677">
        <f>Q235/($B235*3)</f>
        <v>3.3483870967741933</v>
      </c>
      <c r="S235" s="661">
        <f>SUM(S234:S234)</f>
        <v>528</v>
      </c>
      <c r="T235" s="676" t="e">
        <f>S235/$B$199</f>
        <v>#DIV/0!</v>
      </c>
      <c r="U235" s="661">
        <f t="shared" ref="U235" si="583">SUM(U234:U234)</f>
        <v>531</v>
      </c>
      <c r="V235" s="676" t="e">
        <f>U235/$B$199</f>
        <v>#DIV/0!</v>
      </c>
      <c r="W235" s="661">
        <f t="shared" ref="W235" si="584">SUM(W234:W234)</f>
        <v>539</v>
      </c>
      <c r="X235" s="676" t="e">
        <f>W235/$B$199</f>
        <v>#DIV/0!</v>
      </c>
      <c r="Y235" s="81">
        <f>SUM(S235,U235,W235)</f>
        <v>1598</v>
      </c>
      <c r="Z235" s="677">
        <f>Y235/($B235*3)</f>
        <v>3.4365591397849462</v>
      </c>
      <c r="AA235" s="661">
        <f>SUM(AA234:AA234)</f>
        <v>528</v>
      </c>
      <c r="AB235" s="676" t="e">
        <f>AA235/$B$199</f>
        <v>#DIV/0!</v>
      </c>
      <c r="AC235" s="661">
        <f t="shared" ref="AC235" si="585">SUM(AC234:AC234)</f>
        <v>531</v>
      </c>
      <c r="AD235" s="676" t="e">
        <f>AC235/$B$199</f>
        <v>#DIV/0!</v>
      </c>
      <c r="AE235" s="661">
        <f t="shared" ref="AE235" si="586">SUM(AE234:AE234)</f>
        <v>539</v>
      </c>
      <c r="AF235" s="676" t="e">
        <f>AE235/$B$199</f>
        <v>#DIV/0!</v>
      </c>
      <c r="AG235" s="81">
        <f>SUM(AA235,AC235,AE235)</f>
        <v>1598</v>
      </c>
      <c r="AH235" s="677">
        <f>AG235/($B235*3)</f>
        <v>3.4365591397849462</v>
      </c>
    </row>
    <row r="237" spans="1:34" x14ac:dyDescent="0.25">
      <c r="A237" s="1346" t="s">
        <v>495</v>
      </c>
      <c r="B237" s="1291"/>
      <c r="C237" s="1291"/>
      <c r="D237" s="1291"/>
      <c r="E237" s="1291"/>
      <c r="F237" s="1291"/>
      <c r="G237" s="1291"/>
      <c r="H237" s="1291"/>
      <c r="I237" s="1291"/>
      <c r="J237" s="1291"/>
      <c r="K237" s="1291"/>
      <c r="L237" s="1291"/>
      <c r="M237" s="1291"/>
      <c r="N237" s="1291"/>
      <c r="O237" s="1291"/>
      <c r="P237" s="1291"/>
      <c r="Q237" s="1291"/>
      <c r="R237" s="1291"/>
      <c r="S237" s="1291"/>
      <c r="T237" s="1291"/>
      <c r="U237" s="1291"/>
      <c r="V237" s="1291"/>
      <c r="W237" s="1291"/>
      <c r="X237" s="1291"/>
      <c r="Y237" s="1291"/>
      <c r="Z237" s="1291"/>
    </row>
    <row r="238" spans="1:34" ht="24.75" thickBot="1" x14ac:dyDescent="0.3">
      <c r="A238" s="14" t="s">
        <v>14</v>
      </c>
      <c r="B238" s="12" t="s">
        <v>164</v>
      </c>
      <c r="C238" s="14" t="s">
        <v>462</v>
      </c>
      <c r="D238" s="15" t="s">
        <v>1</v>
      </c>
      <c r="E238" s="14" t="s">
        <v>463</v>
      </c>
      <c r="F238" s="15" t="s">
        <v>1</v>
      </c>
      <c r="G238" s="14" t="s">
        <v>464</v>
      </c>
      <c r="H238" s="15" t="s">
        <v>1</v>
      </c>
      <c r="I238" s="101" t="s">
        <v>426</v>
      </c>
      <c r="J238" s="13" t="s">
        <v>196</v>
      </c>
      <c r="K238" s="14" t="s">
        <v>465</v>
      </c>
      <c r="L238" s="15" t="s">
        <v>1</v>
      </c>
      <c r="M238" s="14" t="s">
        <v>466</v>
      </c>
      <c r="N238" s="15" t="s">
        <v>1</v>
      </c>
      <c r="O238" s="14" t="s">
        <v>467</v>
      </c>
      <c r="P238" s="15" t="s">
        <v>1</v>
      </c>
      <c r="Q238" s="101" t="s">
        <v>426</v>
      </c>
      <c r="R238" s="13" t="s">
        <v>196</v>
      </c>
      <c r="S238" s="14" t="s">
        <v>468</v>
      </c>
      <c r="T238" s="15" t="s">
        <v>1</v>
      </c>
      <c r="U238" s="14" t="s">
        <v>469</v>
      </c>
      <c r="V238" s="15" t="s">
        <v>1</v>
      </c>
      <c r="W238" s="14" t="s">
        <v>470</v>
      </c>
      <c r="X238" s="15" t="s">
        <v>1</v>
      </c>
      <c r="Y238" s="101" t="s">
        <v>426</v>
      </c>
      <c r="Z238" s="13" t="s">
        <v>196</v>
      </c>
      <c r="AA238" s="14" t="s">
        <v>471</v>
      </c>
      <c r="AB238" s="15" t="s">
        <v>1</v>
      </c>
      <c r="AC238" s="14" t="s">
        <v>472</v>
      </c>
      <c r="AD238" s="15" t="s">
        <v>1</v>
      </c>
      <c r="AE238" s="14" t="s">
        <v>473</v>
      </c>
      <c r="AF238" s="15" t="s">
        <v>1</v>
      </c>
      <c r="AG238" s="101" t="s">
        <v>426</v>
      </c>
      <c r="AH238" s="13" t="s">
        <v>196</v>
      </c>
    </row>
    <row r="239" spans="1:34" thickTop="1" x14ac:dyDescent="0.25">
      <c r="A239" s="2" t="str">
        <f>'HORA CERTA'!A8</f>
        <v>Angiologista (consulta) - 12hrs</v>
      </c>
      <c r="B239" s="5">
        <f>'HORA CERTA'!B8</f>
        <v>396</v>
      </c>
      <c r="C239" s="709">
        <f>'HORA CERTA'!C8</f>
        <v>541</v>
      </c>
      <c r="D239" s="20">
        <f>'HORA CERTA'!D8</f>
        <v>1.3661616161616161</v>
      </c>
      <c r="E239" s="4">
        <f>'HORA CERTA'!E8</f>
        <v>364</v>
      </c>
      <c r="F239" s="20">
        <f>'HORA CERTA'!F8</f>
        <v>0.91919191919191923</v>
      </c>
      <c r="G239" s="4">
        <f>'HORA CERTA'!G8</f>
        <v>198</v>
      </c>
      <c r="H239" s="20">
        <f>'HORA CERTA'!H8</f>
        <v>0.5</v>
      </c>
      <c r="I239" s="79">
        <f>'HORA CERTA'!I8</f>
        <v>1103</v>
      </c>
      <c r="J239" s="190">
        <f>'HORA CERTA'!J8</f>
        <v>0.92845117845117842</v>
      </c>
      <c r="K239" s="4">
        <f>'HORA CERTA'!K8</f>
        <v>10</v>
      </c>
      <c r="L239" s="20">
        <f>'HORA CERTA'!L8</f>
        <v>2.5252525252525252E-2</v>
      </c>
      <c r="M239" s="4">
        <f>'HORA CERTA'!M8</f>
        <v>7</v>
      </c>
      <c r="N239" s="20">
        <f>'HORA CERTA'!N8</f>
        <v>1.7676767676767676E-2</v>
      </c>
      <c r="O239" s="4">
        <f>'HORA CERTA'!O8</f>
        <v>250</v>
      </c>
      <c r="P239" s="20">
        <f>'HORA CERTA'!P8</f>
        <v>0.63131313131313127</v>
      </c>
      <c r="Q239" s="79">
        <f>'HORA CERTA'!Q8</f>
        <v>267</v>
      </c>
      <c r="R239" s="190">
        <f>'HORA CERTA'!R8</f>
        <v>0.22474747474747475</v>
      </c>
      <c r="S239" s="4">
        <f>'HORA CERTA'!S8</f>
        <v>145</v>
      </c>
      <c r="T239" s="20">
        <f>'HORA CERTA'!T8</f>
        <v>0.36616161616161619</v>
      </c>
      <c r="U239" s="4">
        <f>'HORA CERTA'!U8</f>
        <v>227</v>
      </c>
      <c r="V239" s="20">
        <f>'HORA CERTA'!V8</f>
        <v>0.5732323232323232</v>
      </c>
      <c r="W239" s="4">
        <f>'HORA CERTA'!W8</f>
        <v>306</v>
      </c>
      <c r="X239" s="20">
        <f>'HORA CERTA'!X8</f>
        <v>0.77272727272727271</v>
      </c>
      <c r="Y239" s="79">
        <f>'HORA CERTA'!Y8</f>
        <v>678</v>
      </c>
      <c r="Z239" s="190">
        <f>'HORA CERTA'!Z8</f>
        <v>0.57070707070707072</v>
      </c>
      <c r="AA239" s="4">
        <f>'HORA CERTA'!AA8</f>
        <v>269</v>
      </c>
      <c r="AB239" s="20">
        <f>'HORA CERTA'!AB8</f>
        <v>0.67929292929292928</v>
      </c>
      <c r="AC239" s="4">
        <f>'HORA CERTA'!AC8</f>
        <v>348</v>
      </c>
      <c r="AD239" s="20">
        <f>'HORA CERTA'!AD8</f>
        <v>0.87878787878787878</v>
      </c>
      <c r="AE239" s="4">
        <f>'HORA CERTA'!AE8</f>
        <v>356</v>
      </c>
      <c r="AF239" s="20">
        <f>'HORA CERTA'!AF8</f>
        <v>0.89898989898989901</v>
      </c>
      <c r="AG239" s="79" t="e">
        <f>'HORA CERTA'!#REF!</f>
        <v>#REF!</v>
      </c>
      <c r="AH239" s="190" t="e">
        <f>'HORA CERTA'!#REF!</f>
        <v>#REF!</v>
      </c>
    </row>
    <row r="240" spans="1:34" ht="15" x14ac:dyDescent="0.25">
      <c r="A240" s="2" t="str">
        <f>'HORA CERTA'!A9</f>
        <v>Cardiologista (consulta) - 12hrs</v>
      </c>
      <c r="B240" s="5">
        <f>'HORA CERTA'!B9</f>
        <v>792</v>
      </c>
      <c r="C240" s="709">
        <f>'HORA CERTA'!C9</f>
        <v>767</v>
      </c>
      <c r="D240" s="20">
        <f>'HORA CERTA'!D9</f>
        <v>0.96843434343434343</v>
      </c>
      <c r="E240" s="4">
        <f>'HORA CERTA'!E9</f>
        <v>607</v>
      </c>
      <c r="F240" s="20">
        <f>'HORA CERTA'!F9</f>
        <v>0.76641414141414144</v>
      </c>
      <c r="G240" s="4">
        <f>'HORA CERTA'!G9</f>
        <v>505</v>
      </c>
      <c r="H240" s="20">
        <f>'HORA CERTA'!H9</f>
        <v>0.63762626262626265</v>
      </c>
      <c r="I240" s="79">
        <f>'HORA CERTA'!I9</f>
        <v>1879</v>
      </c>
      <c r="J240" s="190">
        <f>'HORA CERTA'!J9</f>
        <v>0.79082491582491588</v>
      </c>
      <c r="K240" s="4">
        <f>'HORA CERTA'!K9</f>
        <v>68</v>
      </c>
      <c r="L240" s="20">
        <f>'HORA CERTA'!L9</f>
        <v>8.5858585858585856E-2</v>
      </c>
      <c r="M240" s="4">
        <f>'HORA CERTA'!M9</f>
        <v>112</v>
      </c>
      <c r="N240" s="20">
        <f>'HORA CERTA'!N9</f>
        <v>0.14141414141414141</v>
      </c>
      <c r="O240" s="4">
        <f>'HORA CERTA'!O9</f>
        <v>329</v>
      </c>
      <c r="P240" s="20">
        <f>'HORA CERTA'!P9</f>
        <v>0.41540404040404039</v>
      </c>
      <c r="Q240" s="79">
        <f>'HORA CERTA'!Q9</f>
        <v>509</v>
      </c>
      <c r="R240" s="190">
        <f>'HORA CERTA'!R9</f>
        <v>0.21422558922558924</v>
      </c>
      <c r="S240" s="4">
        <f>'HORA CERTA'!S9</f>
        <v>581</v>
      </c>
      <c r="T240" s="20">
        <f>'HORA CERTA'!T9</f>
        <v>0.73358585858585856</v>
      </c>
      <c r="U240" s="4">
        <f>'HORA CERTA'!U9</f>
        <v>560</v>
      </c>
      <c r="V240" s="20">
        <f>'HORA CERTA'!V9</f>
        <v>0.70707070707070707</v>
      </c>
      <c r="W240" s="4">
        <f>'HORA CERTA'!W9</f>
        <v>512</v>
      </c>
      <c r="X240" s="20">
        <f>'HORA CERTA'!X9</f>
        <v>0.64646464646464652</v>
      </c>
      <c r="Y240" s="79">
        <f>'HORA CERTA'!Y9</f>
        <v>1653</v>
      </c>
      <c r="Z240" s="190">
        <f>'HORA CERTA'!Z9</f>
        <v>0.69570707070707072</v>
      </c>
      <c r="AA240" s="4">
        <f>'HORA CERTA'!AA9</f>
        <v>429</v>
      </c>
      <c r="AB240" s="20">
        <f>'HORA CERTA'!AB9</f>
        <v>0.54166666666666663</v>
      </c>
      <c r="AC240" s="4">
        <f>'HORA CERTA'!AC9</f>
        <v>553</v>
      </c>
      <c r="AD240" s="20">
        <f>'HORA CERTA'!AD9</f>
        <v>0.6982323232323232</v>
      </c>
      <c r="AE240" s="4">
        <f>'HORA CERTA'!AE9</f>
        <v>600</v>
      </c>
      <c r="AF240" s="20">
        <f>'HORA CERTA'!AF9</f>
        <v>0.75757575757575757</v>
      </c>
      <c r="AG240" s="79" t="e">
        <f>'HORA CERTA'!#REF!</f>
        <v>#REF!</v>
      </c>
      <c r="AH240" s="190" t="e">
        <f>'HORA CERTA'!#REF!</f>
        <v>#REF!</v>
      </c>
    </row>
    <row r="241" spans="1:34" ht="15" x14ac:dyDescent="0.25">
      <c r="A241" s="736" t="str">
        <f>'HORA CERTA'!A10</f>
        <v>Cirurgia Geral (consulta) - 12hrs</v>
      </c>
      <c r="B241" s="730">
        <f>'HORA CERTA'!B10</f>
        <v>66</v>
      </c>
      <c r="C241" s="709">
        <f>'HORA CERTA'!C10</f>
        <v>102</v>
      </c>
      <c r="D241" s="731">
        <f>'HORA CERTA'!D10</f>
        <v>1.5454545454545454</v>
      </c>
      <c r="E241" s="709">
        <f>'HORA CERTA'!E10</f>
        <v>39</v>
      </c>
      <c r="F241" s="731">
        <f>'HORA CERTA'!F10</f>
        <v>0.59090909090909094</v>
      </c>
      <c r="G241" s="709">
        <f>'HORA CERTA'!G10</f>
        <v>48</v>
      </c>
      <c r="H241" s="731">
        <f>'HORA CERTA'!H10</f>
        <v>0.72727272727272729</v>
      </c>
      <c r="I241" s="732">
        <f>'HORA CERTA'!I10</f>
        <v>189</v>
      </c>
      <c r="J241" s="733">
        <f>'HORA CERTA'!J10</f>
        <v>0.95454545454545459</v>
      </c>
      <c r="K241" s="709">
        <f>'HORA CERTA'!K10</f>
        <v>4</v>
      </c>
      <c r="L241" s="731">
        <f>'HORA CERTA'!L10</f>
        <v>6.0606060606060608E-2</v>
      </c>
      <c r="M241" s="709">
        <f>'HORA CERTA'!M10</f>
        <v>6</v>
      </c>
      <c r="N241" s="731">
        <f>'HORA CERTA'!N10</f>
        <v>9.0909090909090912E-2</v>
      </c>
      <c r="O241" s="709">
        <f>'HORA CERTA'!O10</f>
        <v>45</v>
      </c>
      <c r="P241" s="731">
        <f>'HORA CERTA'!P10</f>
        <v>0.68181818181818177</v>
      </c>
      <c r="Q241" s="732">
        <f>'HORA CERTA'!Q10</f>
        <v>55</v>
      </c>
      <c r="R241" s="733">
        <f>'HORA CERTA'!R10</f>
        <v>0.27777777777777779</v>
      </c>
      <c r="S241" s="709">
        <f>'HORA CERTA'!S10</f>
        <v>32</v>
      </c>
      <c r="T241" s="731">
        <f>'HORA CERTA'!T10</f>
        <v>0.48484848484848486</v>
      </c>
      <c r="U241" s="709">
        <f>'HORA CERTA'!U10</f>
        <v>89</v>
      </c>
      <c r="V241" s="731">
        <f>'HORA CERTA'!V10</f>
        <v>1.3484848484848484</v>
      </c>
      <c r="W241" s="709">
        <f>'HORA CERTA'!W10</f>
        <v>175</v>
      </c>
      <c r="X241" s="731">
        <f>'HORA CERTA'!X10</f>
        <v>2.6515151515151514</v>
      </c>
      <c r="Y241" s="732">
        <f>'HORA CERTA'!Y10</f>
        <v>296</v>
      </c>
      <c r="Z241" s="733">
        <f>'HORA CERTA'!Z10</f>
        <v>1.494949494949495</v>
      </c>
      <c r="AA241" s="709">
        <f>'HORA CERTA'!AA10</f>
        <v>145</v>
      </c>
      <c r="AB241" s="731">
        <f>'HORA CERTA'!AB10</f>
        <v>2.1969696969696968</v>
      </c>
      <c r="AC241" s="709">
        <f>'HORA CERTA'!AC10</f>
        <v>315</v>
      </c>
      <c r="AD241" s="731">
        <f>'HORA CERTA'!AD10</f>
        <v>4.7727272727272725</v>
      </c>
      <c r="AE241" s="709">
        <f>'HORA CERTA'!AE10</f>
        <v>331</v>
      </c>
      <c r="AF241" s="731">
        <f>'HORA CERTA'!AF10</f>
        <v>5.0151515151515156</v>
      </c>
      <c r="AG241" s="732" t="e">
        <f>'HORA CERTA'!#REF!</f>
        <v>#REF!</v>
      </c>
      <c r="AH241" s="733" t="e">
        <f>'HORA CERTA'!#REF!</f>
        <v>#REF!</v>
      </c>
    </row>
    <row r="242" spans="1:34" ht="15" x14ac:dyDescent="0.25">
      <c r="A242" s="736" t="str">
        <f>'HORA CERTA'!A11</f>
        <v>Cirurgia Pediatrica (consulta) - 12hrs</v>
      </c>
      <c r="B242" s="730">
        <f>'HORA CERTA'!B11</f>
        <v>66</v>
      </c>
      <c r="C242" s="709">
        <f>'HORA CERTA'!C11</f>
        <v>0</v>
      </c>
      <c r="D242" s="731">
        <f>'HORA CERTA'!D11</f>
        <v>0</v>
      </c>
      <c r="E242" s="709">
        <f>'HORA CERTA'!E11</f>
        <v>57</v>
      </c>
      <c r="F242" s="731">
        <f>'HORA CERTA'!F11</f>
        <v>0.86363636363636365</v>
      </c>
      <c r="G242" s="709">
        <f>'HORA CERTA'!G11</f>
        <v>34</v>
      </c>
      <c r="H242" s="731">
        <f>'HORA CERTA'!H11</f>
        <v>0.51515151515151514</v>
      </c>
      <c r="I242" s="732">
        <f>'HORA CERTA'!I11</f>
        <v>91</v>
      </c>
      <c r="J242" s="733">
        <f>'HORA CERTA'!J11</f>
        <v>0.45959595959595961</v>
      </c>
      <c r="K242" s="709">
        <f>'HORA CERTA'!K11</f>
        <v>22</v>
      </c>
      <c r="L242" s="731">
        <f>'HORA CERTA'!L11</f>
        <v>0.33333333333333331</v>
      </c>
      <c r="M242" s="709">
        <f>'HORA CERTA'!M11</f>
        <v>3</v>
      </c>
      <c r="N242" s="731">
        <f>'HORA CERTA'!N11</f>
        <v>4.5454545454545456E-2</v>
      </c>
      <c r="O242" s="709">
        <f>'HORA CERTA'!O11</f>
        <v>17</v>
      </c>
      <c r="P242" s="731">
        <f>'HORA CERTA'!P11</f>
        <v>0.25757575757575757</v>
      </c>
      <c r="Q242" s="732">
        <f>'HORA CERTA'!Q11</f>
        <v>42</v>
      </c>
      <c r="R242" s="733">
        <f>'HORA CERTA'!R11</f>
        <v>0.21212121212121213</v>
      </c>
      <c r="S242" s="709">
        <f>'HORA CERTA'!S11</f>
        <v>5</v>
      </c>
      <c r="T242" s="731">
        <f>'HORA CERTA'!T11</f>
        <v>7.575757575757576E-2</v>
      </c>
      <c r="U242" s="709">
        <f>'HORA CERTA'!U11</f>
        <v>1</v>
      </c>
      <c r="V242" s="731">
        <f>'HORA CERTA'!V11</f>
        <v>1.5151515151515152E-2</v>
      </c>
      <c r="W242" s="709">
        <f>'HORA CERTA'!W11</f>
        <v>30</v>
      </c>
      <c r="X242" s="731">
        <f>'HORA CERTA'!X11</f>
        <v>0.45454545454545453</v>
      </c>
      <c r="Y242" s="732">
        <f>'HORA CERTA'!Y11</f>
        <v>36</v>
      </c>
      <c r="Z242" s="733">
        <f>'HORA CERTA'!Z11</f>
        <v>0.18181818181818182</v>
      </c>
      <c r="AA242" s="709">
        <f>'HORA CERTA'!AA11</f>
        <v>113</v>
      </c>
      <c r="AB242" s="731">
        <f>'HORA CERTA'!AB11</f>
        <v>1.7121212121212122</v>
      </c>
      <c r="AC242" s="709">
        <f>'HORA CERTA'!AC11</f>
        <v>119</v>
      </c>
      <c r="AD242" s="731">
        <f>'HORA CERTA'!AD11</f>
        <v>1.803030303030303</v>
      </c>
      <c r="AE242" s="709">
        <f>'HORA CERTA'!AE11</f>
        <v>102</v>
      </c>
      <c r="AF242" s="731">
        <f>'HORA CERTA'!AF11</f>
        <v>1.5454545454545454</v>
      </c>
      <c r="AG242" s="732" t="e">
        <f>'HORA CERTA'!#REF!</f>
        <v>#REF!</v>
      </c>
      <c r="AH242" s="733" t="e">
        <f>'HORA CERTA'!#REF!</f>
        <v>#REF!</v>
      </c>
    </row>
    <row r="243" spans="1:34" ht="15" x14ac:dyDescent="0.25">
      <c r="A243" s="2" t="str">
        <f>'HORA CERTA'!A13</f>
        <v>Endocrinologista (consulta) - 12hrs</v>
      </c>
      <c r="B243" s="5">
        <f>'HORA CERTA'!B13</f>
        <v>660</v>
      </c>
      <c r="C243" s="709">
        <f>'HORA CERTA'!C13</f>
        <v>449</v>
      </c>
      <c r="D243" s="20">
        <f>'HORA CERTA'!D13</f>
        <v>0.6803030303030303</v>
      </c>
      <c r="E243" s="4">
        <f>'HORA CERTA'!E13</f>
        <v>301</v>
      </c>
      <c r="F243" s="20">
        <f>'HORA CERTA'!F13</f>
        <v>0.45606060606060606</v>
      </c>
      <c r="G243" s="4">
        <f>'HORA CERTA'!G13</f>
        <v>270</v>
      </c>
      <c r="H243" s="20">
        <f>'HORA CERTA'!H13</f>
        <v>0.40909090909090912</v>
      </c>
      <c r="I243" s="79">
        <f>'HORA CERTA'!I13</f>
        <v>1020</v>
      </c>
      <c r="J243" s="190">
        <f>'HORA CERTA'!J13</f>
        <v>0.51515151515151514</v>
      </c>
      <c r="K243" s="4">
        <f>'HORA CERTA'!K13</f>
        <v>27</v>
      </c>
      <c r="L243" s="20">
        <f>'HORA CERTA'!L13</f>
        <v>4.0909090909090909E-2</v>
      </c>
      <c r="M243" s="4">
        <f>'HORA CERTA'!M13</f>
        <v>29</v>
      </c>
      <c r="N243" s="20">
        <f>'HORA CERTA'!N13</f>
        <v>4.3939393939393938E-2</v>
      </c>
      <c r="O243" s="4">
        <f>'HORA CERTA'!O13</f>
        <v>344</v>
      </c>
      <c r="P243" s="20">
        <f>'HORA CERTA'!P13</f>
        <v>0.52121212121212124</v>
      </c>
      <c r="Q243" s="79">
        <f>'HORA CERTA'!Q13</f>
        <v>400</v>
      </c>
      <c r="R243" s="190">
        <f>'HORA CERTA'!R13</f>
        <v>0.20202020202020202</v>
      </c>
      <c r="S243" s="4">
        <f>'HORA CERTA'!S13</f>
        <v>303</v>
      </c>
      <c r="T243" s="20">
        <f>'HORA CERTA'!T13</f>
        <v>0.45909090909090911</v>
      </c>
      <c r="U243" s="4">
        <f>'HORA CERTA'!U13</f>
        <v>362</v>
      </c>
      <c r="V243" s="20">
        <f>'HORA CERTA'!V13</f>
        <v>0.54848484848484846</v>
      </c>
      <c r="W243" s="4">
        <f>'HORA CERTA'!W13</f>
        <v>236</v>
      </c>
      <c r="X243" s="20">
        <f>'HORA CERTA'!X13</f>
        <v>0.3575757575757576</v>
      </c>
      <c r="Y243" s="79">
        <f>'HORA CERTA'!Y13</f>
        <v>901</v>
      </c>
      <c r="Z243" s="190">
        <f>'HORA CERTA'!Z13</f>
        <v>0.45505050505050504</v>
      </c>
      <c r="AA243" s="4">
        <f>'HORA CERTA'!AA13</f>
        <v>234</v>
      </c>
      <c r="AB243" s="20">
        <f>'HORA CERTA'!AB13</f>
        <v>0.35454545454545455</v>
      </c>
      <c r="AC243" s="4">
        <f>'HORA CERTA'!AC13</f>
        <v>201</v>
      </c>
      <c r="AD243" s="20">
        <f>'HORA CERTA'!AD13</f>
        <v>0.30454545454545456</v>
      </c>
      <c r="AE243" s="4">
        <f>'HORA CERTA'!AE13</f>
        <v>363</v>
      </c>
      <c r="AF243" s="20">
        <f>'HORA CERTA'!AF13</f>
        <v>0.55000000000000004</v>
      </c>
      <c r="AG243" s="79" t="e">
        <f>'HORA CERTA'!#REF!</f>
        <v>#REF!</v>
      </c>
      <c r="AH243" s="190" t="e">
        <f>'HORA CERTA'!#REF!</f>
        <v>#REF!</v>
      </c>
    </row>
    <row r="244" spans="1:34" ht="15" x14ac:dyDescent="0.25">
      <c r="A244" s="736" t="str">
        <f>'HORA CERTA'!A15</f>
        <v>Ginecologia (consulta) - 12hrs</v>
      </c>
      <c r="B244" s="730">
        <f>'HORA CERTA'!B15</f>
        <v>48</v>
      </c>
      <c r="C244" s="709">
        <f>'HORA CERTA'!C15</f>
        <v>46</v>
      </c>
      <c r="D244" s="731">
        <f>'HORA CERTA'!D15</f>
        <v>0.95833333333333337</v>
      </c>
      <c r="E244" s="709">
        <f>'HORA CERTA'!E15</f>
        <v>21</v>
      </c>
      <c r="F244" s="731">
        <f>'HORA CERTA'!F15</f>
        <v>0.4375</v>
      </c>
      <c r="G244" s="709">
        <f>'HORA CERTA'!G15</f>
        <v>41</v>
      </c>
      <c r="H244" s="731">
        <f>'HORA CERTA'!H15</f>
        <v>0.85416666666666663</v>
      </c>
      <c r="I244" s="732">
        <f>'HORA CERTA'!I15</f>
        <v>108</v>
      </c>
      <c r="J244" s="733">
        <f>'HORA CERTA'!J15</f>
        <v>0.75</v>
      </c>
      <c r="K244" s="709">
        <f>'HORA CERTA'!K15</f>
        <v>7</v>
      </c>
      <c r="L244" s="731">
        <f>'HORA CERTA'!L15</f>
        <v>0.14583333333333334</v>
      </c>
      <c r="M244" s="709">
        <f>'HORA CERTA'!M15</f>
        <v>8</v>
      </c>
      <c r="N244" s="731">
        <f>'HORA CERTA'!N15</f>
        <v>0.16666666666666666</v>
      </c>
      <c r="O244" s="709">
        <f>'HORA CERTA'!O15</f>
        <v>32</v>
      </c>
      <c r="P244" s="731">
        <f>'HORA CERTA'!P15</f>
        <v>0.66666666666666663</v>
      </c>
      <c r="Q244" s="732">
        <f>'HORA CERTA'!Q15</f>
        <v>47</v>
      </c>
      <c r="R244" s="733">
        <f>'HORA CERTA'!R15</f>
        <v>0.3263888888888889</v>
      </c>
      <c r="S244" s="709">
        <f>'HORA CERTA'!S15</f>
        <v>8</v>
      </c>
      <c r="T244" s="731">
        <f>'HORA CERTA'!T15</f>
        <v>0.16666666666666666</v>
      </c>
      <c r="U244" s="709">
        <f>'HORA CERTA'!U15</f>
        <v>37</v>
      </c>
      <c r="V244" s="731">
        <f>'HORA CERTA'!V15</f>
        <v>0.77083333333333337</v>
      </c>
      <c r="W244" s="709">
        <f>'HORA CERTA'!W15</f>
        <v>55</v>
      </c>
      <c r="X244" s="731">
        <f>'HORA CERTA'!X15</f>
        <v>1.1458333333333333</v>
      </c>
      <c r="Y244" s="732">
        <f>'HORA CERTA'!Y15</f>
        <v>100</v>
      </c>
      <c r="Z244" s="733">
        <f>'HORA CERTA'!Z15</f>
        <v>0.69444444444444442</v>
      </c>
      <c r="AA244" s="709">
        <f>'HORA CERTA'!AA15</f>
        <v>39</v>
      </c>
      <c r="AB244" s="731">
        <f>'HORA CERTA'!AB15</f>
        <v>0.8125</v>
      </c>
      <c r="AC244" s="709">
        <f>'HORA CERTA'!AC15</f>
        <v>37</v>
      </c>
      <c r="AD244" s="731">
        <f>'HORA CERTA'!AD15</f>
        <v>0.77083333333333337</v>
      </c>
      <c r="AE244" s="709">
        <f>'HORA CERTA'!AE15</f>
        <v>62</v>
      </c>
      <c r="AF244" s="731">
        <f>'HORA CERTA'!AF15</f>
        <v>1.2916666666666667</v>
      </c>
      <c r="AG244" s="732" t="e">
        <f>'HORA CERTA'!#REF!</f>
        <v>#REF!</v>
      </c>
      <c r="AH244" s="733" t="e">
        <f>'HORA CERTA'!#REF!</f>
        <v>#REF!</v>
      </c>
    </row>
    <row r="245" spans="1:34" ht="15" x14ac:dyDescent="0.25">
      <c r="A245" s="2" t="str">
        <f>'HORA CERTA'!A17</f>
        <v>Neurologista (consulta) - 12hrs</v>
      </c>
      <c r="B245" s="5">
        <f>'HORA CERTA'!B17</f>
        <v>660</v>
      </c>
      <c r="C245" s="709">
        <f>'HORA CERTA'!C17</f>
        <v>779</v>
      </c>
      <c r="D245" s="20">
        <f>'HORA CERTA'!D17</f>
        <v>1.1803030303030304</v>
      </c>
      <c r="E245" s="4">
        <f>'HORA CERTA'!E17</f>
        <v>563</v>
      </c>
      <c r="F245" s="20">
        <f>'HORA CERTA'!F17</f>
        <v>0.85303030303030303</v>
      </c>
      <c r="G245" s="4">
        <f>'HORA CERTA'!G17</f>
        <v>458</v>
      </c>
      <c r="H245" s="20">
        <f>'HORA CERTA'!H17</f>
        <v>0.69393939393939397</v>
      </c>
      <c r="I245" s="79">
        <f>'HORA CERTA'!I17</f>
        <v>1800</v>
      </c>
      <c r="J245" s="190">
        <f>'HORA CERTA'!J17</f>
        <v>0.90909090909090906</v>
      </c>
      <c r="K245" s="4">
        <f>'HORA CERTA'!K17</f>
        <v>114</v>
      </c>
      <c r="L245" s="20">
        <f>'HORA CERTA'!L17</f>
        <v>0.17272727272727273</v>
      </c>
      <c r="M245" s="4">
        <f>'HORA CERTA'!M17</f>
        <v>111</v>
      </c>
      <c r="N245" s="20">
        <f>'HORA CERTA'!N17</f>
        <v>0.16818181818181818</v>
      </c>
      <c r="O245" s="4">
        <f>'HORA CERTA'!O17</f>
        <v>393</v>
      </c>
      <c r="P245" s="20">
        <f>'HORA CERTA'!P17</f>
        <v>0.59545454545454546</v>
      </c>
      <c r="Q245" s="79">
        <f>'HORA CERTA'!Q17</f>
        <v>618</v>
      </c>
      <c r="R245" s="190">
        <f>'HORA CERTA'!R17</f>
        <v>0.31212121212121213</v>
      </c>
      <c r="S245" s="4">
        <f>'HORA CERTA'!S17</f>
        <v>399</v>
      </c>
      <c r="T245" s="20">
        <f>'HORA CERTA'!T17</f>
        <v>0.6045454545454545</v>
      </c>
      <c r="U245" s="4">
        <f>'HORA CERTA'!U17</f>
        <v>219</v>
      </c>
      <c r="V245" s="20">
        <f>'HORA CERTA'!V17</f>
        <v>0.33181818181818185</v>
      </c>
      <c r="W245" s="4">
        <f>'HORA CERTA'!W17</f>
        <v>280</v>
      </c>
      <c r="X245" s="20">
        <f>'HORA CERTA'!X17</f>
        <v>0.42424242424242425</v>
      </c>
      <c r="Y245" s="79">
        <f>'HORA CERTA'!Y17</f>
        <v>898</v>
      </c>
      <c r="Z245" s="190">
        <f>'HORA CERTA'!Z17</f>
        <v>0.45353535353535351</v>
      </c>
      <c r="AA245" s="4">
        <f>'HORA CERTA'!AA17</f>
        <v>429</v>
      </c>
      <c r="AB245" s="20">
        <f>'HORA CERTA'!AB17</f>
        <v>0.65</v>
      </c>
      <c r="AC245" s="4">
        <f>'HORA CERTA'!AC17</f>
        <v>308</v>
      </c>
      <c r="AD245" s="20">
        <f>'HORA CERTA'!AD17</f>
        <v>0.46666666666666667</v>
      </c>
      <c r="AE245" s="4">
        <f>'HORA CERTA'!AE17</f>
        <v>369</v>
      </c>
      <c r="AF245" s="20">
        <f>'HORA CERTA'!AF17</f>
        <v>0.55909090909090908</v>
      </c>
      <c r="AG245" s="79" t="e">
        <f>'HORA CERTA'!#REF!</f>
        <v>#REF!</v>
      </c>
      <c r="AH245" s="190" t="e">
        <f>'HORA CERTA'!#REF!</f>
        <v>#REF!</v>
      </c>
    </row>
    <row r="246" spans="1:34" ht="15" x14ac:dyDescent="0.25">
      <c r="A246" s="2" t="str">
        <f>'HORA CERTA'!A18</f>
        <v>Ortopedista (consulta) - 12hrs</v>
      </c>
      <c r="B246" s="5">
        <f>'HORA CERTA'!B18</f>
        <v>484</v>
      </c>
      <c r="C246" s="709">
        <f>'HORA CERTA'!C18</f>
        <v>642</v>
      </c>
      <c r="D246" s="20">
        <f>'HORA CERTA'!D18</f>
        <v>1.3264462809917354</v>
      </c>
      <c r="E246" s="4">
        <f>'HORA CERTA'!E18</f>
        <v>606</v>
      </c>
      <c r="F246" s="20">
        <f>'HORA CERTA'!F18</f>
        <v>1.2520661157024793</v>
      </c>
      <c r="G246" s="4">
        <f>'HORA CERTA'!G18</f>
        <v>581</v>
      </c>
      <c r="H246" s="20">
        <f>'HORA CERTA'!H18</f>
        <v>1.2004132231404958</v>
      </c>
      <c r="I246" s="79">
        <f>'HORA CERTA'!I18</f>
        <v>1829</v>
      </c>
      <c r="J246" s="190">
        <f>'HORA CERTA'!J18</f>
        <v>1.2596418732782368</v>
      </c>
      <c r="K246" s="4">
        <f>'HORA CERTA'!K18</f>
        <v>23</v>
      </c>
      <c r="L246" s="20">
        <f>'HORA CERTA'!L18</f>
        <v>4.7520661157024795E-2</v>
      </c>
      <c r="M246" s="4">
        <f>'HORA CERTA'!M18</f>
        <v>29</v>
      </c>
      <c r="N246" s="20">
        <f>'HORA CERTA'!N18</f>
        <v>5.9917355371900828E-2</v>
      </c>
      <c r="O246" s="4">
        <f>'HORA CERTA'!O18</f>
        <v>368</v>
      </c>
      <c r="P246" s="20">
        <f>'HORA CERTA'!P18</f>
        <v>0.76033057851239672</v>
      </c>
      <c r="Q246" s="79">
        <f>'HORA CERTA'!Q18</f>
        <v>420</v>
      </c>
      <c r="R246" s="190">
        <f>'HORA CERTA'!R18</f>
        <v>0.28925619834710742</v>
      </c>
      <c r="S246" s="4">
        <f>'HORA CERTA'!S18</f>
        <v>325</v>
      </c>
      <c r="T246" s="20">
        <f>'HORA CERTA'!T18</f>
        <v>0.67148760330578516</v>
      </c>
      <c r="U246" s="4">
        <f>'HORA CERTA'!U18</f>
        <v>417</v>
      </c>
      <c r="V246" s="20">
        <f>'HORA CERTA'!V18</f>
        <v>0.86157024793388426</v>
      </c>
      <c r="W246" s="4">
        <f>'HORA CERTA'!W18</f>
        <v>358</v>
      </c>
      <c r="X246" s="20">
        <f>'HORA CERTA'!X18</f>
        <v>0.73966942148760328</v>
      </c>
      <c r="Y246" s="79">
        <f>'HORA CERTA'!Y18</f>
        <v>1100</v>
      </c>
      <c r="Z246" s="190">
        <f>'HORA CERTA'!Z18</f>
        <v>0.75757575757575757</v>
      </c>
      <c r="AA246" s="4">
        <f>'HORA CERTA'!AA18</f>
        <v>408</v>
      </c>
      <c r="AB246" s="20">
        <f>'HORA CERTA'!AB18</f>
        <v>0.84297520661157022</v>
      </c>
      <c r="AC246" s="4">
        <f>'HORA CERTA'!AC18</f>
        <v>332</v>
      </c>
      <c r="AD246" s="20">
        <f>'HORA CERTA'!AD18</f>
        <v>0.68595041322314054</v>
      </c>
      <c r="AE246" s="4">
        <f>'HORA CERTA'!AE18</f>
        <v>523</v>
      </c>
      <c r="AF246" s="20">
        <f>'HORA CERTA'!AF18</f>
        <v>1.0805785123966942</v>
      </c>
      <c r="AG246" s="79" t="e">
        <f>'HORA CERTA'!#REF!</f>
        <v>#REF!</v>
      </c>
      <c r="AH246" s="190" t="e">
        <f>'HORA CERTA'!#REF!</f>
        <v>#REF!</v>
      </c>
    </row>
    <row r="247" spans="1:34" ht="15" x14ac:dyDescent="0.25">
      <c r="A247" s="2" t="str">
        <f>'HORA CERTA'!A20</f>
        <v>Reumatologuista (consulta) - 12hrs</v>
      </c>
      <c r="B247" s="5">
        <f>'HORA CERTA'!B20</f>
        <v>264</v>
      </c>
      <c r="C247" s="709">
        <f>'HORA CERTA'!C20</f>
        <v>236</v>
      </c>
      <c r="D247" s="20">
        <f>'HORA CERTA'!D20</f>
        <v>0.89393939393939392</v>
      </c>
      <c r="E247" s="4">
        <f>'HORA CERTA'!E20</f>
        <v>186</v>
      </c>
      <c r="F247" s="20">
        <f>'HORA CERTA'!F20</f>
        <v>0.70454545454545459</v>
      </c>
      <c r="G247" s="4">
        <f>'HORA CERTA'!G20</f>
        <v>91</v>
      </c>
      <c r="H247" s="20">
        <f>'HORA CERTA'!H20</f>
        <v>0.34469696969696972</v>
      </c>
      <c r="I247" s="79">
        <f>'HORA CERTA'!I20</f>
        <v>513</v>
      </c>
      <c r="J247" s="190">
        <f>'HORA CERTA'!J20</f>
        <v>0.64772727272727271</v>
      </c>
      <c r="K247" s="4">
        <f>'HORA CERTA'!K20</f>
        <v>0</v>
      </c>
      <c r="L247" s="20">
        <f>'HORA CERTA'!L20</f>
        <v>0</v>
      </c>
      <c r="M247" s="4">
        <f>'HORA CERTA'!M20</f>
        <v>0</v>
      </c>
      <c r="N247" s="20">
        <f>'HORA CERTA'!N20</f>
        <v>0</v>
      </c>
      <c r="O247" s="4">
        <f>'HORA CERTA'!O20</f>
        <v>0</v>
      </c>
      <c r="P247" s="20">
        <f>'HORA CERTA'!P20</f>
        <v>0</v>
      </c>
      <c r="Q247" s="79">
        <f>'HORA CERTA'!Q20</f>
        <v>0</v>
      </c>
      <c r="R247" s="190">
        <f>'HORA CERTA'!R20</f>
        <v>0</v>
      </c>
      <c r="S247" s="4">
        <f>'HORA CERTA'!S20</f>
        <v>264</v>
      </c>
      <c r="T247" s="20">
        <f>'HORA CERTA'!T20</f>
        <v>1</v>
      </c>
      <c r="U247" s="4">
        <f>'HORA CERTA'!U20</f>
        <v>89</v>
      </c>
      <c r="V247" s="20">
        <f>'HORA CERTA'!V20</f>
        <v>0.3371212121212121</v>
      </c>
      <c r="W247" s="4">
        <f>'HORA CERTA'!W20</f>
        <v>142</v>
      </c>
      <c r="X247" s="20">
        <f>'HORA CERTA'!X20</f>
        <v>0.53787878787878785</v>
      </c>
      <c r="Y247" s="79">
        <f>'HORA CERTA'!Y20</f>
        <v>495</v>
      </c>
      <c r="Z247" s="190">
        <f>'HORA CERTA'!Z20</f>
        <v>0.625</v>
      </c>
      <c r="AA247" s="4">
        <f>'HORA CERTA'!AA20</f>
        <v>153</v>
      </c>
      <c r="AB247" s="20">
        <f>'HORA CERTA'!AB20</f>
        <v>0.57954545454545459</v>
      </c>
      <c r="AC247" s="4">
        <f>'HORA CERTA'!AC20</f>
        <v>142</v>
      </c>
      <c r="AD247" s="20">
        <f>'HORA CERTA'!AD20</f>
        <v>0.53787878787878785</v>
      </c>
      <c r="AE247" s="4">
        <f>'HORA CERTA'!AE20</f>
        <v>270</v>
      </c>
      <c r="AF247" s="20">
        <f>'HORA CERTA'!AF20</f>
        <v>1.0227272727272727</v>
      </c>
      <c r="AG247" s="79" t="e">
        <f>'HORA CERTA'!#REF!</f>
        <v>#REF!</v>
      </c>
      <c r="AH247" s="190" t="e">
        <f>'HORA CERTA'!#REF!</f>
        <v>#REF!</v>
      </c>
    </row>
    <row r="248" spans="1:34" ht="15" x14ac:dyDescent="0.25">
      <c r="A248" s="2" t="str">
        <f>'HORA CERTA'!A21</f>
        <v>Urologista (consulta) - 12hrs</v>
      </c>
      <c r="B248" s="5">
        <f>'HORA CERTA'!B21</f>
        <v>396</v>
      </c>
      <c r="C248" s="709">
        <f>'HORA CERTA'!C21</f>
        <v>539</v>
      </c>
      <c r="D248" s="20">
        <f>'HORA CERTA'!D21</f>
        <v>1.3611111111111112</v>
      </c>
      <c r="E248" s="4">
        <f>'HORA CERTA'!E21</f>
        <v>354</v>
      </c>
      <c r="F248" s="20">
        <f>'HORA CERTA'!F21</f>
        <v>0.89393939393939392</v>
      </c>
      <c r="G248" s="4">
        <f>'HORA CERTA'!G21</f>
        <v>157</v>
      </c>
      <c r="H248" s="20">
        <f>'HORA CERTA'!H21</f>
        <v>0.39646464646464646</v>
      </c>
      <c r="I248" s="79">
        <f>'HORA CERTA'!I21</f>
        <v>1050</v>
      </c>
      <c r="J248" s="190">
        <f>'HORA CERTA'!J21</f>
        <v>0.88383838383838387</v>
      </c>
      <c r="K248" s="4">
        <f>'HORA CERTA'!K21</f>
        <v>32</v>
      </c>
      <c r="L248" s="20">
        <f>'HORA CERTA'!L21</f>
        <v>8.0808080808080815E-2</v>
      </c>
      <c r="M248" s="4">
        <f>'HORA CERTA'!M21</f>
        <v>38</v>
      </c>
      <c r="N248" s="20">
        <f>'HORA CERTA'!N21</f>
        <v>9.5959595959595953E-2</v>
      </c>
      <c r="O248" s="4">
        <f>'HORA CERTA'!O21</f>
        <v>254</v>
      </c>
      <c r="P248" s="20">
        <f>'HORA CERTA'!P21</f>
        <v>0.64141414141414144</v>
      </c>
      <c r="Q248" s="79">
        <f>'HORA CERTA'!Q21</f>
        <v>324</v>
      </c>
      <c r="R248" s="190">
        <f>'HORA CERTA'!R21</f>
        <v>0.27272727272727271</v>
      </c>
      <c r="S248" s="4">
        <f>'HORA CERTA'!S21</f>
        <v>238</v>
      </c>
      <c r="T248" s="20">
        <f>'HORA CERTA'!T21</f>
        <v>0.60101010101010099</v>
      </c>
      <c r="U248" s="4">
        <f>'HORA CERTA'!U21</f>
        <v>267</v>
      </c>
      <c r="V248" s="20">
        <f>'HORA CERTA'!V21</f>
        <v>0.6742424242424242</v>
      </c>
      <c r="W248" s="4">
        <f>'HORA CERTA'!W21</f>
        <v>213</v>
      </c>
      <c r="X248" s="20">
        <f>'HORA CERTA'!X21</f>
        <v>0.53787878787878785</v>
      </c>
      <c r="Y248" s="79">
        <f>'HORA CERTA'!Y21</f>
        <v>718</v>
      </c>
      <c r="Z248" s="190">
        <f>'HORA CERTA'!Z21</f>
        <v>0.60437710437710435</v>
      </c>
      <c r="AA248" s="4">
        <f>'HORA CERTA'!AA21</f>
        <v>238</v>
      </c>
      <c r="AB248" s="20">
        <f>'HORA CERTA'!AB21</f>
        <v>0.60101010101010099</v>
      </c>
      <c r="AC248" s="4">
        <f>'HORA CERTA'!AC21</f>
        <v>297</v>
      </c>
      <c r="AD248" s="20">
        <f>'HORA CERTA'!AD21</f>
        <v>0.75</v>
      </c>
      <c r="AE248" s="4">
        <f>'HORA CERTA'!AE21</f>
        <v>332</v>
      </c>
      <c r="AF248" s="20">
        <f>'HORA CERTA'!AF21</f>
        <v>0.83838383838383834</v>
      </c>
      <c r="AG248" s="79" t="e">
        <f>'HORA CERTA'!#REF!</f>
        <v>#REF!</v>
      </c>
      <c r="AH248" s="190" t="e">
        <f>'HORA CERTA'!#REF!</f>
        <v>#REF!</v>
      </c>
    </row>
    <row r="249" spans="1:34" ht="15" x14ac:dyDescent="0.25">
      <c r="A249" s="2" t="str">
        <f>'HORA CERTA'!A12</f>
        <v>Dermatologista (consulta) - 12hrs</v>
      </c>
      <c r="B249" s="5">
        <f>'HORA CERTA'!B12</f>
        <v>540</v>
      </c>
      <c r="C249" s="709">
        <f>'HORA CERTA'!C12</f>
        <v>453</v>
      </c>
      <c r="D249" s="20">
        <f>'HORA CERTA'!D12</f>
        <v>0.83888888888888891</v>
      </c>
      <c r="E249" s="4">
        <f>'HORA CERTA'!E12</f>
        <v>444</v>
      </c>
      <c r="F249" s="20">
        <f>'HORA CERTA'!F12</f>
        <v>0.82222222222222219</v>
      </c>
      <c r="G249" s="4">
        <f>'HORA CERTA'!G12</f>
        <v>332</v>
      </c>
      <c r="H249" s="20">
        <f>'HORA CERTA'!H12</f>
        <v>0.61481481481481481</v>
      </c>
      <c r="I249" s="79">
        <f>'HORA CERTA'!I12</f>
        <v>1229</v>
      </c>
      <c r="J249" s="190">
        <f>'HORA CERTA'!J12</f>
        <v>0.75864197530864197</v>
      </c>
      <c r="K249" s="4">
        <f>'HORA CERTA'!K12</f>
        <v>32</v>
      </c>
      <c r="L249" s="20">
        <f>'HORA CERTA'!L12</f>
        <v>5.9259259259259262E-2</v>
      </c>
      <c r="M249" s="4">
        <f>'HORA CERTA'!M12</f>
        <v>36</v>
      </c>
      <c r="N249" s="20">
        <f>'HORA CERTA'!N12</f>
        <v>6.6666666666666666E-2</v>
      </c>
      <c r="O249" s="4">
        <f>'HORA CERTA'!O12</f>
        <v>287</v>
      </c>
      <c r="P249" s="20">
        <f>'HORA CERTA'!P12</f>
        <v>0.53148148148148144</v>
      </c>
      <c r="Q249" s="79">
        <f>'HORA CERTA'!Q12</f>
        <v>355</v>
      </c>
      <c r="R249" s="190">
        <f>'HORA CERTA'!R12</f>
        <v>0.2191358024691358</v>
      </c>
      <c r="S249" s="4">
        <f>'HORA CERTA'!S12</f>
        <v>327</v>
      </c>
      <c r="T249" s="20">
        <f>'HORA CERTA'!T12</f>
        <v>0.60555555555555551</v>
      </c>
      <c r="U249" s="4">
        <f>'HORA CERTA'!U12</f>
        <v>292</v>
      </c>
      <c r="V249" s="20">
        <f>'HORA CERTA'!V12</f>
        <v>0.54074074074074074</v>
      </c>
      <c r="W249" s="4">
        <f>'HORA CERTA'!W12</f>
        <v>218</v>
      </c>
      <c r="X249" s="20">
        <f>'HORA CERTA'!X12</f>
        <v>0.40370370370370373</v>
      </c>
      <c r="Y249" s="79">
        <f>'HORA CERTA'!Y12</f>
        <v>837</v>
      </c>
      <c r="Z249" s="190">
        <f>'HORA CERTA'!Z12</f>
        <v>0.51666666666666672</v>
      </c>
      <c r="AA249" s="4">
        <f>'HORA CERTA'!AA12</f>
        <v>345</v>
      </c>
      <c r="AB249" s="20">
        <f>'HORA CERTA'!AB12</f>
        <v>0.63888888888888884</v>
      </c>
      <c r="AC249" s="4">
        <f>'HORA CERTA'!AC12</f>
        <v>346</v>
      </c>
      <c r="AD249" s="20">
        <f>'HORA CERTA'!AD12</f>
        <v>0.64074074074074072</v>
      </c>
      <c r="AE249" s="4">
        <f>'HORA CERTA'!AE12</f>
        <v>455</v>
      </c>
      <c r="AF249" s="20">
        <f>'HORA CERTA'!AF12</f>
        <v>0.84259259259259256</v>
      </c>
      <c r="AG249" s="79" t="e">
        <f>'HORA CERTA'!#REF!</f>
        <v>#REF!</v>
      </c>
      <c r="AH249" s="190" t="e">
        <f>'HORA CERTA'!#REF!</f>
        <v>#REF!</v>
      </c>
    </row>
    <row r="250" spans="1:34" ht="15" x14ac:dyDescent="0.25">
      <c r="A250" s="2" t="str">
        <f>'HORA CERTA'!A14</f>
        <v>Gastroenterologista (consulta) - 12hrs</v>
      </c>
      <c r="B250" s="5">
        <f>'HORA CERTA'!B14</f>
        <v>132</v>
      </c>
      <c r="C250" s="710">
        <f>'HORA CERTA'!C14</f>
        <v>140</v>
      </c>
      <c r="D250" s="20">
        <f>'HORA CERTA'!D14</f>
        <v>1.0606060606060606</v>
      </c>
      <c r="E250" s="4">
        <f>'HORA CERTA'!E14</f>
        <v>101</v>
      </c>
      <c r="F250" s="20">
        <f>'HORA CERTA'!F14</f>
        <v>0.76515151515151514</v>
      </c>
      <c r="G250" s="4">
        <f>'HORA CERTA'!G14</f>
        <v>80</v>
      </c>
      <c r="H250" s="20">
        <f>'HORA CERTA'!H14</f>
        <v>0.60606060606060608</v>
      </c>
      <c r="I250" s="79">
        <f>'HORA CERTA'!I14</f>
        <v>321</v>
      </c>
      <c r="J250" s="190">
        <f>'HORA CERTA'!J14</f>
        <v>0.81060606060606055</v>
      </c>
      <c r="K250" s="4">
        <f>'HORA CERTA'!K14</f>
        <v>0</v>
      </c>
      <c r="L250" s="20">
        <f>'HORA CERTA'!L14</f>
        <v>0</v>
      </c>
      <c r="M250" s="4">
        <f>'HORA CERTA'!M14</f>
        <v>0</v>
      </c>
      <c r="N250" s="20">
        <f>'HORA CERTA'!N14</f>
        <v>0</v>
      </c>
      <c r="O250" s="4">
        <f>'HORA CERTA'!O14</f>
        <v>0</v>
      </c>
      <c r="P250" s="20">
        <f>'HORA CERTA'!P14</f>
        <v>0</v>
      </c>
      <c r="Q250" s="79">
        <f>'HORA CERTA'!Q14</f>
        <v>0</v>
      </c>
      <c r="R250" s="190">
        <f>'HORA CERTA'!R14</f>
        <v>0</v>
      </c>
      <c r="S250" s="4">
        <f>'HORA CERTA'!S14</f>
        <v>0</v>
      </c>
      <c r="T250" s="20">
        <f>'HORA CERTA'!T14</f>
        <v>0</v>
      </c>
      <c r="U250" s="4">
        <f>'HORA CERTA'!U14</f>
        <v>0</v>
      </c>
      <c r="V250" s="20">
        <f>'HORA CERTA'!V14</f>
        <v>0</v>
      </c>
      <c r="W250" s="4">
        <f>'HORA CERTA'!W14</f>
        <v>73</v>
      </c>
      <c r="X250" s="20">
        <f>'HORA CERTA'!X14</f>
        <v>0.55303030303030298</v>
      </c>
      <c r="Y250" s="79">
        <f>'HORA CERTA'!Y14</f>
        <v>73</v>
      </c>
      <c r="Z250" s="190">
        <f>'HORA CERTA'!Z14</f>
        <v>0.18434343434343434</v>
      </c>
      <c r="AA250" s="4">
        <f>'HORA CERTA'!AA14</f>
        <v>69</v>
      </c>
      <c r="AB250" s="20">
        <f>'HORA CERTA'!AB14</f>
        <v>0.52272727272727271</v>
      </c>
      <c r="AC250" s="4">
        <f>'HORA CERTA'!AC14</f>
        <v>63</v>
      </c>
      <c r="AD250" s="20">
        <f>'HORA CERTA'!AD14</f>
        <v>0.47727272727272729</v>
      </c>
      <c r="AE250" s="4">
        <f>'HORA CERTA'!AE14</f>
        <v>127</v>
      </c>
      <c r="AF250" s="20">
        <f>'HORA CERTA'!AF14</f>
        <v>0.96212121212121215</v>
      </c>
      <c r="AG250" s="79" t="e">
        <f>'HORA CERTA'!#REF!</f>
        <v>#REF!</v>
      </c>
      <c r="AH250" s="190" t="e">
        <f>'HORA CERTA'!#REF!</f>
        <v>#REF!</v>
      </c>
    </row>
    <row r="251" spans="1:34" ht="15" x14ac:dyDescent="0.25">
      <c r="A251" s="734" t="str">
        <f>'HORA CERTA'!A19</f>
        <v>Proctologia (consulta) - 12hrs</v>
      </c>
      <c r="B251" s="735">
        <f>'HORA CERTA'!B19</f>
        <v>84</v>
      </c>
      <c r="C251" s="710">
        <f>'HORA CERTA'!C19</f>
        <v>147</v>
      </c>
      <c r="D251" s="731">
        <f>'HORA CERTA'!D19</f>
        <v>1.75</v>
      </c>
      <c r="E251" s="709">
        <f>'HORA CERTA'!E19</f>
        <v>119</v>
      </c>
      <c r="F251" s="731">
        <f>'HORA CERTA'!F19</f>
        <v>1.4166666666666667</v>
      </c>
      <c r="G251" s="709">
        <f>'HORA CERTA'!G19</f>
        <v>21</v>
      </c>
      <c r="H251" s="731">
        <f>'HORA CERTA'!H19</f>
        <v>0.25</v>
      </c>
      <c r="I251" s="732">
        <f>'HORA CERTA'!I19</f>
        <v>287</v>
      </c>
      <c r="J251" s="733">
        <f>'HORA CERTA'!J19</f>
        <v>1.1388888888888888</v>
      </c>
      <c r="K251" s="709">
        <f>'HORA CERTA'!K19</f>
        <v>3</v>
      </c>
      <c r="L251" s="731">
        <f>'HORA CERTA'!L19</f>
        <v>3.5714285714285712E-2</v>
      </c>
      <c r="M251" s="709">
        <f>'HORA CERTA'!M19</f>
        <v>2</v>
      </c>
      <c r="N251" s="731">
        <f>'HORA CERTA'!N19</f>
        <v>2.3809523809523808E-2</v>
      </c>
      <c r="O251" s="709">
        <f>'HORA CERTA'!O19</f>
        <v>59</v>
      </c>
      <c r="P251" s="731">
        <f>'HORA CERTA'!P19</f>
        <v>0.70238095238095233</v>
      </c>
      <c r="Q251" s="732">
        <f>'HORA CERTA'!Q19</f>
        <v>64</v>
      </c>
      <c r="R251" s="733">
        <f>'HORA CERTA'!R19</f>
        <v>0.25396825396825395</v>
      </c>
      <c r="S251" s="709">
        <f>'HORA CERTA'!S19</f>
        <v>21</v>
      </c>
      <c r="T251" s="731">
        <f>'HORA CERTA'!T19</f>
        <v>0.25</v>
      </c>
      <c r="U251" s="709">
        <f>'HORA CERTA'!U19</f>
        <v>37</v>
      </c>
      <c r="V251" s="731">
        <f>'HORA CERTA'!V19</f>
        <v>0.44047619047619047</v>
      </c>
      <c r="W251" s="709">
        <f>'HORA CERTA'!W19</f>
        <v>63</v>
      </c>
      <c r="X251" s="731">
        <f>'HORA CERTA'!X19</f>
        <v>0.75</v>
      </c>
      <c r="Y251" s="732">
        <f>'HORA CERTA'!Y19</f>
        <v>121</v>
      </c>
      <c r="Z251" s="733">
        <f>'HORA CERTA'!Z19</f>
        <v>0.48015873015873017</v>
      </c>
      <c r="AA251" s="709">
        <f>'HORA CERTA'!AA19</f>
        <v>96</v>
      </c>
      <c r="AB251" s="731">
        <f>'HORA CERTA'!AB19</f>
        <v>1.1428571428571428</v>
      </c>
      <c r="AC251" s="709">
        <f>'HORA CERTA'!AC19</f>
        <v>19</v>
      </c>
      <c r="AD251" s="731">
        <f>'HORA CERTA'!AD19</f>
        <v>0.22619047619047619</v>
      </c>
      <c r="AE251" s="709">
        <f>'HORA CERTA'!AE19</f>
        <v>72</v>
      </c>
      <c r="AF251" s="731">
        <f>'HORA CERTA'!AF19</f>
        <v>0.8571428571428571</v>
      </c>
      <c r="AG251" s="732" t="e">
        <f>'HORA CERTA'!#REF!</f>
        <v>#REF!</v>
      </c>
      <c r="AH251" s="733" t="e">
        <f>'HORA CERTA'!#REF!</f>
        <v>#REF!</v>
      </c>
    </row>
    <row r="252" spans="1:34" thickBot="1" x14ac:dyDescent="0.3">
      <c r="A252" s="734" t="e">
        <f>'HORA CERTA'!#REF!</f>
        <v>#REF!</v>
      </c>
      <c r="B252" s="735" t="e">
        <f>'HORA CERTA'!#REF!</f>
        <v>#REF!</v>
      </c>
      <c r="C252" s="710" t="e">
        <f>'HORA CERTA'!#REF!</f>
        <v>#REF!</v>
      </c>
      <c r="D252" s="719" t="e">
        <f>'HORA CERTA'!#REF!</f>
        <v>#REF!</v>
      </c>
      <c r="E252" s="710" t="e">
        <f>'HORA CERTA'!#REF!</f>
        <v>#REF!</v>
      </c>
      <c r="F252" s="719" t="e">
        <f>'HORA CERTA'!#REF!</f>
        <v>#REF!</v>
      </c>
      <c r="G252" s="710" t="e">
        <f>'HORA CERTA'!#REF!</f>
        <v>#REF!</v>
      </c>
      <c r="H252" s="719" t="e">
        <f>'HORA CERTA'!#REF!</f>
        <v>#REF!</v>
      </c>
      <c r="I252" s="720" t="e">
        <f>'HORA CERTA'!#REF!</f>
        <v>#REF!</v>
      </c>
      <c r="J252" s="721" t="e">
        <f>'HORA CERTA'!#REF!</f>
        <v>#REF!</v>
      </c>
      <c r="K252" s="710" t="e">
        <f>'HORA CERTA'!#REF!</f>
        <v>#REF!</v>
      </c>
      <c r="L252" s="719" t="e">
        <f>'HORA CERTA'!#REF!</f>
        <v>#REF!</v>
      </c>
      <c r="M252" s="710" t="e">
        <f>'HORA CERTA'!#REF!</f>
        <v>#REF!</v>
      </c>
      <c r="N252" s="719" t="e">
        <f>'HORA CERTA'!#REF!</f>
        <v>#REF!</v>
      </c>
      <c r="O252" s="710" t="e">
        <f>'HORA CERTA'!#REF!</f>
        <v>#REF!</v>
      </c>
      <c r="P252" s="719" t="e">
        <f>'HORA CERTA'!#REF!</f>
        <v>#REF!</v>
      </c>
      <c r="Q252" s="720" t="e">
        <f>'HORA CERTA'!#REF!</f>
        <v>#REF!</v>
      </c>
      <c r="R252" s="721" t="e">
        <f>'HORA CERTA'!#REF!</f>
        <v>#REF!</v>
      </c>
      <c r="S252" s="710" t="e">
        <f>'HORA CERTA'!#REF!</f>
        <v>#REF!</v>
      </c>
      <c r="T252" s="719" t="e">
        <f>'HORA CERTA'!#REF!</f>
        <v>#REF!</v>
      </c>
      <c r="U252" s="710" t="e">
        <f>'HORA CERTA'!#REF!</f>
        <v>#REF!</v>
      </c>
      <c r="V252" s="719" t="e">
        <f>'HORA CERTA'!#REF!</f>
        <v>#REF!</v>
      </c>
      <c r="W252" s="710" t="e">
        <f>'HORA CERTA'!#REF!</f>
        <v>#REF!</v>
      </c>
      <c r="X252" s="719" t="e">
        <f>'HORA CERTA'!#REF!</f>
        <v>#REF!</v>
      </c>
      <c r="Y252" s="720" t="e">
        <f>'HORA CERTA'!#REF!</f>
        <v>#REF!</v>
      </c>
      <c r="Z252" s="721" t="e">
        <f>'HORA CERTA'!#REF!</f>
        <v>#REF!</v>
      </c>
      <c r="AA252" s="710" t="e">
        <f>'HORA CERTA'!#REF!</f>
        <v>#REF!</v>
      </c>
      <c r="AB252" s="719" t="e">
        <f>'HORA CERTA'!#REF!</f>
        <v>#REF!</v>
      </c>
      <c r="AC252" s="710" t="e">
        <f>'HORA CERTA'!#REF!</f>
        <v>#REF!</v>
      </c>
      <c r="AD252" s="719" t="e">
        <f>'HORA CERTA'!#REF!</f>
        <v>#REF!</v>
      </c>
      <c r="AE252" s="710" t="e">
        <f>'HORA CERTA'!#REF!</f>
        <v>#REF!</v>
      </c>
      <c r="AF252" s="719" t="e">
        <f>'HORA CERTA'!#REF!</f>
        <v>#REF!</v>
      </c>
      <c r="AG252" s="720" t="e">
        <f>'HORA CERTA'!#REF!</f>
        <v>#REF!</v>
      </c>
      <c r="AH252" s="721" t="e">
        <f>'HORA CERTA'!#REF!</f>
        <v>#REF!</v>
      </c>
    </row>
    <row r="253" spans="1:34" thickBot="1" x14ac:dyDescent="0.3">
      <c r="A253" s="750" t="str">
        <f>'HORA CERTA'!A23</f>
        <v>SOMA CONSULTAS</v>
      </c>
      <c r="B253" s="739">
        <f>'HORA CERTA'!B23</f>
        <v>4768</v>
      </c>
      <c r="C253" s="717">
        <f>'HORA CERTA'!C23</f>
        <v>4849</v>
      </c>
      <c r="D253" s="726">
        <f>'HORA CERTA'!D23</f>
        <v>1.0169882550335569</v>
      </c>
      <c r="E253" s="717">
        <f>'HORA CERTA'!E23</f>
        <v>3775</v>
      </c>
      <c r="F253" s="726">
        <f>'HORA CERTA'!F23</f>
        <v>0.79173657718120805</v>
      </c>
      <c r="G253" s="717">
        <f>'HORA CERTA'!G23</f>
        <v>2839</v>
      </c>
      <c r="H253" s="726">
        <f>'HORA CERTA'!H23</f>
        <v>0.59542785234899331</v>
      </c>
      <c r="I253" s="727">
        <f>'HORA CERTA'!I23</f>
        <v>11463</v>
      </c>
      <c r="J253" s="728">
        <f>'HORA CERTA'!J23</f>
        <v>0.80138422818791943</v>
      </c>
      <c r="K253" s="717">
        <f>'HORA CERTA'!K23</f>
        <v>345</v>
      </c>
      <c r="L253" s="726">
        <f>'HORA CERTA'!L23</f>
        <v>7.2357382550335567E-2</v>
      </c>
      <c r="M253" s="717">
        <f>'HORA CERTA'!M23</f>
        <v>386</v>
      </c>
      <c r="N253" s="726">
        <f>'HORA CERTA'!N23</f>
        <v>8.0956375838926176E-2</v>
      </c>
      <c r="O253" s="717">
        <f>'HORA CERTA'!O23</f>
        <v>2398</v>
      </c>
      <c r="P253" s="726">
        <f>'HORA CERTA'!P23</f>
        <v>0.50293624161073824</v>
      </c>
      <c r="Q253" s="727">
        <f>'HORA CERTA'!Q23</f>
        <v>3129</v>
      </c>
      <c r="R253" s="728">
        <f>'HORA CERTA'!R23</f>
        <v>0.21875</v>
      </c>
      <c r="S253" s="717">
        <f>'HORA CERTA'!S23</f>
        <v>2665</v>
      </c>
      <c r="T253" s="726">
        <f>'HORA CERTA'!T23</f>
        <v>0.55893456375838924</v>
      </c>
      <c r="U253" s="717">
        <f>'HORA CERTA'!U23</f>
        <v>2621</v>
      </c>
      <c r="V253" s="726">
        <f>'HORA CERTA'!V23</f>
        <v>0.54970637583892612</v>
      </c>
      <c r="W253" s="717">
        <f>'HORA CERTA'!W23</f>
        <v>2695</v>
      </c>
      <c r="X253" s="726">
        <f>'HORA CERTA'!X23</f>
        <v>0.56522651006711411</v>
      </c>
      <c r="Y253" s="727">
        <f>'HORA CERTA'!Y23</f>
        <v>7981</v>
      </c>
      <c r="Z253" s="728">
        <f>'HORA CERTA'!Z23</f>
        <v>0.55795581655480986</v>
      </c>
      <c r="AA253" s="717">
        <f>'HORA CERTA'!AA23</f>
        <v>2992</v>
      </c>
      <c r="AB253" s="726">
        <f>'HORA CERTA'!AB23</f>
        <v>0.62751677852348997</v>
      </c>
      <c r="AC253" s="717">
        <f>'HORA CERTA'!AC23</f>
        <v>3108</v>
      </c>
      <c r="AD253" s="726">
        <f>'HORA CERTA'!AD23</f>
        <v>0.65184563758389258</v>
      </c>
      <c r="AE253" s="717">
        <f>'HORA CERTA'!AE23</f>
        <v>4010</v>
      </c>
      <c r="AF253" s="726">
        <f>'HORA CERTA'!AF23</f>
        <v>0.84102348993288589</v>
      </c>
      <c r="AG253" s="727" t="e">
        <f>'HORA CERTA'!#REF!</f>
        <v>#REF!</v>
      </c>
      <c r="AH253" s="728" t="e">
        <f>'HORA CERTA'!#REF!</f>
        <v>#REF!</v>
      </c>
    </row>
    <row r="254" spans="1:34" ht="15" x14ac:dyDescent="0.25">
      <c r="A254" s="744" t="str">
        <f>'HORA CERTA'!A26</f>
        <v>Cirurgia Vascular (procedimentos)</v>
      </c>
      <c r="B254" s="730">
        <f>'HORA CERTA'!B26</f>
        <v>20</v>
      </c>
      <c r="C254" s="747">
        <f>'HORA CERTA'!C26</f>
        <v>10</v>
      </c>
      <c r="D254" s="731">
        <f>'HORA CERTA'!D26</f>
        <v>0.5</v>
      </c>
      <c r="E254" s="747">
        <f>'HORA CERTA'!E26</f>
        <v>16</v>
      </c>
      <c r="F254" s="731">
        <f>'HORA CERTA'!F26</f>
        <v>0.8</v>
      </c>
      <c r="G254" s="747">
        <f>'HORA CERTA'!G26</f>
        <v>0</v>
      </c>
      <c r="H254" s="731">
        <f>'HORA CERTA'!H26</f>
        <v>0</v>
      </c>
      <c r="I254" s="732">
        <f>'HORA CERTA'!I26</f>
        <v>26</v>
      </c>
      <c r="J254" s="733">
        <f>'HORA CERTA'!J26</f>
        <v>0.43333333333333335</v>
      </c>
      <c r="K254" s="747">
        <f>'HORA CERTA'!K26</f>
        <v>0</v>
      </c>
      <c r="L254" s="731">
        <f>'HORA CERTA'!L26</f>
        <v>0</v>
      </c>
      <c r="M254" s="747">
        <f>'HORA CERTA'!M26</f>
        <v>0</v>
      </c>
      <c r="N254" s="731">
        <f>'HORA CERTA'!N26</f>
        <v>0</v>
      </c>
      <c r="O254" s="747">
        <f>'HORA CERTA'!O26</f>
        <v>0</v>
      </c>
      <c r="P254" s="731">
        <f>'HORA CERTA'!P26</f>
        <v>0</v>
      </c>
      <c r="Q254" s="732">
        <f>'HORA CERTA'!Q26</f>
        <v>0</v>
      </c>
      <c r="R254" s="733">
        <f>'HORA CERTA'!R26</f>
        <v>0</v>
      </c>
      <c r="S254" s="747">
        <f>'HORA CERTA'!S26</f>
        <v>12</v>
      </c>
      <c r="T254" s="731">
        <f>'HORA CERTA'!T26</f>
        <v>0.6</v>
      </c>
      <c r="U254" s="747">
        <f>'HORA CERTA'!U26</f>
        <v>22</v>
      </c>
      <c r="V254" s="731">
        <f>'HORA CERTA'!V26</f>
        <v>1.1000000000000001</v>
      </c>
      <c r="W254" s="747">
        <f>'HORA CERTA'!W26</f>
        <v>34</v>
      </c>
      <c r="X254" s="731">
        <f>'HORA CERTA'!X26</f>
        <v>1.7</v>
      </c>
      <c r="Y254" s="732">
        <f>'HORA CERTA'!Y26</f>
        <v>68</v>
      </c>
      <c r="Z254" s="733">
        <f>'HORA CERTA'!Z26</f>
        <v>1.1333333333333333</v>
      </c>
      <c r="AA254" s="747">
        <f>'HORA CERTA'!AA26</f>
        <v>18</v>
      </c>
      <c r="AB254" s="731">
        <f>'HORA CERTA'!AB26</f>
        <v>0.9</v>
      </c>
      <c r="AC254" s="747">
        <f>'HORA CERTA'!AC26</f>
        <v>53</v>
      </c>
      <c r="AD254" s="731">
        <f>'HORA CERTA'!AD26</f>
        <v>2.65</v>
      </c>
      <c r="AE254" s="747">
        <f>'HORA CERTA'!AE26</f>
        <v>51</v>
      </c>
      <c r="AF254" s="731">
        <f>'HORA CERTA'!AF26</f>
        <v>2.5499999999999998</v>
      </c>
      <c r="AG254" s="732" t="e">
        <f>'HORA CERTA'!#REF!</f>
        <v>#REF!</v>
      </c>
      <c r="AH254" s="733" t="e">
        <f>'HORA CERTA'!#REF!</f>
        <v>#REF!</v>
      </c>
    </row>
    <row r="255" spans="1:34" ht="15" x14ac:dyDescent="0.25">
      <c r="A255" s="744" t="str">
        <f>'HORA CERTA'!A24</f>
        <v>Cirurgia Geral (procedimentos)</v>
      </c>
      <c r="B255" s="730">
        <f>'HORA CERTA'!B24</f>
        <v>10</v>
      </c>
      <c r="C255" s="747">
        <f>'HORA CERTA'!C24</f>
        <v>9</v>
      </c>
      <c r="D255" s="731">
        <f>'HORA CERTA'!D24</f>
        <v>0.9</v>
      </c>
      <c r="E255" s="747">
        <f>'HORA CERTA'!E24</f>
        <v>10</v>
      </c>
      <c r="F255" s="731">
        <f>'HORA CERTA'!F24</f>
        <v>1</v>
      </c>
      <c r="G255" s="747">
        <f>'HORA CERTA'!G24</f>
        <v>9</v>
      </c>
      <c r="H255" s="731">
        <f>'HORA CERTA'!H24</f>
        <v>0.9</v>
      </c>
      <c r="I255" s="732">
        <f>'HORA CERTA'!I24</f>
        <v>28</v>
      </c>
      <c r="J255" s="733">
        <f>'HORA CERTA'!J24</f>
        <v>0.93333333333333335</v>
      </c>
      <c r="K255" s="747">
        <f>'HORA CERTA'!K24</f>
        <v>0</v>
      </c>
      <c r="L255" s="731">
        <f>'HORA CERTA'!L24</f>
        <v>0</v>
      </c>
      <c r="M255" s="747">
        <f>'HORA CERTA'!M24</f>
        <v>0</v>
      </c>
      <c r="N255" s="731">
        <f>'HORA CERTA'!N24</f>
        <v>0</v>
      </c>
      <c r="O255" s="747">
        <f>'HORA CERTA'!O24</f>
        <v>0</v>
      </c>
      <c r="P255" s="731">
        <f>'HORA CERTA'!P24</f>
        <v>0</v>
      </c>
      <c r="Q255" s="732">
        <f>'HORA CERTA'!Q24</f>
        <v>0</v>
      </c>
      <c r="R255" s="733">
        <f>'HORA CERTA'!R24</f>
        <v>0</v>
      </c>
      <c r="S255" s="747">
        <f>'HORA CERTA'!S24</f>
        <v>8</v>
      </c>
      <c r="T255" s="731">
        <f>'HORA CERTA'!T24</f>
        <v>0.8</v>
      </c>
      <c r="U255" s="747">
        <f>'HORA CERTA'!U24</f>
        <v>33</v>
      </c>
      <c r="V255" s="731">
        <f>'HORA CERTA'!V24</f>
        <v>3.3</v>
      </c>
      <c r="W255" s="747">
        <f>'HORA CERTA'!W24</f>
        <v>30</v>
      </c>
      <c r="X255" s="731">
        <f>'HORA CERTA'!X24</f>
        <v>3</v>
      </c>
      <c r="Y255" s="732">
        <f>'HORA CERTA'!Y24</f>
        <v>71</v>
      </c>
      <c r="Z255" s="733">
        <f>'HORA CERTA'!Z24</f>
        <v>2.3666666666666667</v>
      </c>
      <c r="AA255" s="747">
        <f>'HORA CERTA'!AA24</f>
        <v>25</v>
      </c>
      <c r="AB255" s="731">
        <f>'HORA CERTA'!AB24</f>
        <v>2.5</v>
      </c>
      <c r="AC255" s="747">
        <f>'HORA CERTA'!AC24</f>
        <v>73</v>
      </c>
      <c r="AD255" s="731">
        <f>'HORA CERTA'!AD24</f>
        <v>7.3</v>
      </c>
      <c r="AE255" s="747">
        <f>'HORA CERTA'!AE24</f>
        <v>109</v>
      </c>
      <c r="AF255" s="731">
        <f>'HORA CERTA'!AF24</f>
        <v>10.9</v>
      </c>
      <c r="AG255" s="732" t="e">
        <f>'HORA CERTA'!#REF!</f>
        <v>#REF!</v>
      </c>
      <c r="AH255" s="733" t="e">
        <f>'HORA CERTA'!#REF!</f>
        <v>#REF!</v>
      </c>
    </row>
    <row r="256" spans="1:34" ht="15" x14ac:dyDescent="0.25">
      <c r="A256" s="744" t="str">
        <f>'HORA CERTA'!A25</f>
        <v>Cirurgia Geral Infantil (procedimentos)</v>
      </c>
      <c r="B256" s="730">
        <f>'HORA CERTA'!B25</f>
        <v>16</v>
      </c>
      <c r="C256" s="747">
        <f>'HORA CERTA'!C25</f>
        <v>0</v>
      </c>
      <c r="D256" s="731">
        <f>'HORA CERTA'!D25</f>
        <v>0</v>
      </c>
      <c r="E256" s="747">
        <f>'HORA CERTA'!E25</f>
        <v>21</v>
      </c>
      <c r="F256" s="731">
        <f>'HORA CERTA'!F25</f>
        <v>1.3125</v>
      </c>
      <c r="G256" s="747">
        <f>'HORA CERTA'!G25</f>
        <v>20</v>
      </c>
      <c r="H256" s="731">
        <f>'HORA CERTA'!H25</f>
        <v>1.25</v>
      </c>
      <c r="I256" s="732">
        <f>'HORA CERTA'!I25</f>
        <v>41</v>
      </c>
      <c r="J256" s="733">
        <f>'HORA CERTA'!J25</f>
        <v>0.85416666666666663</v>
      </c>
      <c r="K256" s="747">
        <f>'HORA CERTA'!K25</f>
        <v>0</v>
      </c>
      <c r="L256" s="731">
        <f>'HORA CERTA'!L25</f>
        <v>0</v>
      </c>
      <c r="M256" s="747">
        <f>'HORA CERTA'!M25</f>
        <v>0</v>
      </c>
      <c r="N256" s="731">
        <f>'HORA CERTA'!N25</f>
        <v>0</v>
      </c>
      <c r="O256" s="747">
        <f>'HORA CERTA'!O25</f>
        <v>0</v>
      </c>
      <c r="P256" s="731">
        <f>'HORA CERTA'!P25</f>
        <v>0</v>
      </c>
      <c r="Q256" s="732">
        <f>'HORA CERTA'!Q25</f>
        <v>0</v>
      </c>
      <c r="R256" s="733">
        <f>'HORA CERTA'!R25</f>
        <v>0</v>
      </c>
      <c r="S256" s="747">
        <f>'HORA CERTA'!S25</f>
        <v>0</v>
      </c>
      <c r="T256" s="731">
        <f>'HORA CERTA'!T25</f>
        <v>0</v>
      </c>
      <c r="U256" s="747">
        <f>'HORA CERTA'!U25</f>
        <v>22</v>
      </c>
      <c r="V256" s="731">
        <f>'HORA CERTA'!V25</f>
        <v>1.375</v>
      </c>
      <c r="W256" s="747">
        <f>'HORA CERTA'!W25</f>
        <v>54</v>
      </c>
      <c r="X256" s="731">
        <f>'HORA CERTA'!X25</f>
        <v>3.375</v>
      </c>
      <c r="Y256" s="732">
        <f>'HORA CERTA'!Y25</f>
        <v>76</v>
      </c>
      <c r="Z256" s="733">
        <f>'HORA CERTA'!Z25</f>
        <v>1.5833333333333333</v>
      </c>
      <c r="AA256" s="747">
        <f>'HORA CERTA'!AA25</f>
        <v>70</v>
      </c>
      <c r="AB256" s="731">
        <f>'HORA CERTA'!AB25</f>
        <v>4.375</v>
      </c>
      <c r="AC256" s="747">
        <f>'HORA CERTA'!AC25</f>
        <v>82</v>
      </c>
      <c r="AD256" s="731">
        <f>'HORA CERTA'!AD25</f>
        <v>5.125</v>
      </c>
      <c r="AE256" s="747">
        <f>'HORA CERTA'!AE25</f>
        <v>54</v>
      </c>
      <c r="AF256" s="731">
        <f>'HORA CERTA'!AF25</f>
        <v>3.375</v>
      </c>
      <c r="AG256" s="732" t="e">
        <f>'HORA CERTA'!#REF!</f>
        <v>#REF!</v>
      </c>
      <c r="AH256" s="733" t="e">
        <f>'HORA CERTA'!#REF!</f>
        <v>#REF!</v>
      </c>
    </row>
    <row r="257" spans="1:34" ht="15" x14ac:dyDescent="0.25">
      <c r="A257" s="745" t="str">
        <f>'HORA CERTA'!A31</f>
        <v xml:space="preserve">Procedimentos de  Dermatologica </v>
      </c>
      <c r="B257" s="735" t="str">
        <f>'HORA CERTA'!B31</f>
        <v>s/ meta</v>
      </c>
      <c r="C257" s="748">
        <f>'HORA CERTA'!C31</f>
        <v>163</v>
      </c>
      <c r="D257" s="731" t="str">
        <f>'HORA CERTA'!D31</f>
        <v>-</v>
      </c>
      <c r="E257" s="747">
        <f>'HORA CERTA'!E31</f>
        <v>125</v>
      </c>
      <c r="F257" s="731" t="str">
        <f>'HORA CERTA'!F31</f>
        <v>-</v>
      </c>
      <c r="G257" s="747">
        <f>'HORA CERTA'!G31</f>
        <v>129</v>
      </c>
      <c r="H257" s="731" t="str">
        <f>'HORA CERTA'!H31</f>
        <v>-</v>
      </c>
      <c r="I257" s="732">
        <f>'HORA CERTA'!I31</f>
        <v>417</v>
      </c>
      <c r="J257" s="733" t="e">
        <f>'HORA CERTA'!J31</f>
        <v>#VALUE!</v>
      </c>
      <c r="K257" s="747">
        <f>'HORA CERTA'!K31</f>
        <v>0</v>
      </c>
      <c r="L257" s="731" t="str">
        <f>'HORA CERTA'!L31</f>
        <v>-</v>
      </c>
      <c r="M257" s="747">
        <f>'HORA CERTA'!M31</f>
        <v>9</v>
      </c>
      <c r="N257" s="731" t="str">
        <f>'HORA CERTA'!N31</f>
        <v>-</v>
      </c>
      <c r="O257" s="747">
        <f>'HORA CERTA'!O31</f>
        <v>51</v>
      </c>
      <c r="P257" s="731" t="str">
        <f>'HORA CERTA'!P31</f>
        <v>-</v>
      </c>
      <c r="Q257" s="732">
        <f>'HORA CERTA'!Q31</f>
        <v>60</v>
      </c>
      <c r="R257" s="733" t="e">
        <f>'HORA CERTA'!R31</f>
        <v>#VALUE!</v>
      </c>
      <c r="S257" s="747">
        <f>'HORA CERTA'!S31</f>
        <v>86</v>
      </c>
      <c r="T257" s="731" t="str">
        <f>'HORA CERTA'!T31</f>
        <v>-</v>
      </c>
      <c r="U257" s="747">
        <f>'HORA CERTA'!U31</f>
        <v>89</v>
      </c>
      <c r="V257" s="731" t="str">
        <f>'HORA CERTA'!V31</f>
        <v>-</v>
      </c>
      <c r="W257" s="747">
        <f>'HORA CERTA'!W31</f>
        <v>61</v>
      </c>
      <c r="X257" s="731" t="str">
        <f>'HORA CERTA'!X31</f>
        <v>-</v>
      </c>
      <c r="Y257" s="732">
        <f>'HORA CERTA'!Y31</f>
        <v>236</v>
      </c>
      <c r="Z257" s="733" t="e">
        <f>'HORA CERTA'!Z31</f>
        <v>#VALUE!</v>
      </c>
      <c r="AA257" s="747">
        <f>'HORA CERTA'!AA31</f>
        <v>116</v>
      </c>
      <c r="AB257" s="731" t="str">
        <f>'HORA CERTA'!AB31</f>
        <v>-</v>
      </c>
      <c r="AC257" s="747">
        <f>'HORA CERTA'!AC31</f>
        <v>157</v>
      </c>
      <c r="AD257" s="731" t="str">
        <f>'HORA CERTA'!AD31</f>
        <v>-</v>
      </c>
      <c r="AE257" s="747">
        <f>'HORA CERTA'!AE31</f>
        <v>108</v>
      </c>
      <c r="AF257" s="731" t="str">
        <f>'HORA CERTA'!AF31</f>
        <v>-</v>
      </c>
      <c r="AG257" s="732" t="e">
        <f>'HORA CERTA'!#REF!</f>
        <v>#REF!</v>
      </c>
      <c r="AH257" s="733" t="e">
        <f>'HORA CERTA'!#REF!</f>
        <v>#REF!</v>
      </c>
    </row>
    <row r="258" spans="1:34" ht="15" x14ac:dyDescent="0.25">
      <c r="A258" s="745" t="str">
        <f>'HORA CERTA'!A27</f>
        <v>Cirurgia Ginecologica (Histeroscopia)</v>
      </c>
      <c r="B258" s="735">
        <f>'HORA CERTA'!B27</f>
        <v>52</v>
      </c>
      <c r="C258" s="748">
        <f>'HORA CERTA'!C27</f>
        <v>26</v>
      </c>
      <c r="D258" s="731">
        <f>'HORA CERTA'!D27</f>
        <v>0.5</v>
      </c>
      <c r="E258" s="747">
        <f>'HORA CERTA'!E27</f>
        <v>23</v>
      </c>
      <c r="F258" s="731">
        <f>'HORA CERTA'!F27</f>
        <v>0.44230769230769229</v>
      </c>
      <c r="G258" s="747">
        <f>'HORA CERTA'!G27</f>
        <v>18</v>
      </c>
      <c r="H258" s="731">
        <f>'HORA CERTA'!H27</f>
        <v>0.34615384615384615</v>
      </c>
      <c r="I258" s="732">
        <f>'HORA CERTA'!I27</f>
        <v>67</v>
      </c>
      <c r="J258" s="733">
        <f>'HORA CERTA'!J27</f>
        <v>0.42948717948717946</v>
      </c>
      <c r="K258" s="747">
        <f>'HORA CERTA'!K27</f>
        <v>0</v>
      </c>
      <c r="L258" s="731">
        <f>'HORA CERTA'!L27</f>
        <v>0</v>
      </c>
      <c r="M258" s="747">
        <f>'HORA CERTA'!M27</f>
        <v>2</v>
      </c>
      <c r="N258" s="731">
        <f>'HORA CERTA'!N27</f>
        <v>3.8461538461538464E-2</v>
      </c>
      <c r="O258" s="747">
        <f>'HORA CERTA'!O27</f>
        <v>18</v>
      </c>
      <c r="P258" s="731">
        <f>'HORA CERTA'!P27</f>
        <v>0.34615384615384615</v>
      </c>
      <c r="Q258" s="732">
        <f>'HORA CERTA'!Q27</f>
        <v>20</v>
      </c>
      <c r="R258" s="733">
        <f>'HORA CERTA'!R27</f>
        <v>0.12820512820512819</v>
      </c>
      <c r="S258" s="747">
        <f>'HORA CERTA'!S27</f>
        <v>0</v>
      </c>
      <c r="T258" s="731">
        <f>'HORA CERTA'!T27</f>
        <v>0</v>
      </c>
      <c r="U258" s="747">
        <f>'HORA CERTA'!U27</f>
        <v>25</v>
      </c>
      <c r="V258" s="731">
        <f>'HORA CERTA'!V27</f>
        <v>0.48076923076923078</v>
      </c>
      <c r="W258" s="747">
        <f>'HORA CERTA'!W27</f>
        <v>27</v>
      </c>
      <c r="X258" s="731">
        <f>'HORA CERTA'!X27</f>
        <v>0.51923076923076927</v>
      </c>
      <c r="Y258" s="732">
        <f>'HORA CERTA'!Y27</f>
        <v>52</v>
      </c>
      <c r="Z258" s="733">
        <f>'HORA CERTA'!Z27</f>
        <v>0.33333333333333331</v>
      </c>
      <c r="AA258" s="747">
        <f>'HORA CERTA'!AA27</f>
        <v>15</v>
      </c>
      <c r="AB258" s="731">
        <f>'HORA CERTA'!AB27</f>
        <v>0.28846153846153844</v>
      </c>
      <c r="AC258" s="747">
        <f>'HORA CERTA'!AC27</f>
        <v>18</v>
      </c>
      <c r="AD258" s="731">
        <f>'HORA CERTA'!AD27</f>
        <v>0.34615384615384615</v>
      </c>
      <c r="AE258" s="747">
        <f>'HORA CERTA'!AE27</f>
        <v>26</v>
      </c>
      <c r="AF258" s="731">
        <f>'HORA CERTA'!AF27</f>
        <v>0.5</v>
      </c>
      <c r="AG258" s="732" t="e">
        <f>'HORA CERTA'!#REF!</f>
        <v>#REF!</v>
      </c>
      <c r="AH258" s="733" t="e">
        <f>'HORA CERTA'!#REF!</f>
        <v>#REF!</v>
      </c>
    </row>
    <row r="259" spans="1:34" ht="15" x14ac:dyDescent="0.25">
      <c r="A259" s="745" t="str">
        <f>'HORA CERTA'!A28</f>
        <v>Cirurgia Ortopedica (procedimentos)</v>
      </c>
      <c r="B259" s="735">
        <f>'HORA CERTA'!B28</f>
        <v>20</v>
      </c>
      <c r="C259" s="748">
        <f>'HORA CERTA'!C28</f>
        <v>9</v>
      </c>
      <c r="D259" s="731">
        <f>'HORA CERTA'!D28</f>
        <v>0.45</v>
      </c>
      <c r="E259" s="747">
        <f>'HORA CERTA'!E28</f>
        <v>11</v>
      </c>
      <c r="F259" s="731">
        <f>'HORA CERTA'!F28</f>
        <v>0.55000000000000004</v>
      </c>
      <c r="G259" s="747">
        <f>'HORA CERTA'!G28</f>
        <v>7</v>
      </c>
      <c r="H259" s="731">
        <f>'HORA CERTA'!H28</f>
        <v>0.35</v>
      </c>
      <c r="I259" s="732">
        <f>'HORA CERTA'!I28</f>
        <v>27</v>
      </c>
      <c r="J259" s="733">
        <f>'HORA CERTA'!J28</f>
        <v>0.45</v>
      </c>
      <c r="K259" s="747">
        <f>'HORA CERTA'!K28</f>
        <v>0</v>
      </c>
      <c r="L259" s="731">
        <f>'HORA CERTA'!L28</f>
        <v>0</v>
      </c>
      <c r="M259" s="747">
        <f>'HORA CERTA'!M28</f>
        <v>0</v>
      </c>
      <c r="N259" s="731">
        <f>'HORA CERTA'!N28</f>
        <v>0</v>
      </c>
      <c r="O259" s="747">
        <f>'HORA CERTA'!O28</f>
        <v>0</v>
      </c>
      <c r="P259" s="731">
        <f>'HORA CERTA'!P28</f>
        <v>0</v>
      </c>
      <c r="Q259" s="732">
        <f>'HORA CERTA'!Q28</f>
        <v>0</v>
      </c>
      <c r="R259" s="733">
        <f>'HORA CERTA'!R28</f>
        <v>0</v>
      </c>
      <c r="S259" s="747">
        <f>'HORA CERTA'!S28</f>
        <v>4</v>
      </c>
      <c r="T259" s="731">
        <f>'HORA CERTA'!T28</f>
        <v>0.2</v>
      </c>
      <c r="U259" s="747">
        <f>'HORA CERTA'!U28</f>
        <v>14</v>
      </c>
      <c r="V259" s="731">
        <f>'HORA CERTA'!V28</f>
        <v>0.7</v>
      </c>
      <c r="W259" s="747">
        <f>'HORA CERTA'!W28</f>
        <v>14</v>
      </c>
      <c r="X259" s="731">
        <f>'HORA CERTA'!X28</f>
        <v>0.7</v>
      </c>
      <c r="Y259" s="732">
        <f>'HORA CERTA'!Y28</f>
        <v>32</v>
      </c>
      <c r="Z259" s="733">
        <f>'HORA CERTA'!Z28</f>
        <v>0.53333333333333333</v>
      </c>
      <c r="AA259" s="747">
        <f>'HORA CERTA'!AA28</f>
        <v>6</v>
      </c>
      <c r="AB259" s="731">
        <f>'HORA CERTA'!AB28</f>
        <v>0.3</v>
      </c>
      <c r="AC259" s="747">
        <f>'HORA CERTA'!AC28</f>
        <v>0</v>
      </c>
      <c r="AD259" s="731">
        <f>'HORA CERTA'!AD28</f>
        <v>0</v>
      </c>
      <c r="AE259" s="747">
        <f>'HORA CERTA'!AE28</f>
        <v>17</v>
      </c>
      <c r="AF259" s="731">
        <f>'HORA CERTA'!AF28</f>
        <v>0.85</v>
      </c>
      <c r="AG259" s="732" t="e">
        <f>'HORA CERTA'!#REF!</f>
        <v>#REF!</v>
      </c>
      <c r="AH259" s="733" t="e">
        <f>'HORA CERTA'!#REF!</f>
        <v>#REF!</v>
      </c>
    </row>
    <row r="260" spans="1:34" ht="15" x14ac:dyDescent="0.25">
      <c r="A260" s="745" t="str">
        <f>'HORA CERTA'!A30</f>
        <v>Cirurgia Proctologia (procedimentos)</v>
      </c>
      <c r="B260" s="735" t="str">
        <f>'HORA CERTA'!B30</f>
        <v>s/ meta</v>
      </c>
      <c r="C260" s="748">
        <f>'HORA CERTA'!C30</f>
        <v>0</v>
      </c>
      <c r="D260" s="731" t="str">
        <f>'HORA CERTA'!D30</f>
        <v>-</v>
      </c>
      <c r="E260" s="747">
        <f>'HORA CERTA'!E30</f>
        <v>0</v>
      </c>
      <c r="F260" s="731" t="str">
        <f>'HORA CERTA'!F30</f>
        <v>-</v>
      </c>
      <c r="G260" s="747">
        <f>'HORA CERTA'!G30</f>
        <v>0</v>
      </c>
      <c r="H260" s="731" t="str">
        <f>'HORA CERTA'!H30</f>
        <v>-</v>
      </c>
      <c r="I260" s="732">
        <f>'HORA CERTA'!I30</f>
        <v>0</v>
      </c>
      <c r="J260" s="733" t="e">
        <f>'HORA CERTA'!J30</f>
        <v>#VALUE!</v>
      </c>
      <c r="K260" s="747">
        <f>'HORA CERTA'!K30</f>
        <v>0</v>
      </c>
      <c r="L260" s="731" t="str">
        <f>'HORA CERTA'!L30</f>
        <v>-</v>
      </c>
      <c r="M260" s="747">
        <f>'HORA CERTA'!M30</f>
        <v>0</v>
      </c>
      <c r="N260" s="731" t="str">
        <f>'HORA CERTA'!N30</f>
        <v>-</v>
      </c>
      <c r="O260" s="747">
        <f>'HORA CERTA'!O30</f>
        <v>0</v>
      </c>
      <c r="P260" s="731" t="str">
        <f>'HORA CERTA'!P30</f>
        <v>-</v>
      </c>
      <c r="Q260" s="732">
        <f>'HORA CERTA'!Q30</f>
        <v>0</v>
      </c>
      <c r="R260" s="733" t="e">
        <f>'HORA CERTA'!R30</f>
        <v>#VALUE!</v>
      </c>
      <c r="S260" s="747">
        <f>'HORA CERTA'!S30</f>
        <v>0</v>
      </c>
      <c r="T260" s="731" t="str">
        <f>'HORA CERTA'!T30</f>
        <v>-</v>
      </c>
      <c r="U260" s="747">
        <f>'HORA CERTA'!U30</f>
        <v>0</v>
      </c>
      <c r="V260" s="731" t="str">
        <f>'HORA CERTA'!V30</f>
        <v>-</v>
      </c>
      <c r="W260" s="747">
        <f>'HORA CERTA'!W30</f>
        <v>0</v>
      </c>
      <c r="X260" s="731" t="str">
        <f>'HORA CERTA'!X30</f>
        <v>-</v>
      </c>
      <c r="Y260" s="732">
        <f>'HORA CERTA'!Y30</f>
        <v>0</v>
      </c>
      <c r="Z260" s="733" t="e">
        <f>'HORA CERTA'!Z30</f>
        <v>#VALUE!</v>
      </c>
      <c r="AA260" s="747">
        <f>'HORA CERTA'!AA30</f>
        <v>0</v>
      </c>
      <c r="AB260" s="731" t="str">
        <f>'HORA CERTA'!AB30</f>
        <v>-</v>
      </c>
      <c r="AC260" s="747">
        <f>'HORA CERTA'!AC30</f>
        <v>0</v>
      </c>
      <c r="AD260" s="731" t="str">
        <f>'HORA CERTA'!AD30</f>
        <v>-</v>
      </c>
      <c r="AE260" s="747">
        <f>'HORA CERTA'!AE30</f>
        <v>0</v>
      </c>
      <c r="AF260" s="731" t="str">
        <f>'HORA CERTA'!AF30</f>
        <v>-</v>
      </c>
      <c r="AG260" s="732" t="e">
        <f>'HORA CERTA'!#REF!</f>
        <v>#REF!</v>
      </c>
      <c r="AH260" s="733" t="e">
        <f>'HORA CERTA'!#REF!</f>
        <v>#REF!</v>
      </c>
    </row>
    <row r="261" spans="1:34" thickBot="1" x14ac:dyDescent="0.3">
      <c r="A261" s="746" t="str">
        <f>'HORA CERTA'!A29</f>
        <v>Cirurgia Urologia (procedimentos)</v>
      </c>
      <c r="B261" s="740">
        <f>'HORA CERTA'!B29</f>
        <v>20</v>
      </c>
      <c r="C261" s="749">
        <f>'HORA CERTA'!C29</f>
        <v>17</v>
      </c>
      <c r="D261" s="741">
        <f>'HORA CERTA'!D29</f>
        <v>0.85</v>
      </c>
      <c r="E261" s="749">
        <f>'HORA CERTA'!E29</f>
        <v>0</v>
      </c>
      <c r="F261" s="741">
        <f>'HORA CERTA'!F29</f>
        <v>0</v>
      </c>
      <c r="G261" s="749">
        <f>'HORA CERTA'!G29</f>
        <v>20</v>
      </c>
      <c r="H261" s="741">
        <f>'HORA CERTA'!H29</f>
        <v>1</v>
      </c>
      <c r="I261" s="742">
        <f>'HORA CERTA'!I29</f>
        <v>37</v>
      </c>
      <c r="J261" s="743">
        <f>'HORA CERTA'!J29</f>
        <v>0.6166666666666667</v>
      </c>
      <c r="K261" s="749">
        <f>'HORA CERTA'!K29</f>
        <v>0</v>
      </c>
      <c r="L261" s="741">
        <f>'HORA CERTA'!L29</f>
        <v>0</v>
      </c>
      <c r="M261" s="749">
        <f>'HORA CERTA'!M29</f>
        <v>0</v>
      </c>
      <c r="N261" s="741">
        <f>'HORA CERTA'!N29</f>
        <v>0</v>
      </c>
      <c r="O261" s="749">
        <f>'HORA CERTA'!O29</f>
        <v>0</v>
      </c>
      <c r="P261" s="741">
        <f>'HORA CERTA'!P29</f>
        <v>0</v>
      </c>
      <c r="Q261" s="742">
        <f>'HORA CERTA'!Q29</f>
        <v>0</v>
      </c>
      <c r="R261" s="743">
        <f>'HORA CERTA'!R29</f>
        <v>0</v>
      </c>
      <c r="S261" s="749">
        <f>'HORA CERTA'!S29</f>
        <v>17</v>
      </c>
      <c r="T261" s="741">
        <f>'HORA CERTA'!T29</f>
        <v>0.85</v>
      </c>
      <c r="U261" s="749">
        <f>'HORA CERTA'!U29</f>
        <v>24</v>
      </c>
      <c r="V261" s="741">
        <f>'HORA CERTA'!V29</f>
        <v>1.2</v>
      </c>
      <c r="W261" s="749">
        <f>'HORA CERTA'!W29</f>
        <v>39</v>
      </c>
      <c r="X261" s="741">
        <f>'HORA CERTA'!X29</f>
        <v>1.95</v>
      </c>
      <c r="Y261" s="742">
        <f>'HORA CERTA'!Y29</f>
        <v>80</v>
      </c>
      <c r="Z261" s="743">
        <f>'HORA CERTA'!Z29</f>
        <v>1.3333333333333333</v>
      </c>
      <c r="AA261" s="749">
        <f>'HORA CERTA'!AA29</f>
        <v>16</v>
      </c>
      <c r="AB261" s="741">
        <f>'HORA CERTA'!AB29</f>
        <v>0.8</v>
      </c>
      <c r="AC261" s="749">
        <f>'HORA CERTA'!AC29</f>
        <v>31</v>
      </c>
      <c r="AD261" s="741">
        <f>'HORA CERTA'!AD29</f>
        <v>1.55</v>
      </c>
      <c r="AE261" s="749">
        <f>'HORA CERTA'!AE29</f>
        <v>41</v>
      </c>
      <c r="AF261" s="741">
        <f>'HORA CERTA'!AF29</f>
        <v>2.0499999999999998</v>
      </c>
      <c r="AG261" s="742" t="e">
        <f>'HORA CERTA'!#REF!</f>
        <v>#REF!</v>
      </c>
      <c r="AH261" s="743" t="e">
        <f>'HORA CERTA'!#REF!</f>
        <v>#REF!</v>
      </c>
    </row>
    <row r="262" spans="1:34" thickBot="1" x14ac:dyDescent="0.3">
      <c r="A262" s="750" t="str">
        <f>'HORA CERTA'!A32</f>
        <v>SOMA CIRURGIAS</v>
      </c>
      <c r="B262" s="739">
        <f>'HORA CERTA'!B32</f>
        <v>138</v>
      </c>
      <c r="C262" s="717">
        <f>'HORA CERTA'!C32</f>
        <v>234</v>
      </c>
      <c r="D262" s="726">
        <f>'HORA CERTA'!D32</f>
        <v>1.6956521739130435</v>
      </c>
      <c r="E262" s="717">
        <f>'HORA CERTA'!E32</f>
        <v>206</v>
      </c>
      <c r="F262" s="726">
        <f>'HORA CERTA'!F32</f>
        <v>1.4927536231884058</v>
      </c>
      <c r="G262" s="717">
        <f>'HORA CERTA'!G32</f>
        <v>203</v>
      </c>
      <c r="H262" s="726">
        <f>'HORA CERTA'!H32</f>
        <v>1.4710144927536233</v>
      </c>
      <c r="I262" s="727">
        <f>'HORA CERTA'!I32</f>
        <v>226</v>
      </c>
      <c r="J262" s="728">
        <f>'HORA CERTA'!J32</f>
        <v>0.54589371980676327</v>
      </c>
      <c r="K262" s="717">
        <f>'HORA CERTA'!K32</f>
        <v>0</v>
      </c>
      <c r="L262" s="726">
        <f>'HORA CERTA'!L32</f>
        <v>0</v>
      </c>
      <c r="M262" s="717">
        <f>'HORA CERTA'!M32</f>
        <v>11</v>
      </c>
      <c r="N262" s="726">
        <f>'HORA CERTA'!N32</f>
        <v>7.9710144927536225E-2</v>
      </c>
      <c r="O262" s="717">
        <f>'HORA CERTA'!O32</f>
        <v>69</v>
      </c>
      <c r="P262" s="726">
        <f>'HORA CERTA'!P32</f>
        <v>0.5</v>
      </c>
      <c r="Q262" s="727">
        <f>'HORA CERTA'!Q32</f>
        <v>20</v>
      </c>
      <c r="R262" s="728">
        <f>'HORA CERTA'!R32</f>
        <v>4.8309178743961352E-2</v>
      </c>
      <c r="S262" s="717">
        <f>'HORA CERTA'!S32</f>
        <v>127</v>
      </c>
      <c r="T262" s="726">
        <f>'HORA CERTA'!T32</f>
        <v>0.92028985507246375</v>
      </c>
      <c r="U262" s="717">
        <f>'HORA CERTA'!U32</f>
        <v>229</v>
      </c>
      <c r="V262" s="726">
        <f>'HORA CERTA'!V32</f>
        <v>1.6594202898550725</v>
      </c>
      <c r="W262" s="717">
        <f>'HORA CERTA'!W32</f>
        <v>259</v>
      </c>
      <c r="X262" s="726">
        <f>'HORA CERTA'!X32</f>
        <v>1.8768115942028984</v>
      </c>
      <c r="Y262" s="727">
        <f>'HORA CERTA'!Y32</f>
        <v>379</v>
      </c>
      <c r="Z262" s="728">
        <f>'HORA CERTA'!Z32</f>
        <v>0.91545893719806759</v>
      </c>
      <c r="AA262" s="717">
        <f>'HORA CERTA'!AA32</f>
        <v>266</v>
      </c>
      <c r="AB262" s="726">
        <f>'HORA CERTA'!AB32</f>
        <v>1.9275362318840579</v>
      </c>
      <c r="AC262" s="717">
        <f>'HORA CERTA'!AC32</f>
        <v>414</v>
      </c>
      <c r="AD262" s="726">
        <f>'HORA CERTA'!AD32</f>
        <v>3</v>
      </c>
      <c r="AE262" s="717">
        <f>'HORA CERTA'!AE32</f>
        <v>406</v>
      </c>
      <c r="AF262" s="726">
        <f>'HORA CERTA'!AF32</f>
        <v>2.9420289855072466</v>
      </c>
      <c r="AG262" s="727" t="e">
        <f>'HORA CERTA'!#REF!</f>
        <v>#REF!</v>
      </c>
      <c r="AH262" s="728" t="e">
        <f>'HORA CERTA'!#REF!</f>
        <v>#REF!</v>
      </c>
    </row>
    <row r="263" spans="1:34" thickBot="1" x14ac:dyDescent="0.3">
      <c r="A263" s="751" t="e">
        <f>'HORA CERTA'!#REF!</f>
        <v>#REF!</v>
      </c>
      <c r="B263" s="752" t="e">
        <f>'HORA CERTA'!#REF!</f>
        <v>#REF!</v>
      </c>
      <c r="C263" s="753" t="e">
        <f>'HORA CERTA'!#REF!</f>
        <v>#REF!</v>
      </c>
      <c r="D263" s="754" t="e">
        <f>'HORA CERTA'!#REF!</f>
        <v>#REF!</v>
      </c>
      <c r="E263" s="753" t="e">
        <f>'HORA CERTA'!#REF!</f>
        <v>#REF!</v>
      </c>
      <c r="F263" s="754" t="e">
        <f>'HORA CERTA'!#REF!</f>
        <v>#REF!</v>
      </c>
      <c r="G263" s="753" t="e">
        <f>'HORA CERTA'!#REF!</f>
        <v>#REF!</v>
      </c>
      <c r="H263" s="754" t="e">
        <f>'HORA CERTA'!#REF!</f>
        <v>#REF!</v>
      </c>
      <c r="I263" s="753" t="e">
        <f>'HORA CERTA'!#REF!</f>
        <v>#REF!</v>
      </c>
      <c r="J263" s="754" t="e">
        <f>'HORA CERTA'!#REF!</f>
        <v>#REF!</v>
      </c>
      <c r="K263" s="753" t="e">
        <f>'HORA CERTA'!#REF!</f>
        <v>#REF!</v>
      </c>
      <c r="L263" s="754" t="e">
        <f>'HORA CERTA'!#REF!</f>
        <v>#REF!</v>
      </c>
      <c r="M263" s="753" t="e">
        <f>'HORA CERTA'!#REF!</f>
        <v>#REF!</v>
      </c>
      <c r="N263" s="754" t="e">
        <f>'HORA CERTA'!#REF!</f>
        <v>#REF!</v>
      </c>
      <c r="O263" s="753" t="e">
        <f>'HORA CERTA'!#REF!</f>
        <v>#REF!</v>
      </c>
      <c r="P263" s="754" t="e">
        <f>'HORA CERTA'!#REF!</f>
        <v>#REF!</v>
      </c>
      <c r="Q263" s="753" t="e">
        <f>'HORA CERTA'!#REF!</f>
        <v>#REF!</v>
      </c>
      <c r="R263" s="754" t="e">
        <f>'HORA CERTA'!#REF!</f>
        <v>#REF!</v>
      </c>
      <c r="S263" s="753" t="e">
        <f>'HORA CERTA'!#REF!</f>
        <v>#REF!</v>
      </c>
      <c r="T263" s="754" t="e">
        <f>'HORA CERTA'!#REF!</f>
        <v>#REF!</v>
      </c>
      <c r="U263" s="753" t="e">
        <f>'HORA CERTA'!#REF!</f>
        <v>#REF!</v>
      </c>
      <c r="V263" s="754" t="e">
        <f>'HORA CERTA'!#REF!</f>
        <v>#REF!</v>
      </c>
      <c r="W263" s="753" t="e">
        <f>'HORA CERTA'!#REF!</f>
        <v>#REF!</v>
      </c>
      <c r="X263" s="754" t="e">
        <f>'HORA CERTA'!#REF!</f>
        <v>#REF!</v>
      </c>
      <c r="Y263" s="753" t="e">
        <f>'HORA CERTA'!#REF!</f>
        <v>#REF!</v>
      </c>
      <c r="Z263" s="754" t="e">
        <f>'HORA CERTA'!#REF!</f>
        <v>#REF!</v>
      </c>
      <c r="AA263" s="753" t="e">
        <f>'HORA CERTA'!#REF!</f>
        <v>#REF!</v>
      </c>
      <c r="AB263" s="754" t="e">
        <f>'HORA CERTA'!#REF!</f>
        <v>#REF!</v>
      </c>
      <c r="AC263" s="753" t="e">
        <f>'HORA CERTA'!#REF!</f>
        <v>#REF!</v>
      </c>
      <c r="AD263" s="754" t="e">
        <f>'HORA CERTA'!#REF!</f>
        <v>#REF!</v>
      </c>
      <c r="AE263" s="753" t="e">
        <f>'HORA CERTA'!#REF!</f>
        <v>#REF!</v>
      </c>
      <c r="AF263" s="754" t="e">
        <f>'HORA CERTA'!#REF!</f>
        <v>#REF!</v>
      </c>
      <c r="AG263" s="753" t="e">
        <f>'HORA CERTA'!#REF!</f>
        <v>#REF!</v>
      </c>
      <c r="AH263" s="754" t="e">
        <f>'HORA CERTA'!#REF!</f>
        <v>#REF!</v>
      </c>
    </row>
    <row r="265" spans="1:34" x14ac:dyDescent="0.25">
      <c r="A265" s="1346" t="s">
        <v>475</v>
      </c>
      <c r="B265" s="1291"/>
      <c r="C265" s="1291"/>
      <c r="D265" s="1291"/>
      <c r="E265" s="1291"/>
      <c r="F265" s="1291"/>
      <c r="G265" s="1291"/>
      <c r="H265" s="1291"/>
      <c r="I265" s="1291"/>
      <c r="J265" s="1291"/>
      <c r="K265" s="1291"/>
      <c r="L265" s="1291"/>
      <c r="M265" s="1291"/>
      <c r="N265" s="1291"/>
      <c r="O265" s="1291"/>
      <c r="P265" s="1291"/>
      <c r="Q265" s="1291"/>
      <c r="R265" s="1291"/>
      <c r="S265" s="1291"/>
      <c r="T265" s="1291"/>
      <c r="U265" s="1291"/>
      <c r="V265" s="1291"/>
      <c r="W265" s="1291"/>
      <c r="X265" s="1291"/>
      <c r="Y265" s="1291"/>
      <c r="Z265" s="1291"/>
    </row>
    <row r="266" spans="1:34" ht="24.75" thickBot="1" x14ac:dyDescent="0.3">
      <c r="A266" s="14" t="s">
        <v>14</v>
      </c>
      <c r="B266" s="12" t="s">
        <v>164</v>
      </c>
      <c r="C266" s="14" t="s">
        <v>462</v>
      </c>
      <c r="D266" s="15" t="s">
        <v>1</v>
      </c>
      <c r="E266" s="14" t="s">
        <v>463</v>
      </c>
      <c r="F266" s="15" t="s">
        <v>1</v>
      </c>
      <c r="G266" s="14" t="s">
        <v>464</v>
      </c>
      <c r="H266" s="15" t="s">
        <v>1</v>
      </c>
      <c r="I266" s="101" t="s">
        <v>426</v>
      </c>
      <c r="J266" s="13" t="s">
        <v>196</v>
      </c>
      <c r="K266" s="14" t="s">
        <v>465</v>
      </c>
      <c r="L266" s="15" t="s">
        <v>1</v>
      </c>
      <c r="M266" s="14" t="s">
        <v>466</v>
      </c>
      <c r="N266" s="15" t="s">
        <v>1</v>
      </c>
      <c r="O266" s="14" t="s">
        <v>467</v>
      </c>
      <c r="P266" s="15" t="s">
        <v>1</v>
      </c>
      <c r="Q266" s="101" t="s">
        <v>426</v>
      </c>
      <c r="R266" s="13" t="s">
        <v>196</v>
      </c>
      <c r="S266" s="14" t="s">
        <v>468</v>
      </c>
      <c r="T266" s="15" t="s">
        <v>1</v>
      </c>
      <c r="U266" s="14" t="s">
        <v>469</v>
      </c>
      <c r="V266" s="15" t="s">
        <v>1</v>
      </c>
      <c r="W266" s="14" t="s">
        <v>470</v>
      </c>
      <c r="X266" s="15" t="s">
        <v>1</v>
      </c>
      <c r="Y266" s="101" t="s">
        <v>426</v>
      </c>
      <c r="Z266" s="13" t="s">
        <v>196</v>
      </c>
      <c r="AA266" s="14" t="s">
        <v>471</v>
      </c>
      <c r="AB266" s="15" t="s">
        <v>1</v>
      </c>
      <c r="AC266" s="14" t="s">
        <v>472</v>
      </c>
      <c r="AD266" s="15" t="s">
        <v>1</v>
      </c>
      <c r="AE266" s="14" t="s">
        <v>473</v>
      </c>
      <c r="AF266" s="15" t="s">
        <v>1</v>
      </c>
      <c r="AG266" s="101" t="s">
        <v>426</v>
      </c>
      <c r="AH266" s="13" t="s">
        <v>196</v>
      </c>
    </row>
    <row r="267" spans="1:34" ht="16.5" thickTop="1" x14ac:dyDescent="0.25">
      <c r="A267" s="836" t="s">
        <v>155</v>
      </c>
      <c r="B267" s="837">
        <f>'HORA CERTA'!$B$37</f>
        <v>120</v>
      </c>
      <c r="C267" s="833">
        <f>'HORA CERTA'!$C$37</f>
        <v>139</v>
      </c>
      <c r="D267" s="838">
        <f t="shared" ref="D267:D275" si="587">C267/$B267</f>
        <v>1.1583333333333334</v>
      </c>
      <c r="E267" s="833">
        <f>'HORA CERTA'!$E$37</f>
        <v>128</v>
      </c>
      <c r="F267" s="838">
        <f t="shared" ref="F267:F275" si="588">E267/$B267</f>
        <v>1.0666666666666667</v>
      </c>
      <c r="G267" s="833">
        <f>'HORA CERTA'!$G$37</f>
        <v>102</v>
      </c>
      <c r="H267" s="838">
        <f t="shared" ref="H267:H275" si="589">G267/$B267</f>
        <v>0.85</v>
      </c>
      <c r="I267" s="839">
        <f>SUM(C267,E267,G267)</f>
        <v>369</v>
      </c>
      <c r="J267" s="840">
        <f>I267/($B267*3)</f>
        <v>1.0249999999999999</v>
      </c>
      <c r="K267" s="841">
        <f>'HORA CERTA'!$K$37</f>
        <v>0</v>
      </c>
      <c r="L267" s="842">
        <f t="shared" ref="L267:L275" si="590">K267/$B267</f>
        <v>0</v>
      </c>
      <c r="M267" s="841">
        <f>'HORA CERTA'!$M$37</f>
        <v>3</v>
      </c>
      <c r="N267" s="842">
        <f t="shared" ref="N267:N275" si="591">M267/$B267</f>
        <v>2.5000000000000001E-2</v>
      </c>
      <c r="O267" s="841">
        <f>'HORA CERTA'!$O$37</f>
        <v>55</v>
      </c>
      <c r="P267" s="842">
        <f t="shared" ref="P267:P275" si="592">O267/$B267</f>
        <v>0.45833333333333331</v>
      </c>
      <c r="Q267" s="839">
        <f>SUM(K267,M267,O267)</f>
        <v>58</v>
      </c>
      <c r="R267" s="840">
        <f>Q267/($B267*3)</f>
        <v>0.16111111111111112</v>
      </c>
      <c r="S267" s="841">
        <f>'HORA CERTA'!$S$37</f>
        <v>100</v>
      </c>
      <c r="T267" s="842">
        <f t="shared" ref="T267:T275" si="593">S267/$B267</f>
        <v>0.83333333333333337</v>
      </c>
      <c r="U267" s="841">
        <f>'HORA CERTA'!$U$37</f>
        <v>120</v>
      </c>
      <c r="V267" s="842">
        <f t="shared" ref="V267:V275" si="594">U267/$B267</f>
        <v>1</v>
      </c>
      <c r="W267" s="841">
        <f>'HORA CERTA'!$W$37</f>
        <v>101</v>
      </c>
      <c r="X267" s="842">
        <f t="shared" ref="X267:X275" si="595">W267/$B267</f>
        <v>0.84166666666666667</v>
      </c>
      <c r="Y267" s="839">
        <f>SUM(S267,U267,W267)</f>
        <v>321</v>
      </c>
      <c r="Z267" s="840">
        <f>Y267/($B267*3)</f>
        <v>0.89166666666666672</v>
      </c>
      <c r="AA267" s="841">
        <f>'HORA CERTA'!$S$37</f>
        <v>100</v>
      </c>
      <c r="AB267" s="842">
        <f t="shared" ref="AB267:AB275" si="596">AA267/$B267</f>
        <v>0.83333333333333337</v>
      </c>
      <c r="AC267" s="841">
        <f>'HORA CERTA'!$U$37</f>
        <v>120</v>
      </c>
      <c r="AD267" s="842">
        <f t="shared" ref="AD267:AD275" si="597">AC267/$B267</f>
        <v>1</v>
      </c>
      <c r="AE267" s="841">
        <f>'HORA CERTA'!$W$37</f>
        <v>101</v>
      </c>
      <c r="AF267" s="842">
        <f t="shared" ref="AF267:AF275" si="598">AE267/$B267</f>
        <v>0.84166666666666667</v>
      </c>
      <c r="AG267" s="839">
        <f>SUM(AA267,AC267,AE267)</f>
        <v>321</v>
      </c>
      <c r="AH267" s="840">
        <f>AG267/($B267*3)</f>
        <v>0.89166666666666672</v>
      </c>
    </row>
    <row r="268" spans="1:34" x14ac:dyDescent="0.25">
      <c r="A268" s="836" t="s">
        <v>156</v>
      </c>
      <c r="B268" s="837">
        <f>'HORA CERTA'!$B$38</f>
        <v>120</v>
      </c>
      <c r="C268" s="833">
        <f>'HORA CERTA'!$C$38</f>
        <v>152</v>
      </c>
      <c r="D268" s="838">
        <f t="shared" si="587"/>
        <v>1.2666666666666666</v>
      </c>
      <c r="E268" s="833">
        <f>'HORA CERTA'!$E$38</f>
        <v>120</v>
      </c>
      <c r="F268" s="838">
        <f t="shared" si="588"/>
        <v>1</v>
      </c>
      <c r="G268" s="833">
        <f>'HORA CERTA'!$G$38</f>
        <v>111</v>
      </c>
      <c r="H268" s="838">
        <f t="shared" si="589"/>
        <v>0.92500000000000004</v>
      </c>
      <c r="I268" s="839">
        <f t="shared" ref="I268:I275" si="599">SUM(C268,E268,G268)</f>
        <v>383</v>
      </c>
      <c r="J268" s="840">
        <f t="shared" ref="J268:J275" si="600">I268/($B268*3)</f>
        <v>1.0638888888888889</v>
      </c>
      <c r="K268" s="841">
        <f>'HORA CERTA'!$K$38</f>
        <v>0</v>
      </c>
      <c r="L268" s="842">
        <f t="shared" si="590"/>
        <v>0</v>
      </c>
      <c r="M268" s="841">
        <f>'HORA CERTA'!$M$38</f>
        <v>12</v>
      </c>
      <c r="N268" s="842">
        <f t="shared" si="591"/>
        <v>0.1</v>
      </c>
      <c r="O268" s="841">
        <f>'HORA CERTA'!$O$38</f>
        <v>69</v>
      </c>
      <c r="P268" s="842">
        <f t="shared" si="592"/>
        <v>0.57499999999999996</v>
      </c>
      <c r="Q268" s="839">
        <f t="shared" ref="Q268:Q275" si="601">SUM(K268,M268,O268)</f>
        <v>81</v>
      </c>
      <c r="R268" s="840">
        <f t="shared" ref="R268:R275" si="602">Q268/($B268*3)</f>
        <v>0.22500000000000001</v>
      </c>
      <c r="S268" s="841">
        <f>'HORA CERTA'!$S$37</f>
        <v>100</v>
      </c>
      <c r="T268" s="842">
        <f t="shared" si="593"/>
        <v>0.83333333333333337</v>
      </c>
      <c r="U268" s="841">
        <f>'HORA CERTA'!$U$37</f>
        <v>120</v>
      </c>
      <c r="V268" s="842">
        <f t="shared" si="594"/>
        <v>1</v>
      </c>
      <c r="W268" s="841">
        <f>'HORA CERTA'!$W$37</f>
        <v>101</v>
      </c>
      <c r="X268" s="842">
        <f t="shared" si="595"/>
        <v>0.84166666666666667</v>
      </c>
      <c r="Y268" s="839">
        <f t="shared" ref="Y268:Y275" si="603">SUM(S268,U268,W268)</f>
        <v>321</v>
      </c>
      <c r="Z268" s="840">
        <f t="shared" ref="Z268:Z275" si="604">Y268/($B268*3)</f>
        <v>0.89166666666666672</v>
      </c>
      <c r="AA268" s="841">
        <f>'HORA CERTA'!$S$37</f>
        <v>100</v>
      </c>
      <c r="AB268" s="842">
        <f t="shared" si="596"/>
        <v>0.83333333333333337</v>
      </c>
      <c r="AC268" s="841">
        <f>'HORA CERTA'!$U$37</f>
        <v>120</v>
      </c>
      <c r="AD268" s="842">
        <f t="shared" si="597"/>
        <v>1</v>
      </c>
      <c r="AE268" s="841">
        <f>'HORA CERTA'!$W$37</f>
        <v>101</v>
      </c>
      <c r="AF268" s="842">
        <f t="shared" si="598"/>
        <v>0.84166666666666667</v>
      </c>
      <c r="AG268" s="839">
        <f t="shared" ref="AG268:AG275" si="605">SUM(AA268,AC268,AE268)</f>
        <v>321</v>
      </c>
      <c r="AH268" s="840">
        <f t="shared" ref="AH268:AH275" si="606">AG268/($B268*3)</f>
        <v>0.89166666666666672</v>
      </c>
    </row>
    <row r="269" spans="1:34" x14ac:dyDescent="0.25">
      <c r="A269" s="836" t="s">
        <v>157</v>
      </c>
      <c r="B269" s="837">
        <f>'HORA CERTA'!$B$39</f>
        <v>200</v>
      </c>
      <c r="C269" s="833">
        <f>'HORA CERTA'!$C$39</f>
        <v>172</v>
      </c>
      <c r="D269" s="838">
        <f t="shared" si="587"/>
        <v>0.86</v>
      </c>
      <c r="E269" s="833">
        <f>'HORA CERTA'!$E$39</f>
        <v>108</v>
      </c>
      <c r="F269" s="838">
        <f t="shared" si="588"/>
        <v>0.54</v>
      </c>
      <c r="G269" s="833">
        <f>'HORA CERTA'!$G$39</f>
        <v>59</v>
      </c>
      <c r="H269" s="838">
        <f t="shared" si="589"/>
        <v>0.29499999999999998</v>
      </c>
      <c r="I269" s="839">
        <f t="shared" si="599"/>
        <v>339</v>
      </c>
      <c r="J269" s="840">
        <f t="shared" si="600"/>
        <v>0.56499999999999995</v>
      </c>
      <c r="K269" s="841">
        <f>'HORA CERTA'!$K$39</f>
        <v>0</v>
      </c>
      <c r="L269" s="842">
        <f t="shared" si="590"/>
        <v>0</v>
      </c>
      <c r="M269" s="841">
        <f>'HORA CERTA'!$M$39</f>
        <v>5</v>
      </c>
      <c r="N269" s="842">
        <f t="shared" si="591"/>
        <v>2.5000000000000001E-2</v>
      </c>
      <c r="O269" s="841">
        <f>'HORA CERTA'!$O$39</f>
        <v>40</v>
      </c>
      <c r="P269" s="842">
        <f t="shared" si="592"/>
        <v>0.2</v>
      </c>
      <c r="Q269" s="839">
        <f t="shared" si="601"/>
        <v>45</v>
      </c>
      <c r="R269" s="840">
        <f t="shared" si="602"/>
        <v>7.4999999999999997E-2</v>
      </c>
      <c r="S269" s="841">
        <f>'HORA CERTA'!$S$37</f>
        <v>100</v>
      </c>
      <c r="T269" s="842">
        <f t="shared" si="593"/>
        <v>0.5</v>
      </c>
      <c r="U269" s="841">
        <f>'HORA CERTA'!$U$37</f>
        <v>120</v>
      </c>
      <c r="V269" s="842">
        <f t="shared" si="594"/>
        <v>0.6</v>
      </c>
      <c r="W269" s="841">
        <f>'HORA CERTA'!$W$37</f>
        <v>101</v>
      </c>
      <c r="X269" s="842">
        <f t="shared" si="595"/>
        <v>0.505</v>
      </c>
      <c r="Y269" s="839">
        <f t="shared" si="603"/>
        <v>321</v>
      </c>
      <c r="Z269" s="840">
        <f t="shared" si="604"/>
        <v>0.53500000000000003</v>
      </c>
      <c r="AA269" s="841">
        <f>'HORA CERTA'!$S$37</f>
        <v>100</v>
      </c>
      <c r="AB269" s="842">
        <f t="shared" si="596"/>
        <v>0.5</v>
      </c>
      <c r="AC269" s="841">
        <f>'HORA CERTA'!$U$37</f>
        <v>120</v>
      </c>
      <c r="AD269" s="842">
        <f t="shared" si="597"/>
        <v>0.6</v>
      </c>
      <c r="AE269" s="841">
        <f>'HORA CERTA'!$W$37</f>
        <v>101</v>
      </c>
      <c r="AF269" s="842">
        <f t="shared" si="598"/>
        <v>0.505</v>
      </c>
      <c r="AG269" s="839">
        <f t="shared" si="605"/>
        <v>321</v>
      </c>
      <c r="AH269" s="840">
        <f t="shared" si="606"/>
        <v>0.53500000000000003</v>
      </c>
    </row>
    <row r="270" spans="1:34" x14ac:dyDescent="0.25">
      <c r="A270" s="836" t="s">
        <v>158</v>
      </c>
      <c r="B270" s="837">
        <f>'HORA CERTA'!$B$40</f>
        <v>75</v>
      </c>
      <c r="C270" s="833">
        <f>'HORA CERTA'!$C$40</f>
        <v>0</v>
      </c>
      <c r="D270" s="838">
        <f t="shared" si="587"/>
        <v>0</v>
      </c>
      <c r="E270" s="833">
        <f>'HORA CERTA'!$E$40</f>
        <v>0</v>
      </c>
      <c r="F270" s="838">
        <f t="shared" si="588"/>
        <v>0</v>
      </c>
      <c r="G270" s="833">
        <f>'HORA CERTA'!$G$40</f>
        <v>0</v>
      </c>
      <c r="H270" s="838">
        <f t="shared" si="589"/>
        <v>0</v>
      </c>
      <c r="I270" s="839">
        <f t="shared" si="599"/>
        <v>0</v>
      </c>
      <c r="J270" s="840">
        <f t="shared" si="600"/>
        <v>0</v>
      </c>
      <c r="K270" s="841">
        <f>'HORA CERTA'!$K$40</f>
        <v>0</v>
      </c>
      <c r="L270" s="842">
        <f t="shared" si="590"/>
        <v>0</v>
      </c>
      <c r="M270" s="841">
        <f>'HORA CERTA'!$M$40</f>
        <v>0</v>
      </c>
      <c r="N270" s="842">
        <f t="shared" si="591"/>
        <v>0</v>
      </c>
      <c r="O270" s="841">
        <f>'HORA CERTA'!$O$40</f>
        <v>0</v>
      </c>
      <c r="P270" s="842">
        <f t="shared" si="592"/>
        <v>0</v>
      </c>
      <c r="Q270" s="839">
        <f t="shared" si="601"/>
        <v>0</v>
      </c>
      <c r="R270" s="840">
        <f t="shared" si="602"/>
        <v>0</v>
      </c>
      <c r="S270" s="841">
        <f>'HORA CERTA'!$S$37</f>
        <v>100</v>
      </c>
      <c r="T270" s="842">
        <f t="shared" si="593"/>
        <v>1.3333333333333333</v>
      </c>
      <c r="U270" s="841">
        <f>'HORA CERTA'!$U$37</f>
        <v>120</v>
      </c>
      <c r="V270" s="842">
        <f t="shared" si="594"/>
        <v>1.6</v>
      </c>
      <c r="W270" s="841">
        <f>'HORA CERTA'!$W$37</f>
        <v>101</v>
      </c>
      <c r="X270" s="842">
        <f t="shared" si="595"/>
        <v>1.3466666666666667</v>
      </c>
      <c r="Y270" s="839">
        <f t="shared" si="603"/>
        <v>321</v>
      </c>
      <c r="Z270" s="840">
        <f t="shared" si="604"/>
        <v>1.4266666666666667</v>
      </c>
      <c r="AA270" s="841">
        <f>'HORA CERTA'!$S$37</f>
        <v>100</v>
      </c>
      <c r="AB270" s="842">
        <f t="shared" si="596"/>
        <v>1.3333333333333333</v>
      </c>
      <c r="AC270" s="841">
        <f>'HORA CERTA'!$U$37</f>
        <v>120</v>
      </c>
      <c r="AD270" s="842">
        <f t="shared" si="597"/>
        <v>1.6</v>
      </c>
      <c r="AE270" s="841">
        <f>'HORA CERTA'!$W$37</f>
        <v>101</v>
      </c>
      <c r="AF270" s="842">
        <f t="shared" si="598"/>
        <v>1.3466666666666667</v>
      </c>
      <c r="AG270" s="839">
        <f t="shared" si="605"/>
        <v>321</v>
      </c>
      <c r="AH270" s="840">
        <f t="shared" si="606"/>
        <v>1.4266666666666667</v>
      </c>
    </row>
    <row r="271" spans="1:34" x14ac:dyDescent="0.25">
      <c r="A271" s="836" t="s">
        <v>159</v>
      </c>
      <c r="B271" s="837">
        <f>'HORA CERTA'!$B$41</f>
        <v>300</v>
      </c>
      <c r="C271" s="833">
        <f>'HORA CERTA'!$C$41</f>
        <v>204</v>
      </c>
      <c r="D271" s="838">
        <f t="shared" si="587"/>
        <v>0.68</v>
      </c>
      <c r="E271" s="833">
        <f>'HORA CERTA'!$E$41</f>
        <v>262</v>
      </c>
      <c r="F271" s="838">
        <f t="shared" si="588"/>
        <v>0.87333333333333329</v>
      </c>
      <c r="G271" s="833">
        <f>'HORA CERTA'!$G$41</f>
        <v>663</v>
      </c>
      <c r="H271" s="838">
        <f t="shared" si="589"/>
        <v>2.21</v>
      </c>
      <c r="I271" s="839">
        <f t="shared" si="599"/>
        <v>1129</v>
      </c>
      <c r="J271" s="840">
        <f t="shared" si="600"/>
        <v>1.2544444444444445</v>
      </c>
      <c r="K271" s="841">
        <f>'HORA CERTA'!$K$41</f>
        <v>95</v>
      </c>
      <c r="L271" s="842">
        <f t="shared" si="590"/>
        <v>0.31666666666666665</v>
      </c>
      <c r="M271" s="841">
        <f>'HORA CERTA'!$M$41</f>
        <v>275</v>
      </c>
      <c r="N271" s="842">
        <f t="shared" si="591"/>
        <v>0.91666666666666663</v>
      </c>
      <c r="O271" s="841">
        <f>'HORA CERTA'!$O$41</f>
        <v>103</v>
      </c>
      <c r="P271" s="842">
        <f t="shared" si="592"/>
        <v>0.34333333333333332</v>
      </c>
      <c r="Q271" s="839">
        <f t="shared" si="601"/>
        <v>473</v>
      </c>
      <c r="R271" s="840">
        <f t="shared" si="602"/>
        <v>0.52555555555555555</v>
      </c>
      <c r="S271" s="841">
        <f>'HORA CERTA'!$S$37</f>
        <v>100</v>
      </c>
      <c r="T271" s="842">
        <f t="shared" si="593"/>
        <v>0.33333333333333331</v>
      </c>
      <c r="U271" s="841">
        <f>'HORA CERTA'!$U$37</f>
        <v>120</v>
      </c>
      <c r="V271" s="842">
        <f t="shared" si="594"/>
        <v>0.4</v>
      </c>
      <c r="W271" s="841">
        <f>'HORA CERTA'!$W$37</f>
        <v>101</v>
      </c>
      <c r="X271" s="842">
        <f t="shared" si="595"/>
        <v>0.33666666666666667</v>
      </c>
      <c r="Y271" s="839">
        <f t="shared" si="603"/>
        <v>321</v>
      </c>
      <c r="Z271" s="840">
        <f t="shared" si="604"/>
        <v>0.35666666666666669</v>
      </c>
      <c r="AA271" s="841">
        <f>'HORA CERTA'!$S$37</f>
        <v>100</v>
      </c>
      <c r="AB271" s="842">
        <f t="shared" si="596"/>
        <v>0.33333333333333331</v>
      </c>
      <c r="AC271" s="841">
        <f>'HORA CERTA'!$U$37</f>
        <v>120</v>
      </c>
      <c r="AD271" s="842">
        <f t="shared" si="597"/>
        <v>0.4</v>
      </c>
      <c r="AE271" s="841">
        <f>'HORA CERTA'!$W$37</f>
        <v>101</v>
      </c>
      <c r="AF271" s="842">
        <f t="shared" si="598"/>
        <v>0.33666666666666667</v>
      </c>
      <c r="AG271" s="839">
        <f t="shared" si="605"/>
        <v>321</v>
      </c>
      <c r="AH271" s="840">
        <f t="shared" si="606"/>
        <v>0.35666666666666669</v>
      </c>
    </row>
    <row r="272" spans="1:34" x14ac:dyDescent="0.25">
      <c r="A272" s="836" t="s">
        <v>160</v>
      </c>
      <c r="B272" s="837">
        <f>'HORA CERTA'!$B$42</f>
        <v>132</v>
      </c>
      <c r="C272" s="833">
        <f>'HORA CERTA'!$C$42</f>
        <v>146</v>
      </c>
      <c r="D272" s="838">
        <f t="shared" si="587"/>
        <v>1.106060606060606</v>
      </c>
      <c r="E272" s="833">
        <f>'HORA CERTA'!$E$42</f>
        <v>135</v>
      </c>
      <c r="F272" s="838">
        <f t="shared" si="588"/>
        <v>1.0227272727272727</v>
      </c>
      <c r="G272" s="833">
        <f>'HORA CERTA'!$G$42</f>
        <v>101</v>
      </c>
      <c r="H272" s="838">
        <f t="shared" si="589"/>
        <v>0.76515151515151514</v>
      </c>
      <c r="I272" s="839">
        <f t="shared" si="599"/>
        <v>382</v>
      </c>
      <c r="J272" s="840">
        <f t="shared" si="600"/>
        <v>0.96464646464646464</v>
      </c>
      <c r="K272" s="841">
        <f>'HORA CERTA'!$K$42</f>
        <v>2</v>
      </c>
      <c r="L272" s="842">
        <f t="shared" si="590"/>
        <v>1.5151515151515152E-2</v>
      </c>
      <c r="M272" s="841">
        <f>'HORA CERTA'!$M$42</f>
        <v>0</v>
      </c>
      <c r="N272" s="842">
        <f t="shared" si="591"/>
        <v>0</v>
      </c>
      <c r="O272" s="841">
        <f>'HORA CERTA'!$O$42</f>
        <v>57</v>
      </c>
      <c r="P272" s="842">
        <f t="shared" si="592"/>
        <v>0.43181818181818182</v>
      </c>
      <c r="Q272" s="839">
        <f t="shared" si="601"/>
        <v>59</v>
      </c>
      <c r="R272" s="840">
        <f t="shared" si="602"/>
        <v>0.14898989898989898</v>
      </c>
      <c r="S272" s="841">
        <f>'HORA CERTA'!$S$37</f>
        <v>100</v>
      </c>
      <c r="T272" s="842">
        <f t="shared" si="593"/>
        <v>0.75757575757575757</v>
      </c>
      <c r="U272" s="841">
        <f>'HORA CERTA'!$U$37</f>
        <v>120</v>
      </c>
      <c r="V272" s="842">
        <f t="shared" si="594"/>
        <v>0.90909090909090906</v>
      </c>
      <c r="W272" s="841">
        <f>'HORA CERTA'!$W$37</f>
        <v>101</v>
      </c>
      <c r="X272" s="842">
        <f t="shared" si="595"/>
        <v>0.76515151515151514</v>
      </c>
      <c r="Y272" s="839">
        <f t="shared" si="603"/>
        <v>321</v>
      </c>
      <c r="Z272" s="840">
        <f t="shared" si="604"/>
        <v>0.81060606060606055</v>
      </c>
      <c r="AA272" s="841">
        <f>'HORA CERTA'!$S$37</f>
        <v>100</v>
      </c>
      <c r="AB272" s="842">
        <f t="shared" si="596"/>
        <v>0.75757575757575757</v>
      </c>
      <c r="AC272" s="841">
        <f>'HORA CERTA'!$U$37</f>
        <v>120</v>
      </c>
      <c r="AD272" s="842">
        <f t="shared" si="597"/>
        <v>0.90909090909090906</v>
      </c>
      <c r="AE272" s="841">
        <f>'HORA CERTA'!$W$37</f>
        <v>101</v>
      </c>
      <c r="AF272" s="842">
        <f t="shared" si="598"/>
        <v>0.76515151515151514</v>
      </c>
      <c r="AG272" s="839">
        <f t="shared" si="605"/>
        <v>321</v>
      </c>
      <c r="AH272" s="840">
        <f t="shared" si="606"/>
        <v>0.81060606060606055</v>
      </c>
    </row>
    <row r="273" spans="1:34" x14ac:dyDescent="0.25">
      <c r="A273" s="836" t="s">
        <v>161</v>
      </c>
      <c r="B273" s="837">
        <f>'HORA CERTA'!$B$43</f>
        <v>176</v>
      </c>
      <c r="C273" s="833">
        <f>'HORA CERTA'!$C$43</f>
        <v>296</v>
      </c>
      <c r="D273" s="838">
        <f t="shared" si="587"/>
        <v>1.6818181818181819</v>
      </c>
      <c r="E273" s="833">
        <f>'HORA CERTA'!$E$43</f>
        <v>63</v>
      </c>
      <c r="F273" s="838">
        <f t="shared" si="588"/>
        <v>0.35795454545454547</v>
      </c>
      <c r="G273" s="833">
        <f>'HORA CERTA'!$G$43</f>
        <v>374</v>
      </c>
      <c r="H273" s="838">
        <f t="shared" si="589"/>
        <v>2.125</v>
      </c>
      <c r="I273" s="839">
        <f t="shared" si="599"/>
        <v>733</v>
      </c>
      <c r="J273" s="840">
        <f t="shared" si="600"/>
        <v>1.3882575757575757</v>
      </c>
      <c r="K273" s="841">
        <f>'HORA CERTA'!$K$43</f>
        <v>0</v>
      </c>
      <c r="L273" s="842">
        <f t="shared" si="590"/>
        <v>0</v>
      </c>
      <c r="M273" s="841">
        <f>'HORA CERTA'!$M$43</f>
        <v>12</v>
      </c>
      <c r="N273" s="842">
        <f t="shared" si="591"/>
        <v>6.8181818181818177E-2</v>
      </c>
      <c r="O273" s="841">
        <f>'HORA CERTA'!$O$43</f>
        <v>113</v>
      </c>
      <c r="P273" s="842">
        <f t="shared" si="592"/>
        <v>0.64204545454545459</v>
      </c>
      <c r="Q273" s="839">
        <f t="shared" si="601"/>
        <v>125</v>
      </c>
      <c r="R273" s="840">
        <f t="shared" si="602"/>
        <v>0.23674242424242425</v>
      </c>
      <c r="S273" s="841">
        <f>'HORA CERTA'!$S$37</f>
        <v>100</v>
      </c>
      <c r="T273" s="842">
        <f t="shared" si="593"/>
        <v>0.56818181818181823</v>
      </c>
      <c r="U273" s="841">
        <f>'HORA CERTA'!$U$37</f>
        <v>120</v>
      </c>
      <c r="V273" s="842">
        <f t="shared" si="594"/>
        <v>0.68181818181818177</v>
      </c>
      <c r="W273" s="841">
        <f>'HORA CERTA'!$W$37</f>
        <v>101</v>
      </c>
      <c r="X273" s="842">
        <f t="shared" si="595"/>
        <v>0.57386363636363635</v>
      </c>
      <c r="Y273" s="839">
        <f t="shared" si="603"/>
        <v>321</v>
      </c>
      <c r="Z273" s="840">
        <f t="shared" si="604"/>
        <v>0.60795454545454541</v>
      </c>
      <c r="AA273" s="841">
        <f>'HORA CERTA'!$S$37</f>
        <v>100</v>
      </c>
      <c r="AB273" s="842">
        <f t="shared" si="596"/>
        <v>0.56818181818181823</v>
      </c>
      <c r="AC273" s="841">
        <f>'HORA CERTA'!$U$37</f>
        <v>120</v>
      </c>
      <c r="AD273" s="842">
        <f t="shared" si="597"/>
        <v>0.68181818181818177</v>
      </c>
      <c r="AE273" s="841">
        <f>'HORA CERTA'!$W$37</f>
        <v>101</v>
      </c>
      <c r="AF273" s="842">
        <f t="shared" si="598"/>
        <v>0.57386363636363635</v>
      </c>
      <c r="AG273" s="839">
        <f t="shared" si="605"/>
        <v>321</v>
      </c>
      <c r="AH273" s="840">
        <f t="shared" si="606"/>
        <v>0.60795454545454541</v>
      </c>
    </row>
    <row r="274" spans="1:34" ht="16.5" thickBot="1" x14ac:dyDescent="0.3">
      <c r="A274" s="843" t="s">
        <v>449</v>
      </c>
      <c r="B274" s="844">
        <v>0</v>
      </c>
      <c r="C274" s="833">
        <f>'HORA CERTA'!$C$44</f>
        <v>0</v>
      </c>
      <c r="D274" s="845" t="e">
        <f t="shared" si="587"/>
        <v>#DIV/0!</v>
      </c>
      <c r="E274" s="833">
        <f>'HORA CERTA'!$E$44</f>
        <v>0</v>
      </c>
      <c r="F274" s="845" t="e">
        <f t="shared" si="588"/>
        <v>#DIV/0!</v>
      </c>
      <c r="G274" s="833">
        <f>'HORA CERTA'!$G$44</f>
        <v>0</v>
      </c>
      <c r="H274" s="845" t="e">
        <f t="shared" si="589"/>
        <v>#DIV/0!</v>
      </c>
      <c r="I274" s="839">
        <f t="shared" si="599"/>
        <v>0</v>
      </c>
      <c r="J274" s="846" t="e">
        <f t="shared" si="600"/>
        <v>#DIV/0!</v>
      </c>
      <c r="K274" s="841">
        <f>'HORA CERTA'!$K$44</f>
        <v>0</v>
      </c>
      <c r="L274" s="847" t="e">
        <f t="shared" si="590"/>
        <v>#DIV/0!</v>
      </c>
      <c r="M274" s="841">
        <f>'HORA CERTA'!$M$44</f>
        <v>0</v>
      </c>
      <c r="N274" s="847" t="e">
        <f t="shared" si="591"/>
        <v>#DIV/0!</v>
      </c>
      <c r="O274" s="841">
        <f>'HORA CERTA'!$O$44</f>
        <v>0</v>
      </c>
      <c r="P274" s="847" t="e">
        <f t="shared" si="592"/>
        <v>#DIV/0!</v>
      </c>
      <c r="Q274" s="839">
        <f t="shared" si="601"/>
        <v>0</v>
      </c>
      <c r="R274" s="846" t="e">
        <f t="shared" si="602"/>
        <v>#DIV/0!</v>
      </c>
      <c r="S274" s="841">
        <f>'HORA CERTA'!$S$37</f>
        <v>100</v>
      </c>
      <c r="T274" s="847" t="e">
        <f t="shared" si="593"/>
        <v>#DIV/0!</v>
      </c>
      <c r="U274" s="841">
        <f>'HORA CERTA'!$U$37</f>
        <v>120</v>
      </c>
      <c r="V274" s="847" t="e">
        <f t="shared" si="594"/>
        <v>#DIV/0!</v>
      </c>
      <c r="W274" s="841">
        <f>'HORA CERTA'!$W$37</f>
        <v>101</v>
      </c>
      <c r="X274" s="847" t="e">
        <f t="shared" si="595"/>
        <v>#DIV/0!</v>
      </c>
      <c r="Y274" s="839">
        <f t="shared" si="603"/>
        <v>321</v>
      </c>
      <c r="Z274" s="846" t="e">
        <f t="shared" si="604"/>
        <v>#DIV/0!</v>
      </c>
      <c r="AA274" s="841">
        <f>'HORA CERTA'!$S$37</f>
        <v>100</v>
      </c>
      <c r="AB274" s="847" t="e">
        <f t="shared" si="596"/>
        <v>#DIV/0!</v>
      </c>
      <c r="AC274" s="841">
        <f>'HORA CERTA'!$U$37</f>
        <v>120</v>
      </c>
      <c r="AD274" s="847" t="e">
        <f t="shared" si="597"/>
        <v>#DIV/0!</v>
      </c>
      <c r="AE274" s="841">
        <f>'HORA CERTA'!$W$37</f>
        <v>101</v>
      </c>
      <c r="AF274" s="847" t="e">
        <f t="shared" si="598"/>
        <v>#DIV/0!</v>
      </c>
      <c r="AG274" s="839">
        <f t="shared" si="605"/>
        <v>321</v>
      </c>
      <c r="AH274" s="846" t="e">
        <f t="shared" si="606"/>
        <v>#DIV/0!</v>
      </c>
    </row>
    <row r="275" spans="1:34" ht="16.5" thickBot="1" x14ac:dyDescent="0.3">
      <c r="A275" s="581" t="s">
        <v>371</v>
      </c>
      <c r="B275" s="848">
        <f>SUM(B267:B273)</f>
        <v>1123</v>
      </c>
      <c r="C275" s="849">
        <f>SUM(C267:C274)</f>
        <v>1109</v>
      </c>
      <c r="D275" s="788">
        <f t="shared" si="587"/>
        <v>0.98753339269813001</v>
      </c>
      <c r="E275" s="849">
        <f>SUM(E267:E274)</f>
        <v>816</v>
      </c>
      <c r="F275" s="788">
        <f t="shared" si="588"/>
        <v>0.72662511130899377</v>
      </c>
      <c r="G275" s="849">
        <f>SUM(G267:G274)</f>
        <v>1410</v>
      </c>
      <c r="H275" s="788">
        <f t="shared" si="589"/>
        <v>1.2555654496883348</v>
      </c>
      <c r="I275" s="850">
        <f t="shared" si="599"/>
        <v>3335</v>
      </c>
      <c r="J275" s="851">
        <f t="shared" si="600"/>
        <v>0.98990798456515283</v>
      </c>
      <c r="K275" s="852">
        <f>SUM(K267:K274)</f>
        <v>97</v>
      </c>
      <c r="L275" s="853">
        <f t="shared" si="590"/>
        <v>8.637577916295637E-2</v>
      </c>
      <c r="M275" s="852">
        <f>SUM(M267:M274)</f>
        <v>307</v>
      </c>
      <c r="N275" s="853">
        <f t="shared" si="591"/>
        <v>0.27337488869100623</v>
      </c>
      <c r="O275" s="852">
        <f>SUM(O267:O274)</f>
        <v>437</v>
      </c>
      <c r="P275" s="853">
        <f t="shared" si="592"/>
        <v>0.38913624220837045</v>
      </c>
      <c r="Q275" s="850">
        <f t="shared" si="601"/>
        <v>841</v>
      </c>
      <c r="R275" s="851">
        <f t="shared" si="602"/>
        <v>0.24962897002077769</v>
      </c>
      <c r="S275" s="852">
        <f>SUM(S267:S274)</f>
        <v>800</v>
      </c>
      <c r="T275" s="853">
        <f t="shared" si="593"/>
        <v>0.7123775601068566</v>
      </c>
      <c r="U275" s="852">
        <f>SUM(U267:U274)</f>
        <v>960</v>
      </c>
      <c r="V275" s="853">
        <f t="shared" si="594"/>
        <v>0.85485307212822792</v>
      </c>
      <c r="W275" s="852">
        <f>SUM(W267:W274)</f>
        <v>808</v>
      </c>
      <c r="X275" s="853">
        <f t="shared" si="595"/>
        <v>0.71950133570792518</v>
      </c>
      <c r="Y275" s="850">
        <f t="shared" si="603"/>
        <v>2568</v>
      </c>
      <c r="Z275" s="851">
        <f t="shared" si="604"/>
        <v>0.76224398931433657</v>
      </c>
      <c r="AA275" s="852">
        <f>SUM(AA267:AA274)</f>
        <v>800</v>
      </c>
      <c r="AB275" s="853">
        <f t="shared" si="596"/>
        <v>0.7123775601068566</v>
      </c>
      <c r="AC275" s="852">
        <f>SUM(AC267:AC274)</f>
        <v>960</v>
      </c>
      <c r="AD275" s="853">
        <f t="shared" si="597"/>
        <v>0.85485307212822792</v>
      </c>
      <c r="AE275" s="852">
        <f>SUM(AE267:AE274)</f>
        <v>808</v>
      </c>
      <c r="AF275" s="853">
        <f t="shared" si="598"/>
        <v>0.71950133570792518</v>
      </c>
      <c r="AG275" s="850">
        <f t="shared" si="605"/>
        <v>2568</v>
      </c>
      <c r="AH275" s="851">
        <f t="shared" si="606"/>
        <v>0.76224398931433657</v>
      </c>
    </row>
    <row r="277" spans="1:34" x14ac:dyDescent="0.25">
      <c r="A277" s="1346" t="str">
        <f>PAI!A6</f>
        <v>PAI (PROGRAMA DE ACOMPANHANTE IDOSOS) - 2020</v>
      </c>
      <c r="B277" s="1291"/>
      <c r="C277" s="1291"/>
      <c r="D277" s="1291"/>
      <c r="E277" s="1291"/>
      <c r="F277" s="1291"/>
      <c r="G277" s="1291"/>
      <c r="H277" s="1291"/>
      <c r="I277" s="1291"/>
      <c r="J277" s="1291"/>
      <c r="K277" s="1291"/>
      <c r="L277" s="1291"/>
      <c r="M277" s="1291"/>
      <c r="N277" s="1291"/>
      <c r="O277" s="1291"/>
      <c r="P277" s="1291"/>
      <c r="Q277" s="1291"/>
      <c r="R277" s="1291"/>
      <c r="S277" s="1291"/>
      <c r="T277" s="1291"/>
      <c r="U277" s="1291"/>
      <c r="V277" s="1291"/>
      <c r="W277" s="1291"/>
      <c r="X277" s="1291"/>
      <c r="Y277" s="1291"/>
      <c r="Z277" s="1291"/>
    </row>
    <row r="278" spans="1:34" ht="24.75" thickBot="1" x14ac:dyDescent="0.3">
      <c r="A278" s="14" t="s">
        <v>14</v>
      </c>
      <c r="B278" s="12" t="s">
        <v>164</v>
      </c>
      <c r="C278" s="14" t="s">
        <v>462</v>
      </c>
      <c r="D278" s="15" t="s">
        <v>1</v>
      </c>
      <c r="E278" s="14" t="s">
        <v>463</v>
      </c>
      <c r="F278" s="15" t="s">
        <v>1</v>
      </c>
      <c r="G278" s="14" t="s">
        <v>464</v>
      </c>
      <c r="H278" s="15" t="s">
        <v>1</v>
      </c>
      <c r="I278" s="101" t="s">
        <v>426</v>
      </c>
      <c r="J278" s="13" t="s">
        <v>196</v>
      </c>
      <c r="K278" s="14" t="s">
        <v>465</v>
      </c>
      <c r="L278" s="15" t="s">
        <v>1</v>
      </c>
      <c r="M278" s="14" t="s">
        <v>466</v>
      </c>
      <c r="N278" s="15" t="s">
        <v>1</v>
      </c>
      <c r="O278" s="14" t="s">
        <v>467</v>
      </c>
      <c r="P278" s="15" t="s">
        <v>1</v>
      </c>
      <c r="Q278" s="101" t="s">
        <v>426</v>
      </c>
      <c r="R278" s="13" t="s">
        <v>196</v>
      </c>
      <c r="S278" s="14" t="s">
        <v>468</v>
      </c>
      <c r="T278" s="15" t="s">
        <v>1</v>
      </c>
      <c r="U278" s="14" t="s">
        <v>469</v>
      </c>
      <c r="V278" s="15" t="s">
        <v>1</v>
      </c>
      <c r="W278" s="14" t="s">
        <v>470</v>
      </c>
      <c r="X278" s="15" t="s">
        <v>1</v>
      </c>
      <c r="Y278" s="101" t="s">
        <v>426</v>
      </c>
      <c r="Z278" s="13" t="s">
        <v>196</v>
      </c>
      <c r="AA278" s="14" t="s">
        <v>471</v>
      </c>
      <c r="AB278" s="15" t="s">
        <v>1</v>
      </c>
      <c r="AC278" s="14" t="s">
        <v>472</v>
      </c>
      <c r="AD278" s="15" t="s">
        <v>1</v>
      </c>
      <c r="AE278" s="14" t="s">
        <v>473</v>
      </c>
      <c r="AF278" s="15" t="s">
        <v>1</v>
      </c>
      <c r="AG278" s="101" t="s">
        <v>426</v>
      </c>
      <c r="AH278" s="13" t="s">
        <v>196</v>
      </c>
    </row>
    <row r="279" spans="1:34" ht="16.5" thickTop="1" thickBot="1" x14ac:dyDescent="0.3">
      <c r="A279" s="32" t="str">
        <f>PAI!A8</f>
        <v>Nº Idosos em acompanhamento</v>
      </c>
      <c r="B279" s="50">
        <f>PAI!B8</f>
        <v>120</v>
      </c>
      <c r="C279" s="882">
        <f>PAI!C8</f>
        <v>105</v>
      </c>
      <c r="D279" s="56">
        <f>PAI!D8</f>
        <v>0.875</v>
      </c>
      <c r="E279" s="882">
        <f>PAI!E8</f>
        <v>106</v>
      </c>
      <c r="F279" s="56">
        <f>PAI!F8</f>
        <v>0.8833333333333333</v>
      </c>
      <c r="G279" s="882">
        <f>PAI!G8</f>
        <v>106</v>
      </c>
      <c r="H279" s="56">
        <f>PAI!H8</f>
        <v>0.8833333333333333</v>
      </c>
      <c r="I279" s="102">
        <f>PAI!I8</f>
        <v>317</v>
      </c>
      <c r="J279" s="57">
        <f>PAI!J8</f>
        <v>0.88055555555555554</v>
      </c>
      <c r="K279" s="882">
        <f>PAI!K8</f>
        <v>106</v>
      </c>
      <c r="L279" s="56">
        <f>PAI!L8</f>
        <v>0.8833333333333333</v>
      </c>
      <c r="M279" s="882">
        <f>PAI!M8</f>
        <v>106</v>
      </c>
      <c r="N279" s="56">
        <f>PAI!N8</f>
        <v>0.8833333333333333</v>
      </c>
      <c r="O279" s="882">
        <f>PAI!O8</f>
        <v>106</v>
      </c>
      <c r="P279" s="56">
        <f>PAI!P8</f>
        <v>0.8833333333333333</v>
      </c>
      <c r="Q279" s="102">
        <f>PAI!Q8</f>
        <v>318</v>
      </c>
      <c r="R279" s="57">
        <f>PAI!R8</f>
        <v>0.8833333333333333</v>
      </c>
      <c r="S279" s="882">
        <f>PAI!S8</f>
        <v>105</v>
      </c>
      <c r="T279" s="56">
        <f>PAI!T8</f>
        <v>0.875</v>
      </c>
      <c r="U279" s="882">
        <f>PAI!U8</f>
        <v>107</v>
      </c>
      <c r="V279" s="56">
        <f>PAI!V8</f>
        <v>0.89166666666666672</v>
      </c>
      <c r="W279" s="882">
        <f>PAI!W8</f>
        <v>115</v>
      </c>
      <c r="X279" s="56">
        <f>PAI!X8</f>
        <v>0.95833333333333337</v>
      </c>
      <c r="Y279" s="102">
        <f>PAI!Y8</f>
        <v>327</v>
      </c>
      <c r="Z279" s="57">
        <f>PAI!Z8</f>
        <v>0.90833333333333333</v>
      </c>
      <c r="AA279" s="882">
        <f>PAI!AA8</f>
        <v>118</v>
      </c>
      <c r="AB279" s="56">
        <f>PAI!AB8</f>
        <v>0.98333333333333328</v>
      </c>
      <c r="AC279" s="882">
        <f>PAI!AC8</f>
        <v>118</v>
      </c>
      <c r="AD279" s="56">
        <f>PAI!AD8</f>
        <v>0.98333333333333328</v>
      </c>
      <c r="AE279" s="882">
        <f>PAI!AE8</f>
        <v>118</v>
      </c>
      <c r="AF279" s="56">
        <f>PAI!AF8</f>
        <v>0.98333333333333328</v>
      </c>
      <c r="AG279" s="102" t="e">
        <f>PAI!#REF!</f>
        <v>#REF!</v>
      </c>
      <c r="AH279" s="57" t="e">
        <f>PAI!#REF!</f>
        <v>#REF!</v>
      </c>
    </row>
    <row r="280" spans="1:34" thickBot="1" x14ac:dyDescent="0.3">
      <c r="A280" s="6" t="str">
        <f>PAI!A9</f>
        <v>SOMA</v>
      </c>
      <c r="B280" s="7">
        <f>PAI!B9</f>
        <v>120</v>
      </c>
      <c r="C280" s="23">
        <f>PAI!C9</f>
        <v>105</v>
      </c>
      <c r="D280" s="22">
        <f>PAI!D9</f>
        <v>0.875</v>
      </c>
      <c r="E280" s="23">
        <f>PAI!E9</f>
        <v>106</v>
      </c>
      <c r="F280" s="22">
        <f>PAI!F9</f>
        <v>0.8833333333333333</v>
      </c>
      <c r="G280" s="23">
        <f>PAI!G9</f>
        <v>106</v>
      </c>
      <c r="H280" s="22">
        <f>PAI!H9</f>
        <v>0.8833333333333333</v>
      </c>
      <c r="I280" s="33">
        <f>PAI!I9</f>
        <v>317</v>
      </c>
      <c r="J280" s="82">
        <f>PAI!J9</f>
        <v>2.6416666666666666</v>
      </c>
      <c r="K280" s="23">
        <f>PAI!K9</f>
        <v>106</v>
      </c>
      <c r="L280" s="22">
        <f>PAI!L9</f>
        <v>0.8833333333333333</v>
      </c>
      <c r="M280" s="23">
        <f>PAI!M9</f>
        <v>106</v>
      </c>
      <c r="N280" s="22">
        <f>PAI!N9</f>
        <v>0.8833333333333333</v>
      </c>
      <c r="O280" s="23">
        <f>PAI!O9</f>
        <v>106</v>
      </c>
      <c r="P280" s="22">
        <f>PAI!P9</f>
        <v>0.8833333333333333</v>
      </c>
      <c r="Q280" s="33">
        <f>PAI!Q9</f>
        <v>318</v>
      </c>
      <c r="R280" s="82">
        <f>PAI!R9</f>
        <v>2.65</v>
      </c>
      <c r="S280" s="23">
        <f>PAI!S9</f>
        <v>105</v>
      </c>
      <c r="T280" s="22">
        <f>PAI!T9</f>
        <v>0.875</v>
      </c>
      <c r="U280" s="23">
        <f>PAI!U9</f>
        <v>107</v>
      </c>
      <c r="V280" s="22">
        <f>PAI!V9</f>
        <v>0.89166666666666672</v>
      </c>
      <c r="W280" s="23">
        <f>PAI!W9</f>
        <v>115</v>
      </c>
      <c r="X280" s="22">
        <f>PAI!X9</f>
        <v>0.95833333333333337</v>
      </c>
      <c r="Y280" s="33">
        <f>PAI!Y9</f>
        <v>327</v>
      </c>
      <c r="Z280" s="82">
        <f>PAI!Z9</f>
        <v>2.7250000000000001</v>
      </c>
      <c r="AA280" s="23">
        <f>PAI!AA9</f>
        <v>118</v>
      </c>
      <c r="AB280" s="22">
        <f>PAI!AB9</f>
        <v>0.98333333333333328</v>
      </c>
      <c r="AC280" s="23">
        <f>PAI!AC9</f>
        <v>118</v>
      </c>
      <c r="AD280" s="22">
        <f>PAI!AD9</f>
        <v>0.98333333333333328</v>
      </c>
      <c r="AE280" s="23">
        <f>PAI!AE9</f>
        <v>118</v>
      </c>
      <c r="AF280" s="22">
        <f>PAI!AF9</f>
        <v>0.98333333333333328</v>
      </c>
      <c r="AG280" s="33" t="e">
        <f>PAI!#REF!</f>
        <v>#REF!</v>
      </c>
      <c r="AH280" s="82" t="e">
        <f>PAI!#REF!</f>
        <v>#REF!</v>
      </c>
    </row>
  </sheetData>
  <mergeCells count="103"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</mergeCells>
  <conditionalFormatting sqref="R139:R145 R156:R163 R166:R172 R175:R181 R184:R193 R207:R215 R218:R224 R227:R231 R253:R264 P152:P153 R196:R199 R202:R204 R234:R236 F279:F1048576 R58:R70 L45:L55 R86:R91 R94:R103 R106:R113 R9:R21 R23 R29 R33 D37:D42 R35 R25 R27 L134:L136 N279:N1048576 H279:J1048576 P279:P1048576 D139:D145 L139:L145 P139:P145 F156:F163 D156:D163 N156:N163 L166:L172 F166:F172 P166:P172 D175:D181 L175:L181 P175:P181 F184:F193 D184:D193 L184:L193 N184:N193 D207:D215 L207:L215 N207:N215 F218:F224 D218:D224 L218:L224 P218:P224 F227:F231 D227:D231 P227:P231 L279:L1048576 L94:L103 P253:P264 N139:N145 F139:F145 P156:P163 N166:N172 L156:L163 N175:N181 D166:D172 P184:P193 F175:F181 P207:P215 N218:N224 F207:F215 N227:N231 L227:L231 N253:N264 F253:F264 D253:D264 L253:L264 R45:R55 D148:D153 F148:F153 R128:R132 L152:L153 N152:N153 D196:D199 F196:F199 L196:L199 N196:N199 P196:P199 D202:D204 F202:F204 L202:L204 N202:N204 P202:P204 D234:D236 F234:F236 L234:L236 N234:N236 P234:P236 H234:J236 H139:J145 H156:J163 H166:J172 H175:J181 H184:J193 H207:J215 H218:J224 H227:J231 H253:J264 H148:J153 H196:J199 H202:J204 F58:F70 D58:D70 P58:P70 N58:N70 D86:D91 L86:L91 N86:N91 F94:F103 D94:D103 P94:P103 F106:F113 D106:D113 P106:P113 L58:L70 P86:P91 N94:N103 F86:F91 N106:N113 L106:L113 N45:N55 P45:P55 D45:D55 F45:F55 H45:J55 N9:N21 P9:P21 L9:L21 D9:D21 F9:F21 F23 N23 P23 L23 D23 D29 N29 P29 F29 L29 F33 P33 N33 L33 D33 L35 P35 N35 F35 D35 F37:F42 D25 F25 L25 N25 P25 D27 F27 L27 N27 P27 H58:J70 R37:R42 H86:J91 H94:J103 H106:J113 D134:D136 H9:J21 H23:J23 H29:J29 H33:J33 H35:J35 H25:J25 H27:J27 H267:J276 N134:N136 P134:P136 F134:F136 H134:J136 H31:J31 H37:J42 L37:L42 N37:N42 P37:P42 R279:R1048576 D31 N31 P31 F31 L31 H116:J125 D116:D125 P116:P125 N116:N125 F116:F125 L116:L125 R116:R125 R31 D267:D276 F267:F276 L267:L276 N267:N276 P267:P276 R267:R276 R134:R136 R73:R83 L73:L83 F73:F83 P73:P83 N73:N83 D73:D83 H73:J83 D279:D1048576 D128:D132 F128:F132 H128:J132 L128:L132 N128:N132 P128:P132 L148 N148 P148 R148 R152:R153">
    <cfRule type="cellIs" dxfId="300" priority="294" operator="lessThan">
      <formula>0.84</formula>
    </cfRule>
    <cfRule type="cellIs" dxfId="299" priority="295" operator="greaterThan">
      <formula>1</formula>
    </cfRule>
    <cfRule type="cellIs" dxfId="298" priority="296" operator="between">
      <formula>0.85</formula>
      <formula>1</formula>
    </cfRule>
  </conditionalFormatting>
  <conditionalFormatting sqref="R139:R145 R156:R163 R166:R172 R175:R181 R184:R193 R207:R215 R218:R224 R227:R231 R253:R264 P152:P153 R196:R199 R234:R236 R202:R204 N279:N1048576 R58:R70 D45:D55 R86:R91 R94:R103 R106:R113 R9:R21 R23 R29 R33 D37:D42 R35 R27 R25 D134:D136 H279:J1048576 F279:F1048576 L139:L145 D139:D145 F139:F145 P139:P145 F156:F163 L156:L163 N156:N163 D166:D172 F166:F172 P166:P172 L175:L181 D175:D181 F175:F181 P175:P181 L184:L193 D184:D193 N184:N193 L207:L215 D207:D215 F207:F215 N207:N215 L218:L224 D218:D224 P218:P224 F227:F231 L227:L231 P227:P231 P279:P1048576 D279:D1048576 L94:L103 P253:P264 N139:N145 P156:P163 N166:N172 D156:D163 N175:N181 L166:L172 P184:P193 F184:F193 P207:P215 N218:N224 N227:N231 F218:F224 D227:D231 N253:N264 L253:L264 D253:D264 F253:F264 R45:R55 D148:D153 F148:F153 R128:R132 L152:L153 N152:N153 D196:D199 F196:F199 L196:L199 N196:N199 P196:P199 D234:D236 F234:F236 L234:L236 N234:N236 P234:P236 D202:D204 F202:F204 L202:L204 N202:N204 P202:P204 H202:J204 H139:J145 H156:J163 H166:J172 H175:J181 H184:J193 H207:J215 H218:J224 H227:J231 H253:J264 H148:J153 H196:J199 H234:J236 L58:L70 P58:P70 N58:N70 L86:L91 D86:D91 F86:F91 N86:N91 D94:D103 P94:P103 F106:F113 L106:L113 P106:P113 D58:D70 F58:F70 P86:P91 N94:N103 N106:N113 F94:F103 D106:D113 N45:N55 P45:P55 L45:L55 F45:F55 H45:J55 F9:F21 N9:N21 P9:P21 D9:D21 L9:L21 F23 N23 P23 D23 L23 L29 N29 P29 F29 D29 P33 N33 F33 D33 L33 F37:F42 D35 F35 P35 N35 L35 D27 F27 L27 N27 P27 D25 F25 L25 N25 P25 H58:J70 R37:R42 H86:J91 H94:J103 H106:J113 H267:J276 H9:J21 H23:J23 H29:J29 H33:J33 H35:J35 H27:J27 H25:J25 F134:F136 N134:N136 H134:J136 P134:P136 L134:L136 H31:J31 H37:J42 L37:L42 N37:N42 P37:P42 R279:R1048576 L31 N31 P31 F31 D31 H116:J125 L116:L125 P116:P125 N116:N125 F116:F125 D116:D125 R116:R125 R31 D267:D276 F267:F276 L267:L276 N267:N276 P267:P276 R267:R276 R134:R136 R73:R83 D73:D83 F73:F83 P73:P83 N73:N83 L73:L83 H73:J83 L279:L1048576 D128:D132 F128:F132 H128:J132 L128:L132 N128:N132 P128:P132 L148 N148 P148 R148 R152:R153">
    <cfRule type="cellIs" dxfId="297" priority="293" operator="equal">
      <formula>0</formula>
    </cfRule>
  </conditionalFormatting>
  <conditionalFormatting sqref="Z9:Z21 V9:V21 X9:X21 T9:T21">
    <cfRule type="cellIs" dxfId="296" priority="254" operator="lessThan">
      <formula>0.84</formula>
    </cfRule>
    <cfRule type="cellIs" dxfId="295" priority="255" operator="greaterThan">
      <formula>1</formula>
    </cfRule>
    <cfRule type="cellIs" dxfId="294" priority="256" operator="between">
      <formula>0.85</formula>
      <formula>1</formula>
    </cfRule>
  </conditionalFormatting>
  <conditionalFormatting sqref="Z9:Z21 V9:V21 X9:X21 T9:T21">
    <cfRule type="cellIs" dxfId="293" priority="253" operator="equal">
      <formula>0</formula>
    </cfRule>
  </conditionalFormatting>
  <conditionalFormatting sqref="Z23 V23 X23 T23">
    <cfRule type="cellIs" dxfId="292" priority="250" operator="lessThan">
      <formula>0.84</formula>
    </cfRule>
    <cfRule type="cellIs" dxfId="291" priority="251" operator="greaterThan">
      <formula>1</formula>
    </cfRule>
    <cfRule type="cellIs" dxfId="290" priority="252" operator="between">
      <formula>0.85</formula>
      <formula>1</formula>
    </cfRule>
  </conditionalFormatting>
  <conditionalFormatting sqref="Z23 V23 X23 T23">
    <cfRule type="cellIs" dxfId="289" priority="249" operator="equal">
      <formula>0</formula>
    </cfRule>
  </conditionalFormatting>
  <conditionalFormatting sqref="Z25 T25 V25 X25">
    <cfRule type="cellIs" dxfId="288" priority="246" operator="lessThan">
      <formula>0.84</formula>
    </cfRule>
    <cfRule type="cellIs" dxfId="287" priority="247" operator="greaterThan">
      <formula>1</formula>
    </cfRule>
    <cfRule type="cellIs" dxfId="286" priority="248" operator="between">
      <formula>0.85</formula>
      <formula>1</formula>
    </cfRule>
  </conditionalFormatting>
  <conditionalFormatting sqref="Z25 T25 V25 X25">
    <cfRule type="cellIs" dxfId="285" priority="245" operator="equal">
      <formula>0</formula>
    </cfRule>
  </conditionalFormatting>
  <conditionalFormatting sqref="Z27 T27 V27 X27">
    <cfRule type="cellIs" dxfId="284" priority="242" operator="lessThan">
      <formula>0.84</formula>
    </cfRule>
    <cfRule type="cellIs" dxfId="283" priority="243" operator="greaterThan">
      <formula>1</formula>
    </cfRule>
    <cfRule type="cellIs" dxfId="282" priority="244" operator="between">
      <formula>0.85</formula>
      <formula>1</formula>
    </cfRule>
  </conditionalFormatting>
  <conditionalFormatting sqref="Z27 T27 V27 X27">
    <cfRule type="cellIs" dxfId="281" priority="241" operator="equal">
      <formula>0</formula>
    </cfRule>
  </conditionalFormatting>
  <conditionalFormatting sqref="Z29 V29 X29 T29">
    <cfRule type="cellIs" dxfId="280" priority="238" operator="lessThan">
      <formula>0.84</formula>
    </cfRule>
    <cfRule type="cellIs" dxfId="279" priority="239" operator="greaterThan">
      <formula>1</formula>
    </cfRule>
    <cfRule type="cellIs" dxfId="278" priority="240" operator="between">
      <formula>0.85</formula>
      <formula>1</formula>
    </cfRule>
  </conditionalFormatting>
  <conditionalFormatting sqref="Z29 T29 V29 X29">
    <cfRule type="cellIs" dxfId="277" priority="237" operator="equal">
      <formula>0</formula>
    </cfRule>
  </conditionalFormatting>
  <conditionalFormatting sqref="V31 X31 T31 Z31">
    <cfRule type="cellIs" dxfId="276" priority="234" operator="lessThan">
      <formula>0.84</formula>
    </cfRule>
    <cfRule type="cellIs" dxfId="275" priority="235" operator="greaterThan">
      <formula>1</formula>
    </cfRule>
    <cfRule type="cellIs" dxfId="274" priority="236" operator="between">
      <formula>0.85</formula>
      <formula>1</formula>
    </cfRule>
  </conditionalFormatting>
  <conditionalFormatting sqref="T31 V31 X31 Z31">
    <cfRule type="cellIs" dxfId="273" priority="233" operator="equal">
      <formula>0</formula>
    </cfRule>
  </conditionalFormatting>
  <conditionalFormatting sqref="Z33 X33 V33 T33">
    <cfRule type="cellIs" dxfId="272" priority="230" operator="lessThan">
      <formula>0.84</formula>
    </cfRule>
    <cfRule type="cellIs" dxfId="271" priority="231" operator="greaterThan">
      <formula>1</formula>
    </cfRule>
    <cfRule type="cellIs" dxfId="270" priority="232" operator="between">
      <formula>0.85</formula>
      <formula>1</formula>
    </cfRule>
  </conditionalFormatting>
  <conditionalFormatting sqref="Z33 X33 V33 T33">
    <cfRule type="cellIs" dxfId="269" priority="229" operator="equal">
      <formula>0</formula>
    </cfRule>
  </conditionalFormatting>
  <conditionalFormatting sqref="Z35 T35 X35 V35">
    <cfRule type="cellIs" dxfId="268" priority="226" operator="lessThan">
      <formula>0.84</formula>
    </cfRule>
    <cfRule type="cellIs" dxfId="267" priority="227" operator="greaterThan">
      <formula>1</formula>
    </cfRule>
    <cfRule type="cellIs" dxfId="266" priority="228" operator="between">
      <formula>0.85</formula>
      <formula>1</formula>
    </cfRule>
  </conditionalFormatting>
  <conditionalFormatting sqref="Z35 X35 V35 T35">
    <cfRule type="cellIs" dxfId="265" priority="225" operator="equal">
      <formula>0</formula>
    </cfRule>
  </conditionalFormatting>
  <conditionalFormatting sqref="Z37:Z39 T37:T39 V37:V39 X37:X39">
    <cfRule type="cellIs" dxfId="264" priority="222" operator="lessThan">
      <formula>0.84</formula>
    </cfRule>
    <cfRule type="cellIs" dxfId="263" priority="223" operator="greaterThan">
      <formula>1</formula>
    </cfRule>
    <cfRule type="cellIs" dxfId="262" priority="224" operator="between">
      <formula>0.85</formula>
      <formula>1</formula>
    </cfRule>
  </conditionalFormatting>
  <conditionalFormatting sqref="Z37:Z39 T37:T39 V37:V39 X37:X39">
    <cfRule type="cellIs" dxfId="261" priority="221" operator="equal">
      <formula>0</formula>
    </cfRule>
  </conditionalFormatting>
  <conditionalFormatting sqref="T45:T54 Z45:Z54 V45:V54 X45:X54">
    <cfRule type="cellIs" dxfId="260" priority="218" operator="lessThan">
      <formula>0.84</formula>
    </cfRule>
    <cfRule type="cellIs" dxfId="259" priority="219" operator="greaterThan">
      <formula>1</formula>
    </cfRule>
    <cfRule type="cellIs" dxfId="258" priority="220" operator="between">
      <formula>0.85</formula>
      <formula>1</formula>
    </cfRule>
  </conditionalFormatting>
  <conditionalFormatting sqref="Z45:Z54 V45:V54 X45:X54 T45:T54">
    <cfRule type="cellIs" dxfId="257" priority="217" operator="equal">
      <formula>0</formula>
    </cfRule>
  </conditionalFormatting>
  <conditionalFormatting sqref="Z58:Z68 X58:X68 V58:V68 T58:T68">
    <cfRule type="cellIs" dxfId="256" priority="214" operator="lessThan">
      <formula>0.84</formula>
    </cfRule>
    <cfRule type="cellIs" dxfId="255" priority="215" operator="greaterThan">
      <formula>1</formula>
    </cfRule>
    <cfRule type="cellIs" dxfId="254" priority="216" operator="between">
      <formula>0.85</formula>
      <formula>1</formula>
    </cfRule>
  </conditionalFormatting>
  <conditionalFormatting sqref="Z58:Z68 T58:T68 X58:X68 V58:V68">
    <cfRule type="cellIs" dxfId="253" priority="213" operator="equal">
      <formula>0</formula>
    </cfRule>
  </conditionalFormatting>
  <conditionalFormatting sqref="Z73:Z82 T73:T82 X73:X82 V73:V82">
    <cfRule type="cellIs" dxfId="252" priority="210" operator="lessThan">
      <formula>0.84</formula>
    </cfRule>
    <cfRule type="cellIs" dxfId="251" priority="211" operator="greaterThan">
      <formula>1</formula>
    </cfRule>
    <cfRule type="cellIs" dxfId="250" priority="212" operator="between">
      <formula>0.85</formula>
      <formula>1</formula>
    </cfRule>
  </conditionalFormatting>
  <conditionalFormatting sqref="Z73:Z82 X73:X82 V73:V82 T73:T82">
    <cfRule type="cellIs" dxfId="249" priority="209" operator="equal">
      <formula>0</formula>
    </cfRule>
  </conditionalFormatting>
  <conditionalFormatting sqref="Z86:Z90 T86:T90 V86:V90 X86:X90">
    <cfRule type="cellIs" dxfId="248" priority="206" operator="lessThan">
      <formula>0.84</formula>
    </cfRule>
    <cfRule type="cellIs" dxfId="247" priority="207" operator="greaterThan">
      <formula>1</formula>
    </cfRule>
    <cfRule type="cellIs" dxfId="246" priority="208" operator="between">
      <formula>0.85</formula>
      <formula>1</formula>
    </cfRule>
  </conditionalFormatting>
  <conditionalFormatting sqref="Z86:Z90 T86:T90 V86:V90 X86:X90">
    <cfRule type="cellIs" dxfId="245" priority="205" operator="equal">
      <formula>0</formula>
    </cfRule>
  </conditionalFormatting>
  <conditionalFormatting sqref="Z94:Z102 T94:T102 X94:X102 V94:V102">
    <cfRule type="cellIs" dxfId="244" priority="202" operator="lessThan">
      <formula>0.84</formula>
    </cfRule>
    <cfRule type="cellIs" dxfId="243" priority="203" operator="greaterThan">
      <formula>1</formula>
    </cfRule>
    <cfRule type="cellIs" dxfId="242" priority="204" operator="between">
      <formula>0.85</formula>
      <formula>1</formula>
    </cfRule>
  </conditionalFormatting>
  <conditionalFormatting sqref="Z94:Z102 T94:T102 X94:X102 V94:V102">
    <cfRule type="cellIs" dxfId="241" priority="201" operator="equal">
      <formula>0</formula>
    </cfRule>
  </conditionalFormatting>
  <conditionalFormatting sqref="Z106:Z112 X106:X112 V106:V112 T106:T112">
    <cfRule type="cellIs" dxfId="240" priority="198" operator="lessThan">
      <formula>0.84</formula>
    </cfRule>
    <cfRule type="cellIs" dxfId="239" priority="199" operator="greaterThan">
      <formula>1</formula>
    </cfRule>
    <cfRule type="cellIs" dxfId="238" priority="200" operator="between">
      <formula>0.85</formula>
      <formula>1</formula>
    </cfRule>
  </conditionalFormatting>
  <conditionalFormatting sqref="Z106:Z112 T106:T112 X106:X112 V106:V112">
    <cfRule type="cellIs" dxfId="237" priority="197" operator="equal">
      <formula>0</formula>
    </cfRule>
  </conditionalFormatting>
  <conditionalFormatting sqref="X116:X124 V116:V124 T116:T124 Z116:Z124">
    <cfRule type="cellIs" dxfId="236" priority="194" operator="lessThan">
      <formula>0.84</formula>
    </cfRule>
    <cfRule type="cellIs" dxfId="235" priority="195" operator="greaterThan">
      <formula>1</formula>
    </cfRule>
    <cfRule type="cellIs" dxfId="234" priority="196" operator="between">
      <formula>0.85</formula>
      <formula>1</formula>
    </cfRule>
  </conditionalFormatting>
  <conditionalFormatting sqref="T116:T124 X116:X124 V116:V124 Z116:Z124">
    <cfRule type="cellIs" dxfId="233" priority="193" operator="equal">
      <formula>0</formula>
    </cfRule>
  </conditionalFormatting>
  <conditionalFormatting sqref="T134:T135 V134:V135 X134:X135 Z134:Z135 T128:T132 V128:V132 X128:X132 Z128:Z132">
    <cfRule type="cellIs" dxfId="232" priority="190" operator="lessThan">
      <formula>0.84</formula>
    </cfRule>
    <cfRule type="cellIs" dxfId="231" priority="191" operator="greaterThan">
      <formula>1</formula>
    </cfRule>
    <cfRule type="cellIs" dxfId="230" priority="192" operator="between">
      <formula>0.85</formula>
      <formula>1</formula>
    </cfRule>
  </conditionalFormatting>
  <conditionalFormatting sqref="V134:V135 X134:X135 T134:T135 Z134:Z135 T128:T132 V128:V132 X128:X132 Z128:Z132">
    <cfRule type="cellIs" dxfId="229" priority="189" operator="equal">
      <formula>0</formula>
    </cfRule>
  </conditionalFormatting>
  <conditionalFormatting sqref="Z139:Z144 T139:T144 X139:X144 V139:V144">
    <cfRule type="cellIs" dxfId="228" priority="186" operator="lessThan">
      <formula>0.84</formula>
    </cfRule>
    <cfRule type="cellIs" dxfId="227" priority="187" operator="greaterThan">
      <formula>1</formula>
    </cfRule>
    <cfRule type="cellIs" dxfId="226" priority="188" operator="between">
      <formula>0.85</formula>
      <formula>1</formula>
    </cfRule>
  </conditionalFormatting>
  <conditionalFormatting sqref="Z139:Z144 T139:T144 X139:X144 V139:V144">
    <cfRule type="cellIs" dxfId="225" priority="185" operator="equal">
      <formula>0</formula>
    </cfRule>
  </conditionalFormatting>
  <conditionalFormatting sqref="X152 V152 T152 T148 V148 X148 Z148 Z152">
    <cfRule type="cellIs" dxfId="224" priority="182" operator="lessThan">
      <formula>0.84</formula>
    </cfRule>
    <cfRule type="cellIs" dxfId="223" priority="183" operator="greaterThan">
      <formula>1</formula>
    </cfRule>
    <cfRule type="cellIs" dxfId="222" priority="184" operator="between">
      <formula>0.85</formula>
      <formula>1</formula>
    </cfRule>
  </conditionalFormatting>
  <conditionalFormatting sqref="X152 V152 T152 T148 V148 X148 Z148 Z152">
    <cfRule type="cellIs" dxfId="221" priority="181" operator="equal">
      <formula>0</formula>
    </cfRule>
  </conditionalFormatting>
  <conditionalFormatting sqref="Z156:Z162 V156:V162 X156:X162 T156:T162">
    <cfRule type="cellIs" dxfId="220" priority="178" operator="lessThan">
      <formula>0.84</formula>
    </cfRule>
    <cfRule type="cellIs" dxfId="219" priority="179" operator="greaterThan">
      <formula>1</formula>
    </cfRule>
    <cfRule type="cellIs" dxfId="218" priority="180" operator="between">
      <formula>0.85</formula>
      <formula>1</formula>
    </cfRule>
  </conditionalFormatting>
  <conditionalFormatting sqref="Z156:Z162 T156:T162 V156:V162 X156:X162">
    <cfRule type="cellIs" dxfId="217" priority="177" operator="equal">
      <formula>0</formula>
    </cfRule>
  </conditionalFormatting>
  <conditionalFormatting sqref="Z166:Z171 T166:T171 X166:X171 V166:V171">
    <cfRule type="cellIs" dxfId="216" priority="174" operator="lessThan">
      <formula>0.84</formula>
    </cfRule>
    <cfRule type="cellIs" dxfId="215" priority="175" operator="greaterThan">
      <formula>1</formula>
    </cfRule>
    <cfRule type="cellIs" dxfId="214" priority="176" operator="between">
      <formula>0.85</formula>
      <formula>1</formula>
    </cfRule>
  </conditionalFormatting>
  <conditionalFormatting sqref="Z166:Z171 X166:X171 V166:V171 T166:T171">
    <cfRule type="cellIs" dxfId="213" priority="173" operator="equal">
      <formula>0</formula>
    </cfRule>
  </conditionalFormatting>
  <conditionalFormatting sqref="Z175:Z180 T175:T180 X175:X180 V175:V180">
    <cfRule type="cellIs" dxfId="212" priority="170" operator="lessThan">
      <formula>0.84</formula>
    </cfRule>
    <cfRule type="cellIs" dxfId="211" priority="171" operator="greaterThan">
      <formula>1</formula>
    </cfRule>
    <cfRule type="cellIs" dxfId="210" priority="172" operator="between">
      <formula>0.85</formula>
      <formula>1</formula>
    </cfRule>
  </conditionalFormatting>
  <conditionalFormatting sqref="Z175:Z180 T175:T180 X175:X180 V175:V180">
    <cfRule type="cellIs" dxfId="209" priority="169" operator="equal">
      <formula>0</formula>
    </cfRule>
  </conditionalFormatting>
  <conditionalFormatting sqref="Z184:Z192 T184:T192 V184:V192 X184:X192">
    <cfRule type="cellIs" dxfId="208" priority="166" operator="lessThan">
      <formula>0.84</formula>
    </cfRule>
    <cfRule type="cellIs" dxfId="207" priority="167" operator="greaterThan">
      <formula>1</formula>
    </cfRule>
    <cfRule type="cellIs" dxfId="206" priority="168" operator="between">
      <formula>0.85</formula>
      <formula>1</formula>
    </cfRule>
  </conditionalFormatting>
  <conditionalFormatting sqref="Z184:Z192 T184:T192 V184:V192 X184:X192">
    <cfRule type="cellIs" dxfId="205" priority="165" operator="equal">
      <formula>0</formula>
    </cfRule>
  </conditionalFormatting>
  <conditionalFormatting sqref="Z196:Z198 T196:T198 V196:V198 X196:X198">
    <cfRule type="cellIs" dxfId="204" priority="162" operator="lessThan">
      <formula>0.84</formula>
    </cfRule>
    <cfRule type="cellIs" dxfId="203" priority="163" operator="greaterThan">
      <formula>1</formula>
    </cfRule>
    <cfRule type="cellIs" dxfId="202" priority="164" operator="between">
      <formula>0.85</formula>
      <formula>1</formula>
    </cfRule>
  </conditionalFormatting>
  <conditionalFormatting sqref="Z196:Z198 T196:T198 V196:V198 X196:X198">
    <cfRule type="cellIs" dxfId="201" priority="161" operator="equal">
      <formula>0</formula>
    </cfRule>
  </conditionalFormatting>
  <conditionalFormatting sqref="Z202:Z203 T202:T203 V202:V203 X202:X203">
    <cfRule type="cellIs" dxfId="200" priority="158" operator="lessThan">
      <formula>0.84</formula>
    </cfRule>
    <cfRule type="cellIs" dxfId="199" priority="159" operator="greaterThan">
      <formula>1</formula>
    </cfRule>
    <cfRule type="cellIs" dxfId="198" priority="160" operator="between">
      <formula>0.85</formula>
      <formula>1</formula>
    </cfRule>
  </conditionalFormatting>
  <conditionalFormatting sqref="Z202:Z203 T202:T203 V202:V203 X202:X203">
    <cfRule type="cellIs" dxfId="197" priority="157" operator="equal">
      <formula>0</formula>
    </cfRule>
  </conditionalFormatting>
  <conditionalFormatting sqref="Z207:Z214 T207:T214 V207:V214 X207:X214">
    <cfRule type="cellIs" dxfId="196" priority="154" operator="lessThan">
      <formula>0.84</formula>
    </cfRule>
    <cfRule type="cellIs" dxfId="195" priority="155" operator="greaterThan">
      <formula>1</formula>
    </cfRule>
    <cfRule type="cellIs" dxfId="194" priority="156" operator="between">
      <formula>0.85</formula>
      <formula>1</formula>
    </cfRule>
  </conditionalFormatting>
  <conditionalFormatting sqref="Z207:Z214 T207:T214 V207:V214 X207:X214">
    <cfRule type="cellIs" dxfId="193" priority="153" operator="equal">
      <formula>0</formula>
    </cfRule>
  </conditionalFormatting>
  <conditionalFormatting sqref="Z218:Z223 T218:T223 X218:X223 V218:V223">
    <cfRule type="cellIs" dxfId="192" priority="150" operator="lessThan">
      <formula>0.84</formula>
    </cfRule>
    <cfRule type="cellIs" dxfId="191" priority="151" operator="greaterThan">
      <formula>1</formula>
    </cfRule>
    <cfRule type="cellIs" dxfId="190" priority="152" operator="between">
      <formula>0.85</formula>
      <formula>1</formula>
    </cfRule>
  </conditionalFormatting>
  <conditionalFormatting sqref="Z218:Z223 T218:T223 X218:X223 V218:V223">
    <cfRule type="cellIs" dxfId="189" priority="149" operator="equal">
      <formula>0</formula>
    </cfRule>
  </conditionalFormatting>
  <conditionalFormatting sqref="Z227:Z230 X227:X230 V227:V230 T227:T230">
    <cfRule type="cellIs" dxfId="188" priority="146" operator="lessThan">
      <formula>0.84</formula>
    </cfRule>
    <cfRule type="cellIs" dxfId="187" priority="147" operator="greaterThan">
      <formula>1</formula>
    </cfRule>
    <cfRule type="cellIs" dxfId="186" priority="148" operator="between">
      <formula>0.85</formula>
      <formula>1</formula>
    </cfRule>
  </conditionalFormatting>
  <conditionalFormatting sqref="Z227:Z230 T227:T230 X227:X230 V227:V230">
    <cfRule type="cellIs" dxfId="185" priority="145" operator="equal">
      <formula>0</formula>
    </cfRule>
  </conditionalFormatting>
  <conditionalFormatting sqref="Z234:Z235 T234:T235 V234:V235 X234:X235">
    <cfRule type="cellIs" dxfId="184" priority="142" operator="lessThan">
      <formula>0.84</formula>
    </cfRule>
    <cfRule type="cellIs" dxfId="183" priority="143" operator="greaterThan">
      <formula>1</formula>
    </cfRule>
    <cfRule type="cellIs" dxfId="182" priority="144" operator="between">
      <formula>0.85</formula>
      <formula>1</formula>
    </cfRule>
  </conditionalFormatting>
  <conditionalFormatting sqref="Z234:Z235 T234:T235 V234:V235 X234:X235">
    <cfRule type="cellIs" dxfId="181" priority="141" operator="equal">
      <formula>0</formula>
    </cfRule>
  </conditionalFormatting>
  <conditionalFormatting sqref="Z253:Z263 X253:X263 V253:V263 T253:T263">
    <cfRule type="cellIs" dxfId="180" priority="138" operator="lessThan">
      <formula>0.84</formula>
    </cfRule>
    <cfRule type="cellIs" dxfId="179" priority="139" operator="greaterThan">
      <formula>1</formula>
    </cfRule>
    <cfRule type="cellIs" dxfId="178" priority="140" operator="between">
      <formula>0.85</formula>
      <formula>1</formula>
    </cfRule>
  </conditionalFormatting>
  <conditionalFormatting sqref="Z253:Z263 X253:X263 V253:V263 T253:T263">
    <cfRule type="cellIs" dxfId="177" priority="137" operator="equal">
      <formula>0</formula>
    </cfRule>
  </conditionalFormatting>
  <conditionalFormatting sqref="T267:T275 V267:V275 X267:X275 Z267:Z275">
    <cfRule type="cellIs" dxfId="176" priority="134" operator="lessThan">
      <formula>0.84</formula>
    </cfRule>
    <cfRule type="cellIs" dxfId="175" priority="135" operator="greaterThan">
      <formula>1</formula>
    </cfRule>
    <cfRule type="cellIs" dxfId="174" priority="136" operator="between">
      <formula>0.85</formula>
      <formula>1</formula>
    </cfRule>
  </conditionalFormatting>
  <conditionalFormatting sqref="T267:T275 V267:V275 X267:X275 Z267:Z275">
    <cfRule type="cellIs" dxfId="173" priority="133" operator="equal">
      <formula>0</formula>
    </cfRule>
  </conditionalFormatting>
  <conditionalFormatting sqref="V279:V280 Z279:Z280 T279:T280 X279:X280">
    <cfRule type="cellIs" dxfId="172" priority="130" operator="lessThan">
      <formula>0.84</formula>
    </cfRule>
    <cfRule type="cellIs" dxfId="171" priority="131" operator="greaterThan">
      <formula>1</formula>
    </cfRule>
    <cfRule type="cellIs" dxfId="170" priority="132" operator="between">
      <formula>0.85</formula>
      <formula>1</formula>
    </cfRule>
  </conditionalFormatting>
  <conditionalFormatting sqref="V279:V280 T279:T280 Z279:Z280 X279:X280">
    <cfRule type="cellIs" dxfId="169" priority="129" operator="equal">
      <formula>0</formula>
    </cfRule>
  </conditionalFormatting>
  <conditionalFormatting sqref="AH9:AH21 AD9:AD21 AF9:AF21 AB9:AB21">
    <cfRule type="cellIs" dxfId="168" priority="126" operator="lessThan">
      <formula>0.84</formula>
    </cfRule>
    <cfRule type="cellIs" dxfId="167" priority="127" operator="greaterThan">
      <formula>1</formula>
    </cfRule>
    <cfRule type="cellIs" dxfId="166" priority="128" operator="between">
      <formula>0.85</formula>
      <formula>1</formula>
    </cfRule>
  </conditionalFormatting>
  <conditionalFormatting sqref="AH9:AH21 AD9:AD21 AF9:AF21 AB9:AB21">
    <cfRule type="cellIs" dxfId="165" priority="125" operator="equal">
      <formula>0</formula>
    </cfRule>
  </conditionalFormatting>
  <conditionalFormatting sqref="AH23 AD23 AF23 AB23">
    <cfRule type="cellIs" dxfId="164" priority="122" operator="lessThan">
      <formula>0.84</formula>
    </cfRule>
    <cfRule type="cellIs" dxfId="163" priority="123" operator="greaterThan">
      <formula>1</formula>
    </cfRule>
    <cfRule type="cellIs" dxfId="162" priority="124" operator="between">
      <formula>0.85</formula>
      <formula>1</formula>
    </cfRule>
  </conditionalFormatting>
  <conditionalFormatting sqref="AH23 AD23 AF23 AB23">
    <cfRule type="cellIs" dxfId="161" priority="121" operator="equal">
      <formula>0</formula>
    </cfRule>
  </conditionalFormatting>
  <conditionalFormatting sqref="AH25 AB25 AD25 AF25">
    <cfRule type="cellIs" dxfId="160" priority="118" operator="lessThan">
      <formula>0.84</formula>
    </cfRule>
    <cfRule type="cellIs" dxfId="159" priority="119" operator="greaterThan">
      <formula>1</formula>
    </cfRule>
    <cfRule type="cellIs" dxfId="158" priority="120" operator="between">
      <formula>0.85</formula>
      <formula>1</formula>
    </cfRule>
  </conditionalFormatting>
  <conditionalFormatting sqref="AH25 AB25 AD25 AF25">
    <cfRule type="cellIs" dxfId="157" priority="117" operator="equal">
      <formula>0</formula>
    </cfRule>
  </conditionalFormatting>
  <conditionalFormatting sqref="AH27 AB27 AD27 AF27">
    <cfRule type="cellIs" dxfId="156" priority="114" operator="lessThan">
      <formula>0.84</formula>
    </cfRule>
    <cfRule type="cellIs" dxfId="155" priority="115" operator="greaterThan">
      <formula>1</formula>
    </cfRule>
    <cfRule type="cellIs" dxfId="154" priority="116" operator="between">
      <formula>0.85</formula>
      <formula>1</formula>
    </cfRule>
  </conditionalFormatting>
  <conditionalFormatting sqref="AH27 AB27 AD27 AF27">
    <cfRule type="cellIs" dxfId="153" priority="113" operator="equal">
      <formula>0</formula>
    </cfRule>
  </conditionalFormatting>
  <conditionalFormatting sqref="AH29 AD29 AF29 AB29">
    <cfRule type="cellIs" dxfId="152" priority="110" operator="lessThan">
      <formula>0.84</formula>
    </cfRule>
    <cfRule type="cellIs" dxfId="151" priority="111" operator="greaterThan">
      <formula>1</formula>
    </cfRule>
    <cfRule type="cellIs" dxfId="150" priority="112" operator="between">
      <formula>0.85</formula>
      <formula>1</formula>
    </cfRule>
  </conditionalFormatting>
  <conditionalFormatting sqref="AH29 AB29 AD29 AF29">
    <cfRule type="cellIs" dxfId="149" priority="109" operator="equal">
      <formula>0</formula>
    </cfRule>
  </conditionalFormatting>
  <conditionalFormatting sqref="AD31 AF31 AB31 AH31">
    <cfRule type="cellIs" dxfId="148" priority="106" operator="lessThan">
      <formula>0.84</formula>
    </cfRule>
    <cfRule type="cellIs" dxfId="147" priority="107" operator="greaterThan">
      <formula>1</formula>
    </cfRule>
    <cfRule type="cellIs" dxfId="146" priority="108" operator="between">
      <formula>0.85</formula>
      <formula>1</formula>
    </cfRule>
  </conditionalFormatting>
  <conditionalFormatting sqref="AB31 AD31 AF31 AH31">
    <cfRule type="cellIs" dxfId="145" priority="105" operator="equal">
      <formula>0</formula>
    </cfRule>
  </conditionalFormatting>
  <conditionalFormatting sqref="AH33 AF33 AD33 AB33">
    <cfRule type="cellIs" dxfId="144" priority="102" operator="lessThan">
      <formula>0.84</formula>
    </cfRule>
    <cfRule type="cellIs" dxfId="143" priority="103" operator="greaterThan">
      <formula>1</formula>
    </cfRule>
    <cfRule type="cellIs" dxfId="142" priority="104" operator="between">
      <formula>0.85</formula>
      <formula>1</formula>
    </cfRule>
  </conditionalFormatting>
  <conditionalFormatting sqref="AH33 AF33 AD33 AB33">
    <cfRule type="cellIs" dxfId="141" priority="101" operator="equal">
      <formula>0</formula>
    </cfRule>
  </conditionalFormatting>
  <conditionalFormatting sqref="AH35 AB35 AF35 AD35">
    <cfRule type="cellIs" dxfId="140" priority="98" operator="lessThan">
      <formula>0.84</formula>
    </cfRule>
    <cfRule type="cellIs" dxfId="139" priority="99" operator="greaterThan">
      <formula>1</formula>
    </cfRule>
    <cfRule type="cellIs" dxfId="138" priority="100" operator="between">
      <formula>0.85</formula>
      <formula>1</formula>
    </cfRule>
  </conditionalFormatting>
  <conditionalFormatting sqref="AH35 AF35 AD35 AB35">
    <cfRule type="cellIs" dxfId="137" priority="97" operator="equal">
      <formula>0</formula>
    </cfRule>
  </conditionalFormatting>
  <conditionalFormatting sqref="AH37:AH39 AB37:AB39 AD37:AD39 AF37:AF39">
    <cfRule type="cellIs" dxfId="136" priority="94" operator="lessThan">
      <formula>0.84</formula>
    </cfRule>
    <cfRule type="cellIs" dxfId="135" priority="95" operator="greaterThan">
      <formula>1</formula>
    </cfRule>
    <cfRule type="cellIs" dxfId="134" priority="96" operator="between">
      <formula>0.85</formula>
      <formula>1</formula>
    </cfRule>
  </conditionalFormatting>
  <conditionalFormatting sqref="AH37:AH39 AB37:AB39 AD37:AD39 AF37:AF39">
    <cfRule type="cellIs" dxfId="133" priority="93" operator="equal">
      <formula>0</formula>
    </cfRule>
  </conditionalFormatting>
  <conditionalFormatting sqref="AB45:AB54 AH45:AH54 AD45:AD54 AF45:AF54">
    <cfRule type="cellIs" dxfId="132" priority="90" operator="lessThan">
      <formula>0.84</formula>
    </cfRule>
    <cfRule type="cellIs" dxfId="131" priority="91" operator="greaterThan">
      <formula>1</formula>
    </cfRule>
    <cfRule type="cellIs" dxfId="130" priority="92" operator="between">
      <formula>0.85</formula>
      <formula>1</formula>
    </cfRule>
  </conditionalFormatting>
  <conditionalFormatting sqref="AH45:AH54 AD45:AD54 AF45:AF54 AB45:AB54">
    <cfRule type="cellIs" dxfId="129" priority="89" operator="equal">
      <formula>0</formula>
    </cfRule>
  </conditionalFormatting>
  <conditionalFormatting sqref="AH58:AH68 AF58:AF68 AD58:AD68 AB58:AB68">
    <cfRule type="cellIs" dxfId="128" priority="86" operator="lessThan">
      <formula>0.84</formula>
    </cfRule>
    <cfRule type="cellIs" dxfId="127" priority="87" operator="greaterThan">
      <formula>1</formula>
    </cfRule>
    <cfRule type="cellIs" dxfId="126" priority="88" operator="between">
      <formula>0.85</formula>
      <formula>1</formula>
    </cfRule>
  </conditionalFormatting>
  <conditionalFormatting sqref="AH58:AH68 AB58:AB68 AF58:AF68 AD58:AD68">
    <cfRule type="cellIs" dxfId="125" priority="85" operator="equal">
      <formula>0</formula>
    </cfRule>
  </conditionalFormatting>
  <conditionalFormatting sqref="AH73:AH82 AB73:AB82 AF73:AF82 AD73:AD82">
    <cfRule type="cellIs" dxfId="124" priority="82" operator="lessThan">
      <formula>0.84</formula>
    </cfRule>
    <cfRule type="cellIs" dxfId="123" priority="83" operator="greaterThan">
      <formula>1</formula>
    </cfRule>
    <cfRule type="cellIs" dxfId="122" priority="84" operator="between">
      <formula>0.85</formula>
      <formula>1</formula>
    </cfRule>
  </conditionalFormatting>
  <conditionalFormatting sqref="AH73:AH82 AF73:AF82 AD73:AD82 AB73:AB82">
    <cfRule type="cellIs" dxfId="121" priority="81" operator="equal">
      <formula>0</formula>
    </cfRule>
  </conditionalFormatting>
  <conditionalFormatting sqref="AH86:AH90 AB86:AB90 AD86:AD90 AF86:AF90">
    <cfRule type="cellIs" dxfId="120" priority="78" operator="lessThan">
      <formula>0.84</formula>
    </cfRule>
    <cfRule type="cellIs" dxfId="119" priority="79" operator="greaterThan">
      <formula>1</formula>
    </cfRule>
    <cfRule type="cellIs" dxfId="118" priority="80" operator="between">
      <formula>0.85</formula>
      <formula>1</formula>
    </cfRule>
  </conditionalFormatting>
  <conditionalFormatting sqref="AH86:AH90 AB86:AB90 AD86:AD90 AF86:AF90">
    <cfRule type="cellIs" dxfId="117" priority="77" operator="equal">
      <formula>0</formula>
    </cfRule>
  </conditionalFormatting>
  <conditionalFormatting sqref="AH94:AH102 AB94:AB102 AF94:AF102 AD94:AD102">
    <cfRule type="cellIs" dxfId="116" priority="74" operator="lessThan">
      <formula>0.84</formula>
    </cfRule>
    <cfRule type="cellIs" dxfId="115" priority="75" operator="greaterThan">
      <formula>1</formula>
    </cfRule>
    <cfRule type="cellIs" dxfId="114" priority="76" operator="between">
      <formula>0.85</formula>
      <formula>1</formula>
    </cfRule>
  </conditionalFormatting>
  <conditionalFormatting sqref="AH94:AH102 AB94:AB102 AF94:AF102 AD94:AD102">
    <cfRule type="cellIs" dxfId="113" priority="73" operator="equal">
      <formula>0</formula>
    </cfRule>
  </conditionalFormatting>
  <conditionalFormatting sqref="AH106:AH112 AF106:AF112 AD106:AD112 AB106:AB112">
    <cfRule type="cellIs" dxfId="112" priority="70" operator="lessThan">
      <formula>0.84</formula>
    </cfRule>
    <cfRule type="cellIs" dxfId="111" priority="71" operator="greaterThan">
      <formula>1</formula>
    </cfRule>
    <cfRule type="cellIs" dxfId="110" priority="72" operator="between">
      <formula>0.85</formula>
      <formula>1</formula>
    </cfRule>
  </conditionalFormatting>
  <conditionalFormatting sqref="AH106:AH112 AB106:AB112 AF106:AF112 AD106:AD112">
    <cfRule type="cellIs" dxfId="109" priority="69" operator="equal">
      <formula>0</formula>
    </cfRule>
  </conditionalFormatting>
  <conditionalFormatting sqref="AF116:AF124 AD116:AD124 AB116:AB124 AH116:AH124">
    <cfRule type="cellIs" dxfId="108" priority="66" operator="lessThan">
      <formula>0.84</formula>
    </cfRule>
    <cfRule type="cellIs" dxfId="107" priority="67" operator="greaterThan">
      <formula>1</formula>
    </cfRule>
    <cfRule type="cellIs" dxfId="106" priority="68" operator="between">
      <formula>0.85</formula>
      <formula>1</formula>
    </cfRule>
  </conditionalFormatting>
  <conditionalFormatting sqref="AB116:AB124 AF116:AF124 AD116:AD124 AH116:AH124">
    <cfRule type="cellIs" dxfId="105" priority="65" operator="equal">
      <formula>0</formula>
    </cfRule>
  </conditionalFormatting>
  <conditionalFormatting sqref="AB134:AB135 AD134:AD135 AF134:AF135 AH134:AH135 AB128:AB132 AD128:AD132 AF128:AF132 AH128:AH132">
    <cfRule type="cellIs" dxfId="104" priority="62" operator="lessThan">
      <formula>0.84</formula>
    </cfRule>
    <cfRule type="cellIs" dxfId="103" priority="63" operator="greaterThan">
      <formula>1</formula>
    </cfRule>
    <cfRule type="cellIs" dxfId="102" priority="64" operator="between">
      <formula>0.85</formula>
      <formula>1</formula>
    </cfRule>
  </conditionalFormatting>
  <conditionalFormatting sqref="AD134:AD135 AF134:AF135 AB134:AB135 AH134:AH135 AB128:AB132 AD128:AD132 AF128:AF132 AH128:AH132">
    <cfRule type="cellIs" dxfId="101" priority="61" operator="equal">
      <formula>0</formula>
    </cfRule>
  </conditionalFormatting>
  <conditionalFormatting sqref="AH139:AH144 AB139:AB144 AF139:AF144 AD139:AD144">
    <cfRule type="cellIs" dxfId="100" priority="58" operator="lessThan">
      <formula>0.84</formula>
    </cfRule>
    <cfRule type="cellIs" dxfId="99" priority="59" operator="greaterThan">
      <formula>1</formula>
    </cfRule>
    <cfRule type="cellIs" dxfId="98" priority="60" operator="between">
      <formula>0.85</formula>
      <formula>1</formula>
    </cfRule>
  </conditionalFormatting>
  <conditionalFormatting sqref="AH139:AH144 AB139:AB144 AF139:AF144 AD139:AD144">
    <cfRule type="cellIs" dxfId="97" priority="57" operator="equal">
      <formula>0</formula>
    </cfRule>
  </conditionalFormatting>
  <conditionalFormatting sqref="AF152 AD152 AB152 AB148 AD148 AF148 AH148 AH152">
    <cfRule type="cellIs" dxfId="96" priority="54" operator="lessThan">
      <formula>0.84</formula>
    </cfRule>
    <cfRule type="cellIs" dxfId="95" priority="55" operator="greaterThan">
      <formula>1</formula>
    </cfRule>
    <cfRule type="cellIs" dxfId="94" priority="56" operator="between">
      <formula>0.85</formula>
      <formula>1</formula>
    </cfRule>
  </conditionalFormatting>
  <conditionalFormatting sqref="AF152 AD152 AB152 AB148 AD148 AF148 AH148 AH152">
    <cfRule type="cellIs" dxfId="93" priority="53" operator="equal">
      <formula>0</formula>
    </cfRule>
  </conditionalFormatting>
  <conditionalFormatting sqref="AH156:AH162 AD156:AD162 AF156:AF162 AB156:AB162">
    <cfRule type="cellIs" dxfId="92" priority="50" operator="lessThan">
      <formula>0.84</formula>
    </cfRule>
    <cfRule type="cellIs" dxfId="91" priority="51" operator="greaterThan">
      <formula>1</formula>
    </cfRule>
    <cfRule type="cellIs" dxfId="90" priority="52" operator="between">
      <formula>0.85</formula>
      <formula>1</formula>
    </cfRule>
  </conditionalFormatting>
  <conditionalFormatting sqref="AH156:AH162 AB156:AB162 AD156:AD162 AF156:AF162">
    <cfRule type="cellIs" dxfId="89" priority="49" operator="equal">
      <formula>0</formula>
    </cfRule>
  </conditionalFormatting>
  <conditionalFormatting sqref="AH166:AH171 AB166:AB171 AF166:AF171 AD166:AD171">
    <cfRule type="cellIs" dxfId="88" priority="46" operator="lessThan">
      <formula>0.84</formula>
    </cfRule>
    <cfRule type="cellIs" dxfId="87" priority="47" operator="greaterThan">
      <formula>1</formula>
    </cfRule>
    <cfRule type="cellIs" dxfId="86" priority="48" operator="between">
      <formula>0.85</formula>
      <formula>1</formula>
    </cfRule>
  </conditionalFormatting>
  <conditionalFormatting sqref="AH166:AH171 AF166:AF171 AD166:AD171 AB166:AB171">
    <cfRule type="cellIs" dxfId="85" priority="45" operator="equal">
      <formula>0</formula>
    </cfRule>
  </conditionalFormatting>
  <conditionalFormatting sqref="AH175:AH180 AB175:AB180 AF175:AF180 AD175:AD180">
    <cfRule type="cellIs" dxfId="84" priority="42" operator="lessThan">
      <formula>0.84</formula>
    </cfRule>
    <cfRule type="cellIs" dxfId="83" priority="43" operator="greaterThan">
      <formula>1</formula>
    </cfRule>
    <cfRule type="cellIs" dxfId="82" priority="44" operator="between">
      <formula>0.85</formula>
      <formula>1</formula>
    </cfRule>
  </conditionalFormatting>
  <conditionalFormatting sqref="AH175:AH180 AB175:AB180 AF175:AF180 AD175:AD180">
    <cfRule type="cellIs" dxfId="81" priority="41" operator="equal">
      <formula>0</formula>
    </cfRule>
  </conditionalFormatting>
  <conditionalFormatting sqref="AH184:AH192 AB184:AB192 AD184:AD192 AF184:AF192">
    <cfRule type="cellIs" dxfId="80" priority="38" operator="lessThan">
      <formula>0.84</formula>
    </cfRule>
    <cfRule type="cellIs" dxfId="79" priority="39" operator="greaterThan">
      <formula>1</formula>
    </cfRule>
    <cfRule type="cellIs" dxfId="78" priority="40" operator="between">
      <formula>0.85</formula>
      <formula>1</formula>
    </cfRule>
  </conditionalFormatting>
  <conditionalFormatting sqref="AH184:AH192 AB184:AB192 AD184:AD192 AF184:AF192">
    <cfRule type="cellIs" dxfId="77" priority="37" operator="equal">
      <formula>0</formula>
    </cfRule>
  </conditionalFormatting>
  <conditionalFormatting sqref="AH196:AH198 AB196:AB198 AD196:AD198 AF196:AF198">
    <cfRule type="cellIs" dxfId="76" priority="34" operator="lessThan">
      <formula>0.84</formula>
    </cfRule>
    <cfRule type="cellIs" dxfId="75" priority="35" operator="greaterThan">
      <formula>1</formula>
    </cfRule>
    <cfRule type="cellIs" dxfId="74" priority="36" operator="between">
      <formula>0.85</formula>
      <formula>1</formula>
    </cfRule>
  </conditionalFormatting>
  <conditionalFormatting sqref="AH196:AH198 AB196:AB198 AD196:AD198 AF196:AF198">
    <cfRule type="cellIs" dxfId="73" priority="33" operator="equal">
      <formula>0</formula>
    </cfRule>
  </conditionalFormatting>
  <conditionalFormatting sqref="AH202:AH203 AB202:AB203 AD202:AD203 AF202:AF203">
    <cfRule type="cellIs" dxfId="72" priority="30" operator="lessThan">
      <formula>0.84</formula>
    </cfRule>
    <cfRule type="cellIs" dxfId="71" priority="31" operator="greaterThan">
      <formula>1</formula>
    </cfRule>
    <cfRule type="cellIs" dxfId="70" priority="32" operator="between">
      <formula>0.85</formula>
      <formula>1</formula>
    </cfRule>
  </conditionalFormatting>
  <conditionalFormatting sqref="AH202:AH203 AB202:AB203 AD202:AD203 AF202:AF203">
    <cfRule type="cellIs" dxfId="69" priority="29" operator="equal">
      <formula>0</formula>
    </cfRule>
  </conditionalFormatting>
  <conditionalFormatting sqref="AH207:AH214 AB207:AB214 AD207:AD214 AF207:AF214">
    <cfRule type="cellIs" dxfId="68" priority="26" operator="lessThan">
      <formula>0.84</formula>
    </cfRule>
    <cfRule type="cellIs" dxfId="67" priority="27" operator="greaterThan">
      <formula>1</formula>
    </cfRule>
    <cfRule type="cellIs" dxfId="66" priority="28" operator="between">
      <formula>0.85</formula>
      <formula>1</formula>
    </cfRule>
  </conditionalFormatting>
  <conditionalFormatting sqref="AH207:AH214 AB207:AB214 AD207:AD214 AF207:AF214">
    <cfRule type="cellIs" dxfId="65" priority="25" operator="equal">
      <formula>0</formula>
    </cfRule>
  </conditionalFormatting>
  <conditionalFormatting sqref="AH218:AH223 AB218:AB223 AF218:AF223 AD218:AD223">
    <cfRule type="cellIs" dxfId="64" priority="22" operator="lessThan">
      <formula>0.84</formula>
    </cfRule>
    <cfRule type="cellIs" dxfId="63" priority="23" operator="greaterThan">
      <formula>1</formula>
    </cfRule>
    <cfRule type="cellIs" dxfId="62" priority="24" operator="between">
      <formula>0.85</formula>
      <formula>1</formula>
    </cfRule>
  </conditionalFormatting>
  <conditionalFormatting sqref="AH218:AH223 AB218:AB223 AF218:AF223 AD218:AD223">
    <cfRule type="cellIs" dxfId="61" priority="21" operator="equal">
      <formula>0</formula>
    </cfRule>
  </conditionalFormatting>
  <conditionalFormatting sqref="AH227:AH230 AF227:AF230 AD227:AD230 AB227:AB230">
    <cfRule type="cellIs" dxfId="60" priority="18" operator="lessThan">
      <formula>0.84</formula>
    </cfRule>
    <cfRule type="cellIs" dxfId="59" priority="19" operator="greaterThan">
      <formula>1</formula>
    </cfRule>
    <cfRule type="cellIs" dxfId="58" priority="20" operator="between">
      <formula>0.85</formula>
      <formula>1</formula>
    </cfRule>
  </conditionalFormatting>
  <conditionalFormatting sqref="AH227:AH230 AB227:AB230 AF227:AF230 AD227:AD230">
    <cfRule type="cellIs" dxfId="57" priority="17" operator="equal">
      <formula>0</formula>
    </cfRule>
  </conditionalFormatting>
  <conditionalFormatting sqref="AH234:AH235 AB234:AB235 AD234:AD235 AF234:AF235">
    <cfRule type="cellIs" dxfId="56" priority="14" operator="lessThan">
      <formula>0.84</formula>
    </cfRule>
    <cfRule type="cellIs" dxfId="55" priority="15" operator="greaterThan">
      <formula>1</formula>
    </cfRule>
    <cfRule type="cellIs" dxfId="54" priority="16" operator="between">
      <formula>0.85</formula>
      <formula>1</formula>
    </cfRule>
  </conditionalFormatting>
  <conditionalFormatting sqref="AH234:AH235 AB234:AB235 AD234:AD235 AF234:AF235">
    <cfRule type="cellIs" dxfId="53" priority="13" operator="equal">
      <formula>0</formula>
    </cfRule>
  </conditionalFormatting>
  <conditionalFormatting sqref="AH253:AH263 AF253:AF263 AD253:AD263 AB253:AB263">
    <cfRule type="cellIs" dxfId="52" priority="10" operator="lessThan">
      <formula>0.84</formula>
    </cfRule>
    <cfRule type="cellIs" dxfId="51" priority="11" operator="greaterThan">
      <formula>1</formula>
    </cfRule>
    <cfRule type="cellIs" dxfId="50" priority="12" operator="between">
      <formula>0.85</formula>
      <formula>1</formula>
    </cfRule>
  </conditionalFormatting>
  <conditionalFormatting sqref="AH253:AH263 AF253:AF263 AD253:AD263 AB253:AB263">
    <cfRule type="cellIs" dxfId="49" priority="9" operator="equal">
      <formula>0</formula>
    </cfRule>
  </conditionalFormatting>
  <conditionalFormatting sqref="AB267:AB275 AD267:AD275 AF267:AF275 AH267:AH275">
    <cfRule type="cellIs" dxfId="48" priority="6" operator="lessThan">
      <formula>0.84</formula>
    </cfRule>
    <cfRule type="cellIs" dxfId="47" priority="7" operator="greaterThan">
      <formula>1</formula>
    </cfRule>
    <cfRule type="cellIs" dxfId="46" priority="8" operator="between">
      <formula>0.85</formula>
      <formula>1</formula>
    </cfRule>
  </conditionalFormatting>
  <conditionalFormatting sqref="AB267:AB275 AD267:AD275 AF267:AF275 AH267:AH275">
    <cfRule type="cellIs" dxfId="45" priority="5" operator="equal">
      <formula>0</formula>
    </cfRule>
  </conditionalFormatting>
  <conditionalFormatting sqref="AD279:AD280 AH279:AH280 AB279:AB280 AF279:AF280">
    <cfRule type="cellIs" dxfId="44" priority="2" operator="lessThan">
      <formula>0.84</formula>
    </cfRule>
    <cfRule type="cellIs" dxfId="43" priority="3" operator="greaterThan">
      <formula>1</formula>
    </cfRule>
    <cfRule type="cellIs" dxfId="42" priority="4" operator="between">
      <formula>0.85</formula>
      <formula>1</formula>
    </cfRule>
  </conditionalFormatting>
  <conditionalFormatting sqref="AD279:AD280 AB279:AB280 AH279:AH280 AF279:AF280">
    <cfRule type="cellIs" dxfId="41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57" customWidth="1"/>
    <col min="3" max="3" width="8.42578125" customWidth="1"/>
    <col min="4" max="4" width="7.7109375" style="157" customWidth="1"/>
    <col min="5" max="5" width="8.42578125" customWidth="1"/>
    <col min="6" max="6" width="7.7109375" style="157" customWidth="1"/>
    <col min="7" max="7" width="8.42578125" customWidth="1"/>
    <col min="8" max="8" width="7.85546875" style="157" customWidth="1"/>
    <col min="9" max="9" width="9.42578125" customWidth="1"/>
    <col min="10" max="10" width="9" style="157" customWidth="1"/>
    <col min="11" max="11" width="8.42578125" customWidth="1"/>
    <col min="12" max="12" width="8" style="157" customWidth="1"/>
    <col min="13" max="13" width="8.42578125" customWidth="1"/>
    <col min="14" max="14" width="7.85546875" style="157" customWidth="1"/>
    <col min="15" max="15" width="8.42578125" customWidth="1"/>
    <col min="16" max="16" width="7.85546875" style="157" customWidth="1"/>
    <col min="17" max="17" width="8.140625" customWidth="1"/>
    <col min="18" max="18" width="9.140625" customWidth="1"/>
    <col min="19" max="19" width="8.85546875" style="157" customWidth="1"/>
  </cols>
  <sheetData>
    <row r="1" spans="1:19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</row>
    <row r="2" spans="1:19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  <c r="S2" s="1289"/>
    </row>
    <row r="3" spans="1:19" ht="15.75" thickBot="1" x14ac:dyDescent="0.3">
      <c r="A3" s="104" t="s">
        <v>189</v>
      </c>
      <c r="J3" s="575"/>
      <c r="S3" s="575"/>
    </row>
    <row r="4" spans="1:19" ht="16.5" thickBot="1" x14ac:dyDescent="0.3">
      <c r="A4" s="1372" t="s">
        <v>401</v>
      </c>
      <c r="B4" s="1373"/>
      <c r="C4" s="1373"/>
      <c r="D4" s="1373"/>
      <c r="E4" s="1373"/>
      <c r="F4" s="1373"/>
      <c r="G4" s="1373"/>
      <c r="H4" s="1373"/>
      <c r="I4" s="1374"/>
      <c r="J4" s="1374"/>
      <c r="K4" s="1373"/>
      <c r="L4" s="1373"/>
      <c r="M4" s="1373"/>
      <c r="N4" s="1373"/>
      <c r="O4" s="1373"/>
      <c r="P4" s="1373"/>
      <c r="Q4" s="1373"/>
      <c r="R4" s="1373"/>
      <c r="S4" s="1375"/>
    </row>
    <row r="5" spans="1:19" ht="34.5" thickBot="1" x14ac:dyDescent="0.3">
      <c r="A5" s="570" t="s">
        <v>14</v>
      </c>
      <c r="B5" s="571" t="s">
        <v>15</v>
      </c>
      <c r="C5" s="572" t="str">
        <f>'Pque N Mundo I'!C7</f>
        <v>JAN_20</v>
      </c>
      <c r="D5" s="573" t="str">
        <f>'Pque N Mundo I'!D7</f>
        <v>%</v>
      </c>
      <c r="E5" s="572" t="str">
        <f>'Pque N Mundo I'!E7</f>
        <v>FEV_20</v>
      </c>
      <c r="F5" s="573" t="str">
        <f>'Pque N Mundo I'!F7</f>
        <v>%</v>
      </c>
      <c r="G5" s="572" t="str">
        <f>'Pque N Mundo I'!G7</f>
        <v>MAR_20</v>
      </c>
      <c r="H5" s="573" t="str">
        <f>'Pque N Mundo I'!H7</f>
        <v>%</v>
      </c>
      <c r="I5" s="574" t="s">
        <v>395</v>
      </c>
      <c r="J5" s="574" t="s">
        <v>422</v>
      </c>
      <c r="K5" s="572" t="str">
        <f>'Pque N Mundo I'!K7</f>
        <v>ABR_20</v>
      </c>
      <c r="L5" s="573" t="str">
        <f>'Pque N Mundo I'!L7</f>
        <v>%</v>
      </c>
      <c r="M5" s="572" t="str">
        <f>'Pque N Mundo I'!M7</f>
        <v>MAIO_20</v>
      </c>
      <c r="N5" s="573" t="str">
        <f>'Pque N Mundo I'!N7</f>
        <v>%</v>
      </c>
      <c r="O5" s="572" t="str">
        <f>'Pque N Mundo I'!O7</f>
        <v>JUN_20</v>
      </c>
      <c r="P5" s="573" t="str">
        <f>'Pque N Mundo I'!P7</f>
        <v>%</v>
      </c>
      <c r="Q5" s="576" t="s">
        <v>423</v>
      </c>
      <c r="R5" s="574" t="s">
        <v>400</v>
      </c>
      <c r="S5" s="574" t="s">
        <v>422</v>
      </c>
    </row>
    <row r="6" spans="1:19" ht="15.75" thickTop="1" x14ac:dyDescent="0.25">
      <c r="A6" s="9" t="s">
        <v>27</v>
      </c>
      <c r="B6" s="88">
        <f t="shared" ref="B6:C8" si="0">SUM(B24,B37)</f>
        <v>10800</v>
      </c>
      <c r="C6" s="106">
        <f t="shared" si="0"/>
        <v>9662</v>
      </c>
      <c r="D6" s="19">
        <f>C6/$B6</f>
        <v>0.89462962962962966</v>
      </c>
      <c r="E6" s="106">
        <f>SUM(E24,E37)</f>
        <v>9021</v>
      </c>
      <c r="F6" s="19">
        <f t="shared" ref="F6:F14" si="1">E6/$B6</f>
        <v>0.83527777777777779</v>
      </c>
      <c r="G6" s="106">
        <f>SUM(G24,G37)</f>
        <v>9630</v>
      </c>
      <c r="H6" s="160">
        <f t="shared" ref="H6:H14" si="2">G6/$B6</f>
        <v>0.89166666666666672</v>
      </c>
      <c r="I6" s="688">
        <f>SUM(C6,E6,G6)</f>
        <v>28313</v>
      </c>
      <c r="J6" s="161">
        <f>((I6/Q6))</f>
        <v>0.87385802469135798</v>
      </c>
      <c r="K6" s="106">
        <f>SUM(K24,K37)</f>
        <v>9240</v>
      </c>
      <c r="L6" s="160">
        <f t="shared" ref="L6:L14" si="3">K6/$B6</f>
        <v>0.85555555555555551</v>
      </c>
      <c r="M6" s="106">
        <f>SUM(M24,M37)</f>
        <v>8744</v>
      </c>
      <c r="N6" s="160">
        <f t="shared" ref="N6:N14" si="4">M6/$B6</f>
        <v>0.80962962962962959</v>
      </c>
      <c r="O6" s="106">
        <f>SUM(O24,O37)</f>
        <v>8430</v>
      </c>
      <c r="P6" s="160">
        <f t="shared" ref="P6:P14" si="5">O6/$B6</f>
        <v>0.78055555555555556</v>
      </c>
      <c r="Q6" s="577">
        <f>B6*3</f>
        <v>32400</v>
      </c>
      <c r="R6" s="77">
        <f>SUM(K6,M6,O6)</f>
        <v>26414</v>
      </c>
      <c r="S6" s="161">
        <f>((R6/Q6))</f>
        <v>0.81524691358024692</v>
      </c>
    </row>
    <row r="7" spans="1:19" x14ac:dyDescent="0.25">
      <c r="A7" s="89" t="s">
        <v>28</v>
      </c>
      <c r="B7" s="90">
        <f t="shared" si="0"/>
        <v>3744</v>
      </c>
      <c r="C7" s="107">
        <f t="shared" si="0"/>
        <v>3266</v>
      </c>
      <c r="D7" s="120">
        <f t="shared" ref="D7:D14" si="6">C7/$B7</f>
        <v>0.87232905982905984</v>
      </c>
      <c r="E7" s="107">
        <f>SUM(E25,E38)</f>
        <v>2596</v>
      </c>
      <c r="F7" s="120">
        <f t="shared" si="1"/>
        <v>0.69337606837606836</v>
      </c>
      <c r="G7" s="107">
        <f>SUM(G25,G38)</f>
        <v>2895</v>
      </c>
      <c r="H7" s="120">
        <f t="shared" si="2"/>
        <v>0.77323717948717952</v>
      </c>
      <c r="I7" s="689">
        <f t="shared" ref="I7:I17" si="7">SUM(C7,E7,G7)</f>
        <v>8757</v>
      </c>
      <c r="J7" s="121">
        <f t="shared" ref="J7:J17" si="8">((I7/Q7))</f>
        <v>0.7796474358974359</v>
      </c>
      <c r="K7" s="107">
        <f>SUM(K25,K38)</f>
        <v>1867</v>
      </c>
      <c r="L7" s="120">
        <f t="shared" si="3"/>
        <v>0.49866452991452992</v>
      </c>
      <c r="M7" s="107">
        <f>SUM(M25,M38)</f>
        <v>2002</v>
      </c>
      <c r="N7" s="120">
        <f t="shared" si="4"/>
        <v>0.53472222222222221</v>
      </c>
      <c r="O7" s="107">
        <f>SUM(O25,O38)</f>
        <v>2189</v>
      </c>
      <c r="P7" s="120">
        <f t="shared" si="5"/>
        <v>0.58466880341880345</v>
      </c>
      <c r="Q7" s="578">
        <f t="shared" ref="Q7:Q17" si="9">B7*3</f>
        <v>11232</v>
      </c>
      <c r="R7" s="109">
        <f t="shared" ref="R7:R14" si="10">SUM(K7,M7,O7)</f>
        <v>6058</v>
      </c>
      <c r="S7" s="121">
        <f t="shared" ref="S7:S17" si="11">((R7/Q7))</f>
        <v>0.53935185185185186</v>
      </c>
    </row>
    <row r="8" spans="1:19" x14ac:dyDescent="0.25">
      <c r="A8" s="89" t="s">
        <v>29</v>
      </c>
      <c r="B8" s="90">
        <f t="shared" si="0"/>
        <v>1404</v>
      </c>
      <c r="C8" s="107">
        <f t="shared" si="0"/>
        <v>1051</v>
      </c>
      <c r="D8" s="120">
        <f t="shared" si="6"/>
        <v>0.74857549857549854</v>
      </c>
      <c r="E8" s="107">
        <f>SUM(E26,E39)</f>
        <v>1024</v>
      </c>
      <c r="F8" s="120">
        <f t="shared" si="1"/>
        <v>0.72934472934472938</v>
      </c>
      <c r="G8" s="107">
        <f>SUM(G26,G39)</f>
        <v>940</v>
      </c>
      <c r="H8" s="120">
        <f t="shared" si="2"/>
        <v>0.66951566951566954</v>
      </c>
      <c r="I8" s="689">
        <f t="shared" si="7"/>
        <v>3015</v>
      </c>
      <c r="J8" s="121">
        <f t="shared" si="8"/>
        <v>0.71581196581196582</v>
      </c>
      <c r="K8" s="107">
        <f>SUM(K26,K39)</f>
        <v>791</v>
      </c>
      <c r="L8" s="120">
        <f t="shared" si="3"/>
        <v>0.56339031339031342</v>
      </c>
      <c r="M8" s="107">
        <f>SUM(M26,M39)</f>
        <v>885</v>
      </c>
      <c r="N8" s="120">
        <f t="shared" si="4"/>
        <v>0.63034188034188032</v>
      </c>
      <c r="O8" s="107">
        <f>SUM(O26,O39)</f>
        <v>858</v>
      </c>
      <c r="P8" s="120">
        <f t="shared" si="5"/>
        <v>0.61111111111111116</v>
      </c>
      <c r="Q8" s="578">
        <f t="shared" si="9"/>
        <v>4212</v>
      </c>
      <c r="R8" s="109">
        <f t="shared" si="10"/>
        <v>2534</v>
      </c>
      <c r="S8" s="121">
        <f t="shared" si="11"/>
        <v>0.60161443494776823</v>
      </c>
    </row>
    <row r="9" spans="1:19" x14ac:dyDescent="0.25">
      <c r="A9" s="89" t="s">
        <v>397</v>
      </c>
      <c r="B9" s="90">
        <f>SUM(B27,B42,B52,B82,B92,B103,B120,B130,B139,B148,B182,)</f>
        <v>6288</v>
      </c>
      <c r="C9" s="107">
        <f>SUM(C27,C42,C52,C82,C92,C103,C120,C130,C139,C148,C182,)</f>
        <v>6718</v>
      </c>
      <c r="D9" s="120">
        <f t="shared" si="6"/>
        <v>1.068384223918575</v>
      </c>
      <c r="E9" s="107">
        <f>SUM(E27,E42,E52,E82,E92,E103,E120,E130,E139,E148,E182,)</f>
        <v>5478</v>
      </c>
      <c r="F9" s="120">
        <f t="shared" si="1"/>
        <v>0.87118320610687028</v>
      </c>
      <c r="G9" s="107">
        <f>SUM(G27,G42,G52,G82,G92,G103,G120,G130,G139,G148,G182,)</f>
        <v>4265</v>
      </c>
      <c r="H9" s="120">
        <f t="shared" si="2"/>
        <v>0.67827608142493634</v>
      </c>
      <c r="I9" s="689">
        <f>SUM(C9,E9,G9)</f>
        <v>16461</v>
      </c>
      <c r="J9" s="121">
        <f t="shared" ref="J9:J14" si="12">((I9/Q9))</f>
        <v>0.87261450381679384</v>
      </c>
      <c r="K9" s="107">
        <f>SUM(K27,K42,K52,K82,K92,K103,K120,K130,K139,K148,K182,)</f>
        <v>950</v>
      </c>
      <c r="L9" s="120">
        <f t="shared" si="3"/>
        <v>0.15108142493638677</v>
      </c>
      <c r="M9" s="107">
        <f>SUM(M27,M42,M52,M82,M92,M103,M120,M130,M139,M148,M182,)</f>
        <v>801</v>
      </c>
      <c r="N9" s="120">
        <f t="shared" si="4"/>
        <v>0.1273854961832061</v>
      </c>
      <c r="O9" s="107">
        <f>SUM(O27,O42,O52,O82,O92,O103,O120,O130,O139,O148,O182,)</f>
        <v>1294</v>
      </c>
      <c r="P9" s="120">
        <f t="shared" si="5"/>
        <v>0.20578880407124681</v>
      </c>
      <c r="Q9" s="578">
        <f t="shared" si="9"/>
        <v>18864</v>
      </c>
      <c r="R9" s="109">
        <f t="shared" si="10"/>
        <v>3045</v>
      </c>
      <c r="S9" s="121">
        <f t="shared" si="11"/>
        <v>0.16141857506361323</v>
      </c>
    </row>
    <row r="10" spans="1:19" x14ac:dyDescent="0.25">
      <c r="A10" s="89" t="s">
        <v>9</v>
      </c>
      <c r="B10" s="90">
        <f>SUM(B28,B43,B53,B83,B93,B104,B121,B131,B140,B149,B183,)</f>
        <v>21768</v>
      </c>
      <c r="C10" s="107">
        <f>SUM(C28,C43,C53,C83,C93,C104,C121,C131,C140,C149,C183,)</f>
        <v>21603</v>
      </c>
      <c r="D10" s="120">
        <f t="shared" si="6"/>
        <v>0.99242006615214995</v>
      </c>
      <c r="E10" s="107">
        <f>SUM(E28,E43,E53,E83,E93,E104,E121,E131,E140,E149,E183,)</f>
        <v>16934</v>
      </c>
      <c r="F10" s="120">
        <f t="shared" si="1"/>
        <v>0.77793090775450202</v>
      </c>
      <c r="G10" s="107">
        <f>SUM(G28,G43,G53,G83,G93,G104,G121,G131,G140,G149,G183,)</f>
        <v>11750</v>
      </c>
      <c r="H10" s="120">
        <f t="shared" si="2"/>
        <v>0.53978316795295844</v>
      </c>
      <c r="I10" s="689">
        <f>SUM(C10,E10,G10)</f>
        <v>50287</v>
      </c>
      <c r="J10" s="121">
        <f t="shared" si="12"/>
        <v>0.77004471395320351</v>
      </c>
      <c r="K10" s="107">
        <f>SUM(K28,K43,K53,K83,K93,K104,K121,K131,K140,K149,K183,)</f>
        <v>1103</v>
      </c>
      <c r="L10" s="120">
        <f t="shared" si="3"/>
        <v>5.0670709298052188E-2</v>
      </c>
      <c r="M10" s="107">
        <f>SUM(M28,M43,M53,M83,M93,M104,M121,M131,M140,M149,M183,)</f>
        <v>802</v>
      </c>
      <c r="N10" s="120">
        <f t="shared" si="4"/>
        <v>3.6843072399852995E-2</v>
      </c>
      <c r="O10" s="107">
        <f>SUM(O28,O43,O53,O83,O93,O104,O121,O131,O140,O149,O183,)</f>
        <v>1316</v>
      </c>
      <c r="P10" s="120">
        <f t="shared" si="5"/>
        <v>6.0455714810731351E-2</v>
      </c>
      <c r="Q10" s="578">
        <f t="shared" si="9"/>
        <v>65304</v>
      </c>
      <c r="R10" s="109">
        <f t="shared" si="10"/>
        <v>3221</v>
      </c>
      <c r="S10" s="121">
        <f t="shared" si="11"/>
        <v>4.9323165502878845E-2</v>
      </c>
    </row>
    <row r="11" spans="1:19" x14ac:dyDescent="0.25">
      <c r="A11" s="89" t="s">
        <v>10</v>
      </c>
      <c r="B11" s="90">
        <f>SUM(B29,B44,B54,B62,B84,B94,B105,B122,B132,B141,B150,B184,B191,)</f>
        <v>9994</v>
      </c>
      <c r="C11" s="107">
        <f>SUM(C29,C44,C54,C62,C84,C94,C105,C122,C132,C141,C150,C184,C191,)</f>
        <v>8529</v>
      </c>
      <c r="D11" s="120">
        <f t="shared" si="6"/>
        <v>0.85341204722833697</v>
      </c>
      <c r="E11" s="107">
        <f>SUM(E29,E44,E54,E62,E84,E94,E105,E122,E132,E141,E150,E184,E191,)</f>
        <v>7351</v>
      </c>
      <c r="F11" s="120">
        <f t="shared" si="1"/>
        <v>0.73554132479487688</v>
      </c>
      <c r="G11" s="107">
        <f>SUM(G29,G44,G54,G62,G84,G94,G105,G122,G132,G141,G150,G184,G191,)</f>
        <v>7749</v>
      </c>
      <c r="H11" s="120">
        <f t="shared" si="2"/>
        <v>0.77536521913147893</v>
      </c>
      <c r="I11" s="689">
        <f>SUM(C11,E11,G11)</f>
        <v>23629</v>
      </c>
      <c r="J11" s="121">
        <f t="shared" si="12"/>
        <v>0.78810619705156426</v>
      </c>
      <c r="K11" s="107">
        <f>SUM(K29,K44,K54,K62,K84,K94,K105,K122,K132,K141,K150,K184,K191,)</f>
        <v>4424</v>
      </c>
      <c r="L11" s="120">
        <f t="shared" si="3"/>
        <v>0.44266559935961575</v>
      </c>
      <c r="M11" s="107">
        <f>SUM(M29,M44,M54,M62,M84,M94,M105,M122,M132,M141,M150,M184,M191,)</f>
        <v>5132</v>
      </c>
      <c r="N11" s="120">
        <f t="shared" si="4"/>
        <v>0.51350810486291776</v>
      </c>
      <c r="O11" s="107">
        <f>SUM(O29,O44,O54,O62,O84,O94,O105,O122,O132,O141,O150,O184,O191,)</f>
        <v>6482</v>
      </c>
      <c r="P11" s="120">
        <f t="shared" si="5"/>
        <v>0.64858915349209523</v>
      </c>
      <c r="Q11" s="578">
        <f t="shared" si="9"/>
        <v>29982</v>
      </c>
      <c r="R11" s="109">
        <f t="shared" si="10"/>
        <v>16038</v>
      </c>
      <c r="S11" s="121">
        <f t="shared" si="11"/>
        <v>0.53492095257154293</v>
      </c>
    </row>
    <row r="12" spans="1:19" x14ac:dyDescent="0.25">
      <c r="A12" s="89" t="s">
        <v>42</v>
      </c>
      <c r="B12" s="90">
        <f>SUM(B30,B45,B55,B63,B85,B95,B106,B123,B133,B142,B151,B185,B192,)</f>
        <v>5920</v>
      </c>
      <c r="C12" s="107">
        <f>SUM(C30,C45,C55,C63,C85,C95,C106,C123,C133,C142,C151,C185,C192,)</f>
        <v>4557</v>
      </c>
      <c r="D12" s="120">
        <f t="shared" si="6"/>
        <v>0.76976351351351346</v>
      </c>
      <c r="E12" s="107">
        <f>SUM(E30,E45,E55,E63,E85,E95,E106,E123,E133,E142,E151,E185,E192,)</f>
        <v>3448</v>
      </c>
      <c r="F12" s="120">
        <f t="shared" si="1"/>
        <v>0.58243243243243248</v>
      </c>
      <c r="G12" s="107">
        <f>SUM(G30,G45,G55,G63,G85,G95,G106,G123,G133,G142,G151,G185,G192,)</f>
        <v>3720</v>
      </c>
      <c r="H12" s="120">
        <f t="shared" si="2"/>
        <v>0.6283783783783784</v>
      </c>
      <c r="I12" s="689">
        <f>SUM(C12,E12,G12)</f>
        <v>11725</v>
      </c>
      <c r="J12" s="121">
        <f t="shared" si="12"/>
        <v>0.66019144144144148</v>
      </c>
      <c r="K12" s="107">
        <f>SUM(K30,K45,K55,K63,K85,K95,K106,K123,K133,K142,K151,K185,K192,)</f>
        <v>978</v>
      </c>
      <c r="L12" s="120">
        <f t="shared" si="3"/>
        <v>0.16520270270270271</v>
      </c>
      <c r="M12" s="107">
        <f>SUM(M30,M45,M55,M63,M85,M95,M106,M123,M133,M142,M151,M185,M192,)</f>
        <v>1235</v>
      </c>
      <c r="N12" s="120">
        <f t="shared" si="4"/>
        <v>0.20861486486486486</v>
      </c>
      <c r="O12" s="107">
        <f>SUM(O30,O45,O55,O63,O85,O95,O106,O123,O133,O142,O151,O185,O192,)</f>
        <v>1585</v>
      </c>
      <c r="P12" s="120">
        <f t="shared" si="5"/>
        <v>0.26773648648648651</v>
      </c>
      <c r="Q12" s="578">
        <f t="shared" si="9"/>
        <v>17760</v>
      </c>
      <c r="R12" s="109">
        <f t="shared" si="10"/>
        <v>3798</v>
      </c>
      <c r="S12" s="121">
        <f t="shared" si="11"/>
        <v>0.21385135135135136</v>
      </c>
    </row>
    <row r="13" spans="1:19" x14ac:dyDescent="0.25">
      <c r="A13" s="89" t="s">
        <v>12</v>
      </c>
      <c r="B13" s="90">
        <f>SUM(B31,B56,B64,B86,B152,)</f>
        <v>625</v>
      </c>
      <c r="C13" s="107">
        <f>SUM(C31,C56,C64,C86,C152,)</f>
        <v>943</v>
      </c>
      <c r="D13" s="120">
        <f t="shared" si="6"/>
        <v>1.5087999999999999</v>
      </c>
      <c r="E13" s="107">
        <f>SUM(E31,E56,E64,E86,E152,)</f>
        <v>796</v>
      </c>
      <c r="F13" s="120">
        <f t="shared" si="1"/>
        <v>1.2736000000000001</v>
      </c>
      <c r="G13" s="107">
        <f>SUM(G31,G56,G64,G86,G152,)</f>
        <v>869</v>
      </c>
      <c r="H13" s="120">
        <f t="shared" si="2"/>
        <v>1.3904000000000001</v>
      </c>
      <c r="I13" s="689">
        <f>SUM(C13,E13,G13)</f>
        <v>2608</v>
      </c>
      <c r="J13" s="121">
        <f t="shared" si="12"/>
        <v>1.3909333333333334</v>
      </c>
      <c r="K13" s="107">
        <f>SUM(K31,K56,K64,K86,K152,)</f>
        <v>697</v>
      </c>
      <c r="L13" s="120">
        <f t="shared" si="3"/>
        <v>1.1152</v>
      </c>
      <c r="M13" s="107">
        <f>SUM(M31,M56,M64,M86,M152,)</f>
        <v>656</v>
      </c>
      <c r="N13" s="120">
        <f t="shared" si="4"/>
        <v>1.0496000000000001</v>
      </c>
      <c r="O13" s="107">
        <f>SUM(O31,O56,O64,O86,O152,)</f>
        <v>595</v>
      </c>
      <c r="P13" s="120">
        <f t="shared" si="5"/>
        <v>0.95199999999999996</v>
      </c>
      <c r="Q13" s="578">
        <f t="shared" si="9"/>
        <v>1875</v>
      </c>
      <c r="R13" s="109">
        <f t="shared" si="10"/>
        <v>1948</v>
      </c>
      <c r="S13" s="121">
        <f t="shared" si="11"/>
        <v>1.0389333333333333</v>
      </c>
    </row>
    <row r="14" spans="1:19" ht="15.75" thickBot="1" x14ac:dyDescent="0.3">
      <c r="A14" s="111" t="s">
        <v>13</v>
      </c>
      <c r="B14" s="162">
        <f>SUM(B32,B46,B57,B65,B87,B97,B107,B125,B134,B143,B154,B186,B193,)</f>
        <v>7130</v>
      </c>
      <c r="C14" s="112">
        <f>SUM(C32,C46,C57,C65,C87,C97,C107,C125,C134,C143,C154,C186,C193,)</f>
        <v>5170</v>
      </c>
      <c r="D14" s="124">
        <f t="shared" si="6"/>
        <v>0.72510518934081347</v>
      </c>
      <c r="E14" s="112">
        <f>SUM(E32,E46,E57,E65,E87,E97,E107,E125,E134,E143,E154,E186,E193,)</f>
        <v>4957</v>
      </c>
      <c r="F14" s="124">
        <f t="shared" si="1"/>
        <v>0.69523141654978959</v>
      </c>
      <c r="G14" s="112">
        <f>SUM(G32,G46,G57,G65,G87,G97,G107,G125,G134,G143,G154,G186,G193,)</f>
        <v>4515</v>
      </c>
      <c r="H14" s="124">
        <f t="shared" si="2"/>
        <v>0.63323983169705467</v>
      </c>
      <c r="I14" s="690">
        <f t="shared" si="7"/>
        <v>14642</v>
      </c>
      <c r="J14" s="125">
        <f t="shared" si="12"/>
        <v>0.68452547919588591</v>
      </c>
      <c r="K14" s="112">
        <f>SUM(K32,K46,K57,K65,K87,K97,K107,K125,K134,K143,K154,K186,K193,)</f>
        <v>2248</v>
      </c>
      <c r="L14" s="124">
        <f t="shared" si="3"/>
        <v>0.31528751753155682</v>
      </c>
      <c r="M14" s="112">
        <f>SUM(M32,M46,M57,M65,M87,M97,M107,M125,M134,M143,M154,M186,M193,)</f>
        <v>2444</v>
      </c>
      <c r="N14" s="124">
        <f t="shared" si="4"/>
        <v>0.34277699859747546</v>
      </c>
      <c r="O14" s="112">
        <f>SUM(O32,O46,O57,O65,O87,O97,O107,O125,O134,O143,O154,O186,O193,)</f>
        <v>2933</v>
      </c>
      <c r="P14" s="124">
        <f t="shared" si="5"/>
        <v>0.41136044880785416</v>
      </c>
      <c r="Q14" s="579">
        <f t="shared" si="9"/>
        <v>21390</v>
      </c>
      <c r="R14" s="114">
        <f t="shared" si="10"/>
        <v>7625</v>
      </c>
      <c r="S14" s="125">
        <f t="shared" si="11"/>
        <v>0.35647498831229546</v>
      </c>
    </row>
    <row r="15" spans="1:19" x14ac:dyDescent="0.25">
      <c r="A15" s="63" t="s">
        <v>358</v>
      </c>
      <c r="B15" s="91">
        <f>B96</f>
        <v>125</v>
      </c>
      <c r="C15" s="118">
        <f>C96</f>
        <v>94</v>
      </c>
      <c r="D15" s="66">
        <f t="shared" ref="D15:D17" si="13">C15/$B15</f>
        <v>0.752</v>
      </c>
      <c r="E15" s="118">
        <f>E96</f>
        <v>98</v>
      </c>
      <c r="F15" s="66">
        <f t="shared" ref="F15:F17" si="14">E15/$B15</f>
        <v>0.78400000000000003</v>
      </c>
      <c r="G15" s="118">
        <f>G96</f>
        <v>69</v>
      </c>
      <c r="H15" s="66">
        <f t="shared" ref="H15:H17" si="15">G15/$B15</f>
        <v>0.55200000000000005</v>
      </c>
      <c r="I15" s="691">
        <f t="shared" si="7"/>
        <v>261</v>
      </c>
      <c r="J15" s="180">
        <f t="shared" si="8"/>
        <v>0.69599999999999995</v>
      </c>
      <c r="K15" s="118">
        <f>K96</f>
        <v>13</v>
      </c>
      <c r="L15" s="66">
        <f t="shared" ref="L15:L17" si="16">K15/$B15</f>
        <v>0.104</v>
      </c>
      <c r="M15" s="118">
        <f>M96</f>
        <v>11</v>
      </c>
      <c r="N15" s="66">
        <f t="shared" ref="N15:N17" si="17">M15/$B15</f>
        <v>8.7999999999999995E-2</v>
      </c>
      <c r="O15" s="118">
        <f>O96</f>
        <v>82</v>
      </c>
      <c r="P15" s="66">
        <f t="shared" ref="P15:P17" si="18">O15/$B15</f>
        <v>0.65600000000000003</v>
      </c>
      <c r="Q15" s="580">
        <f>B15*3</f>
        <v>375</v>
      </c>
      <c r="R15" s="133">
        <f t="shared" ref="R15:R17" si="19">SUM(K15,M15,O15)</f>
        <v>106</v>
      </c>
      <c r="S15" s="180">
        <f t="shared" si="11"/>
        <v>0.28266666666666668</v>
      </c>
    </row>
    <row r="16" spans="1:19" x14ac:dyDescent="0.25">
      <c r="A16" s="89" t="s">
        <v>359</v>
      </c>
      <c r="B16" s="90" t="e">
        <f>B153</f>
        <v>#REF!</v>
      </c>
      <c r="C16" s="107" t="e">
        <f>C153</f>
        <v>#REF!</v>
      </c>
      <c r="D16" s="120" t="e">
        <f t="shared" si="13"/>
        <v>#REF!</v>
      </c>
      <c r="E16" s="107" t="e">
        <f>E153</f>
        <v>#REF!</v>
      </c>
      <c r="F16" s="120" t="e">
        <f t="shared" si="14"/>
        <v>#REF!</v>
      </c>
      <c r="G16" s="107" t="e">
        <f>G153</f>
        <v>#REF!</v>
      </c>
      <c r="H16" s="120" t="e">
        <f t="shared" si="15"/>
        <v>#REF!</v>
      </c>
      <c r="I16" s="689" t="e">
        <f t="shared" si="7"/>
        <v>#REF!</v>
      </c>
      <c r="J16" s="121" t="e">
        <f t="shared" si="8"/>
        <v>#REF!</v>
      </c>
      <c r="K16" s="107" t="e">
        <f>K153</f>
        <v>#REF!</v>
      </c>
      <c r="L16" s="120" t="e">
        <f t="shared" si="16"/>
        <v>#REF!</v>
      </c>
      <c r="M16" s="107" t="e">
        <f>M153</f>
        <v>#REF!</v>
      </c>
      <c r="N16" s="120" t="e">
        <f t="shared" si="17"/>
        <v>#REF!</v>
      </c>
      <c r="O16" s="107" t="e">
        <f>O153</f>
        <v>#REF!</v>
      </c>
      <c r="P16" s="120" t="e">
        <f t="shared" si="18"/>
        <v>#REF!</v>
      </c>
      <c r="Q16" s="578" t="e">
        <f t="shared" si="9"/>
        <v>#REF!</v>
      </c>
      <c r="R16" s="109" t="e">
        <f t="shared" si="19"/>
        <v>#REF!</v>
      </c>
      <c r="S16" s="121" t="e">
        <f t="shared" si="11"/>
        <v>#REF!</v>
      </c>
    </row>
    <row r="17" spans="1:19" ht="15.75" thickBot="1" x14ac:dyDescent="0.3">
      <c r="A17" s="111" t="s">
        <v>360</v>
      </c>
      <c r="B17" s="162">
        <f>B155</f>
        <v>100</v>
      </c>
      <c r="C17" s="112">
        <f>C155</f>
        <v>53</v>
      </c>
      <c r="D17" s="124">
        <f t="shared" si="13"/>
        <v>0.53</v>
      </c>
      <c r="E17" s="112">
        <f>E155</f>
        <v>81</v>
      </c>
      <c r="F17" s="124">
        <f t="shared" si="14"/>
        <v>0.81</v>
      </c>
      <c r="G17" s="112">
        <f>G155</f>
        <v>95</v>
      </c>
      <c r="H17" s="124">
        <f t="shared" si="15"/>
        <v>0.95</v>
      </c>
      <c r="I17" s="690">
        <f t="shared" si="7"/>
        <v>229</v>
      </c>
      <c r="J17" s="125">
        <f t="shared" si="8"/>
        <v>0.76333333333333331</v>
      </c>
      <c r="K17" s="112">
        <f>K155</f>
        <v>4</v>
      </c>
      <c r="L17" s="124">
        <f t="shared" si="16"/>
        <v>0.04</v>
      </c>
      <c r="M17" s="112">
        <f>M155</f>
        <v>7</v>
      </c>
      <c r="N17" s="124">
        <f t="shared" si="17"/>
        <v>7.0000000000000007E-2</v>
      </c>
      <c r="O17" s="112">
        <f>O155</f>
        <v>42</v>
      </c>
      <c r="P17" s="124">
        <f t="shared" si="18"/>
        <v>0.42</v>
      </c>
      <c r="Q17" s="579">
        <f t="shared" si="9"/>
        <v>300</v>
      </c>
      <c r="R17" s="114">
        <f t="shared" si="19"/>
        <v>53</v>
      </c>
      <c r="S17" s="125">
        <f t="shared" si="11"/>
        <v>0.17666666666666667</v>
      </c>
    </row>
    <row r="18" spans="1:19" x14ac:dyDescent="0.25">
      <c r="A18" s="104"/>
    </row>
    <row r="19" spans="1:19" x14ac:dyDescent="0.25">
      <c r="A19" s="104"/>
    </row>
    <row r="20" spans="1:19" x14ac:dyDescent="0.25">
      <c r="A20" s="104"/>
    </row>
    <row r="21" spans="1:19" hidden="1" x14ac:dyDescent="0.25">
      <c r="A21" s="104"/>
    </row>
    <row r="22" spans="1:19" ht="15.75" hidden="1" x14ac:dyDescent="0.25">
      <c r="A22" s="1290" t="s">
        <v>265</v>
      </c>
      <c r="B22" s="1291"/>
      <c r="C22" s="1291"/>
      <c r="D22" s="1291"/>
      <c r="E22" s="1291"/>
      <c r="F22" s="1291"/>
      <c r="G22" s="1291"/>
      <c r="H22" s="1291"/>
      <c r="I22" s="1291"/>
      <c r="J22" s="1291"/>
      <c r="K22" s="1291"/>
      <c r="L22" s="1291"/>
      <c r="M22" s="1291"/>
      <c r="N22" s="1291"/>
      <c r="O22" s="1291"/>
      <c r="P22" s="1291"/>
      <c r="Q22" s="1291"/>
      <c r="R22" s="1291"/>
      <c r="S22" s="1291"/>
    </row>
    <row r="23" spans="1:19" ht="34.5" hidden="1" thickBot="1" x14ac:dyDescent="0.3">
      <c r="A23" s="86" t="s">
        <v>14</v>
      </c>
      <c r="B23" s="158" t="s">
        <v>15</v>
      </c>
      <c r="C23" s="225" t="s">
        <v>2</v>
      </c>
      <c r="D23" s="226" t="s">
        <v>1</v>
      </c>
      <c r="E23" s="225" t="s">
        <v>3</v>
      </c>
      <c r="F23" s="226" t="s">
        <v>1</v>
      </c>
      <c r="G23" s="225" t="s">
        <v>4</v>
      </c>
      <c r="H23" s="226" t="s">
        <v>1</v>
      </c>
      <c r="I23" s="101" t="s">
        <v>197</v>
      </c>
      <c r="J23" s="13" t="s">
        <v>196</v>
      </c>
      <c r="K23" s="225" t="s">
        <v>5</v>
      </c>
      <c r="L23" s="226" t="s">
        <v>1</v>
      </c>
      <c r="M23" s="227" t="s">
        <v>194</v>
      </c>
      <c r="N23" s="228" t="s">
        <v>1</v>
      </c>
      <c r="O23" s="227" t="s">
        <v>195</v>
      </c>
      <c r="P23" s="228" t="s">
        <v>1</v>
      </c>
      <c r="Q23" s="576" t="s">
        <v>361</v>
      </c>
      <c r="R23" s="101" t="s">
        <v>197</v>
      </c>
      <c r="S23" s="13" t="s">
        <v>196</v>
      </c>
    </row>
    <row r="24" spans="1:19" ht="15.75" hidden="1" thickTop="1" x14ac:dyDescent="0.25">
      <c r="A24" s="9" t="s">
        <v>27</v>
      </c>
      <c r="B24" s="88">
        <f>'Pque N Mundo I'!B8</f>
        <v>6000</v>
      </c>
      <c r="C24" s="106">
        <f>'Pque N Mundo I'!C8</f>
        <v>5817</v>
      </c>
      <c r="D24" s="19">
        <f>C24/$B24</f>
        <v>0.96950000000000003</v>
      </c>
      <c r="E24" s="106">
        <f>'Pque N Mundo I'!E8</f>
        <v>5544</v>
      </c>
      <c r="F24" s="19">
        <f t="shared" ref="F24:F33" si="20">E24/$B24</f>
        <v>0.92400000000000004</v>
      </c>
      <c r="G24" s="106">
        <f>'Pque N Mundo I'!G8</f>
        <v>6111</v>
      </c>
      <c r="H24" s="160">
        <f t="shared" ref="H24:L33" si="21">G24/$B24</f>
        <v>1.0185</v>
      </c>
      <c r="I24" s="77">
        <f t="shared" ref="I24:I33" si="22">SUM(C24,E24,G24)</f>
        <v>17472</v>
      </c>
      <c r="J24" s="161">
        <f t="shared" ref="J24:J33" si="23">((I24/Q24))</f>
        <v>0.97066666666666668</v>
      </c>
      <c r="K24" s="106">
        <f>'Pque N Mundo I'!K8</f>
        <v>6037</v>
      </c>
      <c r="L24" s="160">
        <f t="shared" si="21"/>
        <v>1.0061666666666667</v>
      </c>
      <c r="M24" s="106">
        <f>'Pque N Mundo I'!M8</f>
        <v>5302</v>
      </c>
      <c r="N24" s="160">
        <f t="shared" ref="N24:N33" si="24">M24/$B24</f>
        <v>0.88366666666666671</v>
      </c>
      <c r="O24" s="106">
        <f>'Pque N Mundo I'!O8</f>
        <v>5642</v>
      </c>
      <c r="P24" s="160">
        <f t="shared" ref="P24:P33" si="25">O24/$B24</f>
        <v>0.94033333333333335</v>
      </c>
      <c r="Q24" s="692">
        <f t="shared" ref="Q24:Q32" si="26">B24*3</f>
        <v>18000</v>
      </c>
      <c r="R24" s="77">
        <f t="shared" ref="R24:R33" si="27">SUM(K24,M24,O24)</f>
        <v>16981</v>
      </c>
      <c r="S24" s="161">
        <f t="shared" ref="S24:S33" si="28">R24/($B24*3)</f>
        <v>0.94338888888888894</v>
      </c>
    </row>
    <row r="25" spans="1:19" hidden="1" x14ac:dyDescent="0.25">
      <c r="A25" s="89" t="s">
        <v>28</v>
      </c>
      <c r="B25" s="90">
        <f>'Pque N Mundo I'!B9</f>
        <v>2080</v>
      </c>
      <c r="C25" s="107">
        <f>'Pque N Mundo I'!C9</f>
        <v>2051</v>
      </c>
      <c r="D25" s="120">
        <f t="shared" ref="D25:D32" si="29">C25/$B25</f>
        <v>0.98605769230769236</v>
      </c>
      <c r="E25" s="107">
        <f>'Pque N Mundo I'!E9</f>
        <v>1517</v>
      </c>
      <c r="F25" s="120">
        <f t="shared" si="20"/>
        <v>0.72932692307692304</v>
      </c>
      <c r="G25" s="107">
        <f>'Pque N Mundo I'!G9</f>
        <v>1704</v>
      </c>
      <c r="H25" s="120">
        <f t="shared" si="21"/>
        <v>0.81923076923076921</v>
      </c>
      <c r="I25" s="109">
        <f t="shared" si="22"/>
        <v>5272</v>
      </c>
      <c r="J25" s="121">
        <f t="shared" si="23"/>
        <v>0.84487179487179487</v>
      </c>
      <c r="K25" s="107">
        <f>'Pque N Mundo I'!K9</f>
        <v>1091</v>
      </c>
      <c r="L25" s="120">
        <f t="shared" si="21"/>
        <v>0.52451923076923079</v>
      </c>
      <c r="M25" s="107">
        <f>'Pque N Mundo I'!M9</f>
        <v>1094</v>
      </c>
      <c r="N25" s="120">
        <f t="shared" si="24"/>
        <v>0.52596153846153848</v>
      </c>
      <c r="O25" s="107">
        <f>'Pque N Mundo I'!O9</f>
        <v>1281</v>
      </c>
      <c r="P25" s="120">
        <f t="shared" si="25"/>
        <v>0.61586538461538465</v>
      </c>
      <c r="Q25" s="693">
        <f t="shared" si="26"/>
        <v>6240</v>
      </c>
      <c r="R25" s="109">
        <f t="shared" si="27"/>
        <v>3466</v>
      </c>
      <c r="S25" s="121">
        <f t="shared" ref="S25:S31" si="30">R25/($B25*3)</f>
        <v>0.55544871794871797</v>
      </c>
    </row>
    <row r="26" spans="1:19" hidden="1" x14ac:dyDescent="0.25">
      <c r="A26" s="89" t="s">
        <v>29</v>
      </c>
      <c r="B26" s="90">
        <f>'Pque N Mundo I'!B10</f>
        <v>780</v>
      </c>
      <c r="C26" s="107">
        <f>'Pque N Mundo I'!C10</f>
        <v>617</v>
      </c>
      <c r="D26" s="120">
        <f t="shared" si="29"/>
        <v>0.79102564102564099</v>
      </c>
      <c r="E26" s="107">
        <f>'Pque N Mundo I'!E10</f>
        <v>691</v>
      </c>
      <c r="F26" s="120">
        <f t="shared" si="20"/>
        <v>0.88589743589743586</v>
      </c>
      <c r="G26" s="107">
        <f>'Pque N Mundo I'!G10</f>
        <v>681</v>
      </c>
      <c r="H26" s="120">
        <f t="shared" si="21"/>
        <v>0.87307692307692308</v>
      </c>
      <c r="I26" s="109">
        <f t="shared" si="22"/>
        <v>1989</v>
      </c>
      <c r="J26" s="121">
        <f t="shared" si="23"/>
        <v>0.85</v>
      </c>
      <c r="K26" s="107">
        <f>'Pque N Mundo I'!K10</f>
        <v>513</v>
      </c>
      <c r="L26" s="120">
        <f t="shared" si="21"/>
        <v>0.65769230769230769</v>
      </c>
      <c r="M26" s="107">
        <f>'Pque N Mundo I'!M10</f>
        <v>638</v>
      </c>
      <c r="N26" s="120">
        <f t="shared" si="24"/>
        <v>0.81794871794871793</v>
      </c>
      <c r="O26" s="107">
        <f>'Pque N Mundo I'!O10</f>
        <v>757</v>
      </c>
      <c r="P26" s="120">
        <f t="shared" si="25"/>
        <v>0.97051282051282051</v>
      </c>
      <c r="Q26" s="693">
        <f t="shared" si="26"/>
        <v>2340</v>
      </c>
      <c r="R26" s="109">
        <f t="shared" si="27"/>
        <v>1908</v>
      </c>
      <c r="S26" s="121">
        <f t="shared" si="30"/>
        <v>0.81538461538461537</v>
      </c>
    </row>
    <row r="27" spans="1:19" hidden="1" x14ac:dyDescent="0.25">
      <c r="A27" s="89" t="s">
        <v>8</v>
      </c>
      <c r="B27" s="90">
        <f>'Pque N Mundo I'!B13</f>
        <v>288</v>
      </c>
      <c r="C27" s="107">
        <f>'Pque N Mundo I'!C13</f>
        <v>266</v>
      </c>
      <c r="D27" s="120">
        <f t="shared" si="29"/>
        <v>0.92361111111111116</v>
      </c>
      <c r="E27" s="107">
        <f>'Pque N Mundo I'!E13</f>
        <v>278</v>
      </c>
      <c r="F27" s="120">
        <f t="shared" si="20"/>
        <v>0.96527777777777779</v>
      </c>
      <c r="G27" s="107">
        <f>'Pque N Mundo I'!G13</f>
        <v>232</v>
      </c>
      <c r="H27" s="120">
        <f t="shared" si="21"/>
        <v>0.80555555555555558</v>
      </c>
      <c r="I27" s="109">
        <f t="shared" si="22"/>
        <v>776</v>
      </c>
      <c r="J27" s="121">
        <f t="shared" si="23"/>
        <v>0.89814814814814814</v>
      </c>
      <c r="K27" s="107">
        <f>'Pque N Mundo I'!K13</f>
        <v>29</v>
      </c>
      <c r="L27" s="120">
        <f t="shared" si="21"/>
        <v>0.10069444444444445</v>
      </c>
      <c r="M27" s="107">
        <f>'Pque N Mundo I'!M13</f>
        <v>15</v>
      </c>
      <c r="N27" s="120">
        <f t="shared" si="24"/>
        <v>5.2083333333333336E-2</v>
      </c>
      <c r="O27" s="107">
        <f>'Pque N Mundo I'!O13</f>
        <v>41</v>
      </c>
      <c r="P27" s="120">
        <f t="shared" si="25"/>
        <v>0.1423611111111111</v>
      </c>
      <c r="Q27" s="693">
        <f t="shared" si="26"/>
        <v>864</v>
      </c>
      <c r="R27" s="109">
        <f t="shared" si="27"/>
        <v>85</v>
      </c>
      <c r="S27" s="121">
        <f t="shared" si="30"/>
        <v>9.8379629629629636E-2</v>
      </c>
    </row>
    <row r="28" spans="1:19" hidden="1" x14ac:dyDescent="0.25">
      <c r="A28" s="89" t="s">
        <v>9</v>
      </c>
      <c r="B28" s="90">
        <f>'Pque N Mundo I'!B14</f>
        <v>1008</v>
      </c>
      <c r="C28" s="107">
        <f>'Pque N Mundo I'!C14</f>
        <v>676</v>
      </c>
      <c r="D28" s="120">
        <f t="shared" si="29"/>
        <v>0.67063492063492058</v>
      </c>
      <c r="E28" s="107">
        <f>'Pque N Mundo I'!E14</f>
        <v>915</v>
      </c>
      <c r="F28" s="120">
        <f t="shared" si="20"/>
        <v>0.90773809523809523</v>
      </c>
      <c r="G28" s="107">
        <f>'Pque N Mundo I'!G14</f>
        <v>786</v>
      </c>
      <c r="H28" s="120">
        <f t="shared" si="21"/>
        <v>0.77976190476190477</v>
      </c>
      <c r="I28" s="109">
        <f t="shared" si="22"/>
        <v>2377</v>
      </c>
      <c r="J28" s="121">
        <f t="shared" si="23"/>
        <v>0.78604497354497349</v>
      </c>
      <c r="K28" s="107">
        <f>'Pque N Mundo I'!K14</f>
        <v>3</v>
      </c>
      <c r="L28" s="120">
        <f t="shared" si="21"/>
        <v>2.976190476190476E-3</v>
      </c>
      <c r="M28" s="107">
        <f>'Pque N Mundo I'!M14</f>
        <v>5</v>
      </c>
      <c r="N28" s="120">
        <f t="shared" si="24"/>
        <v>4.96031746031746E-3</v>
      </c>
      <c r="O28" s="107">
        <f>'Pque N Mundo I'!O14</f>
        <v>34</v>
      </c>
      <c r="P28" s="120">
        <f t="shared" si="25"/>
        <v>3.3730158730158728E-2</v>
      </c>
      <c r="Q28" s="693">
        <f t="shared" si="26"/>
        <v>3024</v>
      </c>
      <c r="R28" s="109">
        <f t="shared" si="27"/>
        <v>42</v>
      </c>
      <c r="S28" s="121">
        <f t="shared" si="30"/>
        <v>1.3888888888888888E-2</v>
      </c>
    </row>
    <row r="29" spans="1:19" hidden="1" x14ac:dyDescent="0.25">
      <c r="A29" s="89" t="s">
        <v>10</v>
      </c>
      <c r="B29" s="90">
        <f>'Pque N Mundo I'!B15</f>
        <v>526</v>
      </c>
      <c r="C29" s="107">
        <f>'Pque N Mundo I'!C15</f>
        <v>473</v>
      </c>
      <c r="D29" s="120">
        <f t="shared" si="29"/>
        <v>0.89923954372623571</v>
      </c>
      <c r="E29" s="107">
        <f>'Pque N Mundo I'!E15</f>
        <v>335</v>
      </c>
      <c r="F29" s="120">
        <f t="shared" si="20"/>
        <v>0.63688212927756649</v>
      </c>
      <c r="G29" s="107">
        <f>'Pque N Mundo I'!G15</f>
        <v>230</v>
      </c>
      <c r="H29" s="120">
        <f t="shared" si="21"/>
        <v>0.43726235741444869</v>
      </c>
      <c r="I29" s="109">
        <f t="shared" si="22"/>
        <v>1038</v>
      </c>
      <c r="J29" s="121">
        <f t="shared" si="23"/>
        <v>0.65779467680608361</v>
      </c>
      <c r="K29" s="107">
        <f>'Pque N Mundo I'!K15</f>
        <v>55</v>
      </c>
      <c r="L29" s="120">
        <f t="shared" si="21"/>
        <v>0.10456273764258556</v>
      </c>
      <c r="M29" s="107">
        <f>'Pque N Mundo I'!M15</f>
        <v>213</v>
      </c>
      <c r="N29" s="120">
        <f t="shared" si="24"/>
        <v>0.4049429657794677</v>
      </c>
      <c r="O29" s="107">
        <f>'Pque N Mundo I'!O15</f>
        <v>233</v>
      </c>
      <c r="P29" s="120">
        <f t="shared" si="25"/>
        <v>0.44296577946768062</v>
      </c>
      <c r="Q29" s="693">
        <f t="shared" si="26"/>
        <v>1578</v>
      </c>
      <c r="R29" s="109">
        <f t="shared" si="27"/>
        <v>501</v>
      </c>
      <c r="S29" s="121">
        <f t="shared" si="30"/>
        <v>0.31749049429657794</v>
      </c>
    </row>
    <row r="30" spans="1:19" hidden="1" x14ac:dyDescent="0.25">
      <c r="A30" s="89" t="s">
        <v>42</v>
      </c>
      <c r="B30" s="90">
        <f>'Pque N Mundo I'!B16</f>
        <v>263</v>
      </c>
      <c r="C30" s="107">
        <f>'Pque N Mundo I'!C16</f>
        <v>376</v>
      </c>
      <c r="D30" s="120">
        <f t="shared" si="29"/>
        <v>1.4296577946768061</v>
      </c>
      <c r="E30" s="107">
        <f>'Pque N Mundo I'!E16</f>
        <v>267</v>
      </c>
      <c r="F30" s="120">
        <f t="shared" si="20"/>
        <v>1.0152091254752851</v>
      </c>
      <c r="G30" s="107">
        <f>'Pque N Mundo I'!G16</f>
        <v>167</v>
      </c>
      <c r="H30" s="120">
        <f t="shared" si="21"/>
        <v>0.63498098859315588</v>
      </c>
      <c r="I30" s="109">
        <f t="shared" si="22"/>
        <v>810</v>
      </c>
      <c r="J30" s="121">
        <f t="shared" si="23"/>
        <v>1.0266159695817489</v>
      </c>
      <c r="K30" s="107">
        <f>'Pque N Mundo I'!K16</f>
        <v>0</v>
      </c>
      <c r="L30" s="120">
        <f t="shared" si="21"/>
        <v>0</v>
      </c>
      <c r="M30" s="107">
        <f>'Pque N Mundo I'!M16</f>
        <v>0</v>
      </c>
      <c r="N30" s="120">
        <f t="shared" si="24"/>
        <v>0</v>
      </c>
      <c r="O30" s="107">
        <f>'Pque N Mundo I'!O16</f>
        <v>2</v>
      </c>
      <c r="P30" s="120">
        <f t="shared" si="25"/>
        <v>7.6045627376425855E-3</v>
      </c>
      <c r="Q30" s="693">
        <f t="shared" si="26"/>
        <v>789</v>
      </c>
      <c r="R30" s="109">
        <f t="shared" si="27"/>
        <v>2</v>
      </c>
      <c r="S30" s="121">
        <f t="shared" si="30"/>
        <v>2.5348542458808617E-3</v>
      </c>
    </row>
    <row r="31" spans="1:19" hidden="1" x14ac:dyDescent="0.25">
      <c r="A31" s="89" t="s">
        <v>12</v>
      </c>
      <c r="B31" s="90">
        <f>'Pque N Mundo I'!B17</f>
        <v>125</v>
      </c>
      <c r="C31" s="107">
        <f>'Pque N Mundo I'!C17</f>
        <v>219</v>
      </c>
      <c r="D31" s="120">
        <f t="shared" si="29"/>
        <v>1.752</v>
      </c>
      <c r="E31" s="107">
        <f>'Pque N Mundo I'!E17</f>
        <v>183</v>
      </c>
      <c r="F31" s="120">
        <f t="shared" si="20"/>
        <v>1.464</v>
      </c>
      <c r="G31" s="107">
        <f>'Pque N Mundo I'!G17</f>
        <v>203</v>
      </c>
      <c r="H31" s="120">
        <f t="shared" si="21"/>
        <v>1.6240000000000001</v>
      </c>
      <c r="I31" s="109">
        <f t="shared" si="22"/>
        <v>605</v>
      </c>
      <c r="J31" s="121">
        <f t="shared" si="23"/>
        <v>1.6133333333333333</v>
      </c>
      <c r="K31" s="107">
        <f>'Pque N Mundo I'!K17</f>
        <v>55</v>
      </c>
      <c r="L31" s="120">
        <f t="shared" si="21"/>
        <v>0.44</v>
      </c>
      <c r="M31" s="107">
        <f>'Pque N Mundo I'!M17</f>
        <v>173</v>
      </c>
      <c r="N31" s="120">
        <f t="shared" si="24"/>
        <v>1.3839999999999999</v>
      </c>
      <c r="O31" s="107">
        <f>'Pque N Mundo I'!O17</f>
        <v>199</v>
      </c>
      <c r="P31" s="120">
        <f t="shared" si="25"/>
        <v>1.5920000000000001</v>
      </c>
      <c r="Q31" s="693">
        <f t="shared" si="26"/>
        <v>375</v>
      </c>
      <c r="R31" s="109">
        <f t="shared" si="27"/>
        <v>427</v>
      </c>
      <c r="S31" s="121">
        <f t="shared" si="30"/>
        <v>1.1386666666666667</v>
      </c>
    </row>
    <row r="32" spans="1:19" ht="15.75" hidden="1" thickBot="1" x14ac:dyDescent="0.3">
      <c r="A32" s="111" t="s">
        <v>13</v>
      </c>
      <c r="B32" s="162">
        <f>'Pque N Mundo I'!B18</f>
        <v>526</v>
      </c>
      <c r="C32" s="112">
        <f>'Pque N Mundo I'!C18</f>
        <v>306</v>
      </c>
      <c r="D32" s="124">
        <f t="shared" si="29"/>
        <v>0.58174904942965777</v>
      </c>
      <c r="E32" s="112">
        <f>'Pque N Mundo I'!E18</f>
        <v>439</v>
      </c>
      <c r="F32" s="124">
        <f t="shared" si="20"/>
        <v>0.83460076045627374</v>
      </c>
      <c r="G32" s="112">
        <f>'Pque N Mundo I'!G18</f>
        <v>376</v>
      </c>
      <c r="H32" s="124">
        <f t="shared" si="21"/>
        <v>0.71482889733840305</v>
      </c>
      <c r="I32" s="114">
        <f t="shared" si="22"/>
        <v>1121</v>
      </c>
      <c r="J32" s="125">
        <f t="shared" si="23"/>
        <v>0.71039290240811148</v>
      </c>
      <c r="K32" s="112">
        <f>'Pque N Mundo I'!K18</f>
        <v>169</v>
      </c>
      <c r="L32" s="124">
        <f t="shared" si="21"/>
        <v>0.32129277566539927</v>
      </c>
      <c r="M32" s="112">
        <f>'Pque N Mundo I'!M18</f>
        <v>188</v>
      </c>
      <c r="N32" s="124">
        <f t="shared" si="24"/>
        <v>0.35741444866920152</v>
      </c>
      <c r="O32" s="112">
        <f>'Pque N Mundo I'!O18</f>
        <v>233</v>
      </c>
      <c r="P32" s="124">
        <f t="shared" si="25"/>
        <v>0.44296577946768062</v>
      </c>
      <c r="Q32" s="694">
        <f t="shared" si="26"/>
        <v>1578</v>
      </c>
      <c r="R32" s="114">
        <f t="shared" si="27"/>
        <v>590</v>
      </c>
      <c r="S32" s="125">
        <f t="shared" si="28"/>
        <v>0.37389100126742714</v>
      </c>
    </row>
    <row r="33" spans="1:19" ht="15.75" hidden="1" thickBot="1" x14ac:dyDescent="0.3">
      <c r="A33" s="6" t="s">
        <v>7</v>
      </c>
      <c r="B33" s="220">
        <f>SUM(B24:B32)</f>
        <v>11596</v>
      </c>
      <c r="C33" s="8">
        <f>SUM(C24:C32)</f>
        <v>10801</v>
      </c>
      <c r="D33" s="22">
        <f>C33/$B33</f>
        <v>0.93144187650914112</v>
      </c>
      <c r="E33" s="8">
        <f>SUM(E24:E32)</f>
        <v>10169</v>
      </c>
      <c r="F33" s="22">
        <f t="shared" si="20"/>
        <v>0.87694032424974133</v>
      </c>
      <c r="G33" s="8">
        <f>SUM(G24:G32)</f>
        <v>10490</v>
      </c>
      <c r="H33" s="22">
        <f t="shared" si="21"/>
        <v>0.90462228354605034</v>
      </c>
      <c r="I33" s="81">
        <f t="shared" si="22"/>
        <v>31460</v>
      </c>
      <c r="J33" s="82">
        <f t="shared" si="23"/>
        <v>0.90433482810164423</v>
      </c>
      <c r="K33" s="8">
        <f>SUM(K24:K32)</f>
        <v>7952</v>
      </c>
      <c r="L33" s="22">
        <f t="shared" si="21"/>
        <v>0.68575370817523285</v>
      </c>
      <c r="M33" s="8">
        <f t="shared" ref="M33" si="31">SUM(M24:M32)</f>
        <v>7628</v>
      </c>
      <c r="N33" s="22">
        <f t="shared" si="24"/>
        <v>0.65781303897895826</v>
      </c>
      <c r="O33" s="8">
        <f t="shared" ref="O33" si="32">SUM(O24:O32)</f>
        <v>8422</v>
      </c>
      <c r="P33" s="22">
        <f t="shared" si="25"/>
        <v>0.7262849258364954</v>
      </c>
      <c r="Q33" s="695">
        <f t="shared" ref="Q33" si="33">B33*3</f>
        <v>34788</v>
      </c>
      <c r="R33" s="81">
        <f t="shared" si="27"/>
        <v>24002</v>
      </c>
      <c r="S33" s="82">
        <f t="shared" si="28"/>
        <v>0.68995055766356217</v>
      </c>
    </row>
    <row r="34" spans="1:19" hidden="1" x14ac:dyDescent="0.25"/>
    <row r="35" spans="1:19" ht="15.75" hidden="1" x14ac:dyDescent="0.25">
      <c r="A35" s="1290" t="s">
        <v>267</v>
      </c>
      <c r="B35" s="1291"/>
      <c r="C35" s="1291"/>
      <c r="D35" s="1291"/>
      <c r="E35" s="1291"/>
      <c r="F35" s="1291"/>
      <c r="G35" s="1291"/>
      <c r="H35" s="1291"/>
      <c r="I35" s="1291"/>
      <c r="J35" s="1291"/>
      <c r="K35" s="1291"/>
      <c r="L35" s="1291"/>
      <c r="M35" s="1291"/>
      <c r="N35" s="1291"/>
      <c r="O35" s="1291"/>
      <c r="P35" s="1291"/>
      <c r="Q35" s="1291"/>
      <c r="R35" s="1291"/>
      <c r="S35" s="1291"/>
    </row>
    <row r="36" spans="1:19" ht="34.5" hidden="1" thickBot="1" x14ac:dyDescent="0.3">
      <c r="A36" s="86" t="s">
        <v>14</v>
      </c>
      <c r="B36" s="158" t="s">
        <v>15</v>
      </c>
      <c r="C36" s="225" t="s">
        <v>2</v>
      </c>
      <c r="D36" s="226" t="s">
        <v>1</v>
      </c>
      <c r="E36" s="225" t="s">
        <v>3</v>
      </c>
      <c r="F36" s="226" t="s">
        <v>1</v>
      </c>
      <c r="G36" s="225" t="s">
        <v>4</v>
      </c>
      <c r="H36" s="226" t="s">
        <v>1</v>
      </c>
      <c r="I36" s="101" t="s">
        <v>197</v>
      </c>
      <c r="J36" s="13" t="s">
        <v>196</v>
      </c>
      <c r="K36" s="225" t="s">
        <v>5</v>
      </c>
      <c r="L36" s="226" t="s">
        <v>1</v>
      </c>
      <c r="M36" s="227" t="s">
        <v>194</v>
      </c>
      <c r="N36" s="228" t="s">
        <v>1</v>
      </c>
      <c r="O36" s="227" t="s">
        <v>195</v>
      </c>
      <c r="P36" s="228" t="s">
        <v>1</v>
      </c>
      <c r="Q36" s="576" t="s">
        <v>361</v>
      </c>
      <c r="R36" s="101" t="s">
        <v>197</v>
      </c>
      <c r="S36" s="13" t="s">
        <v>196</v>
      </c>
    </row>
    <row r="37" spans="1:19" ht="15.75" hidden="1" thickTop="1" x14ac:dyDescent="0.25">
      <c r="A37" s="9" t="s">
        <v>27</v>
      </c>
      <c r="B37" s="88">
        <f>'Pque N Mundo II'!B8</f>
        <v>4800</v>
      </c>
      <c r="C37" s="106">
        <f>'Pque N Mundo II'!C8</f>
        <v>3845</v>
      </c>
      <c r="D37" s="19">
        <f t="shared" ref="D37:D47" si="34">C37/$B37</f>
        <v>0.80104166666666665</v>
      </c>
      <c r="E37" s="106">
        <f>'Pque N Mundo II'!E8</f>
        <v>3477</v>
      </c>
      <c r="F37" s="19">
        <f t="shared" ref="F37:F47" si="35">E37/$B37</f>
        <v>0.72437499999999999</v>
      </c>
      <c r="G37" s="106">
        <f>'Pque N Mundo II'!G8</f>
        <v>3519</v>
      </c>
      <c r="H37" s="19">
        <f t="shared" ref="H37:L47" si="36">G37/$B37</f>
        <v>0.73312500000000003</v>
      </c>
      <c r="I37" s="77">
        <f t="shared" ref="I37:I47" si="37">SUM(C37,E37,G37)</f>
        <v>10841</v>
      </c>
      <c r="J37" s="119">
        <f t="shared" ref="J37:J47" si="38">((I37/Q37))</f>
        <v>0.75284722222222222</v>
      </c>
      <c r="K37" s="106">
        <f>'Pque N Mundo II'!K8</f>
        <v>3203</v>
      </c>
      <c r="L37" s="19">
        <f t="shared" si="36"/>
        <v>0.66729166666666662</v>
      </c>
      <c r="M37" s="106">
        <f>'Pque N Mundo II'!M8</f>
        <v>3442</v>
      </c>
      <c r="N37" s="19">
        <f t="shared" ref="N37:N47" si="39">M37/$B37</f>
        <v>0.71708333333333329</v>
      </c>
      <c r="O37" s="106">
        <f>'Pque N Mundo II'!O8</f>
        <v>2788</v>
      </c>
      <c r="P37" s="19">
        <f t="shared" ref="P37:P47" si="40">O37/$B37</f>
        <v>0.58083333333333331</v>
      </c>
      <c r="Q37" s="692">
        <f t="shared" ref="Q37:Q47" si="41">B37*3</f>
        <v>14400</v>
      </c>
      <c r="R37" s="77">
        <f t="shared" ref="R37:R45" si="42">SUM(K37,M37,O37)</f>
        <v>9433</v>
      </c>
      <c r="S37" s="119">
        <f t="shared" ref="S37:S46" si="43">R37/($B37*3)</f>
        <v>0.65506944444444448</v>
      </c>
    </row>
    <row r="38" spans="1:19" hidden="1" x14ac:dyDescent="0.25">
      <c r="A38" s="89" t="s">
        <v>28</v>
      </c>
      <c r="B38" s="90">
        <f>'Pque N Mundo II'!B9</f>
        <v>1664</v>
      </c>
      <c r="C38" s="107">
        <f>'Pque N Mundo II'!C9</f>
        <v>1215</v>
      </c>
      <c r="D38" s="120">
        <f t="shared" si="34"/>
        <v>0.73016826923076927</v>
      </c>
      <c r="E38" s="107">
        <f>'Pque N Mundo II'!E9</f>
        <v>1079</v>
      </c>
      <c r="F38" s="120">
        <f t="shared" si="35"/>
        <v>0.6484375</v>
      </c>
      <c r="G38" s="107">
        <f>'Pque N Mundo II'!G9</f>
        <v>1191</v>
      </c>
      <c r="H38" s="120">
        <f t="shared" si="36"/>
        <v>0.71574519230769229</v>
      </c>
      <c r="I38" s="109">
        <f t="shared" si="37"/>
        <v>3485</v>
      </c>
      <c r="J38" s="121">
        <f t="shared" si="38"/>
        <v>0.69811698717948723</v>
      </c>
      <c r="K38" s="107">
        <f>'Pque N Mundo II'!K9</f>
        <v>776</v>
      </c>
      <c r="L38" s="120">
        <f t="shared" si="36"/>
        <v>0.46634615384615385</v>
      </c>
      <c r="M38" s="107">
        <f>'Pque N Mundo II'!M9</f>
        <v>908</v>
      </c>
      <c r="N38" s="120">
        <f t="shared" si="39"/>
        <v>0.54567307692307687</v>
      </c>
      <c r="O38" s="107">
        <f>'Pque N Mundo II'!O9</f>
        <v>908</v>
      </c>
      <c r="P38" s="120">
        <f t="shared" si="40"/>
        <v>0.54567307692307687</v>
      </c>
      <c r="Q38" s="693">
        <f t="shared" si="41"/>
        <v>4992</v>
      </c>
      <c r="R38" s="109">
        <f t="shared" si="42"/>
        <v>2592</v>
      </c>
      <c r="S38" s="121">
        <f t="shared" si="43"/>
        <v>0.51923076923076927</v>
      </c>
    </row>
    <row r="39" spans="1:19" hidden="1" x14ac:dyDescent="0.25">
      <c r="A39" s="89" t="s">
        <v>29</v>
      </c>
      <c r="B39" s="90">
        <f>'Pque N Mundo II'!B10</f>
        <v>624</v>
      </c>
      <c r="C39" s="107">
        <f>'Pque N Mundo II'!C10</f>
        <v>434</v>
      </c>
      <c r="D39" s="120">
        <f t="shared" si="34"/>
        <v>0.69551282051282048</v>
      </c>
      <c r="E39" s="107">
        <f>'Pque N Mundo II'!E10</f>
        <v>333</v>
      </c>
      <c r="F39" s="120">
        <f t="shared" si="35"/>
        <v>0.53365384615384615</v>
      </c>
      <c r="G39" s="107">
        <f>'Pque N Mundo II'!G10</f>
        <v>259</v>
      </c>
      <c r="H39" s="120">
        <f t="shared" si="36"/>
        <v>0.41506410256410259</v>
      </c>
      <c r="I39" s="109">
        <f t="shared" si="37"/>
        <v>1026</v>
      </c>
      <c r="J39" s="121">
        <f t="shared" si="38"/>
        <v>0.54807692307692313</v>
      </c>
      <c r="K39" s="107">
        <f>'Pque N Mundo II'!K10</f>
        <v>278</v>
      </c>
      <c r="L39" s="120">
        <f t="shared" si="36"/>
        <v>0.44551282051282054</v>
      </c>
      <c r="M39" s="107">
        <f>'Pque N Mundo II'!M10</f>
        <v>247</v>
      </c>
      <c r="N39" s="120">
        <f t="shared" si="39"/>
        <v>0.39583333333333331</v>
      </c>
      <c r="O39" s="107">
        <f>'Pque N Mundo II'!O10</f>
        <v>101</v>
      </c>
      <c r="P39" s="120">
        <f t="shared" si="40"/>
        <v>0.16185897435897437</v>
      </c>
      <c r="Q39" s="693">
        <f t="shared" si="41"/>
        <v>1872</v>
      </c>
      <c r="R39" s="109">
        <f t="shared" si="42"/>
        <v>626</v>
      </c>
      <c r="S39" s="121">
        <f t="shared" si="43"/>
        <v>0.33440170940170938</v>
      </c>
    </row>
    <row r="40" spans="1:19" hidden="1" x14ac:dyDescent="0.25">
      <c r="A40" s="89" t="s">
        <v>30</v>
      </c>
      <c r="B40" s="90">
        <f>'Pque N Mundo II'!B11</f>
        <v>384</v>
      </c>
      <c r="C40" s="107">
        <f>'Pque N Mundo II'!C11</f>
        <v>302</v>
      </c>
      <c r="D40" s="120">
        <f t="shared" si="34"/>
        <v>0.78645833333333337</v>
      </c>
      <c r="E40" s="107">
        <f>'Pque N Mundo II'!E11</f>
        <v>234</v>
      </c>
      <c r="F40" s="120">
        <f t="shared" si="35"/>
        <v>0.609375</v>
      </c>
      <c r="G40" s="107">
        <f>'Pque N Mundo II'!G11</f>
        <v>266</v>
      </c>
      <c r="H40" s="120">
        <f t="shared" si="36"/>
        <v>0.69270833333333337</v>
      </c>
      <c r="I40" s="109">
        <f t="shared" si="37"/>
        <v>802</v>
      </c>
      <c r="J40" s="121">
        <f t="shared" si="38"/>
        <v>0.69618055555555558</v>
      </c>
      <c r="K40" s="107">
        <f>'Pque N Mundo II'!K11</f>
        <v>110</v>
      </c>
      <c r="L40" s="120">
        <f t="shared" si="36"/>
        <v>0.28645833333333331</v>
      </c>
      <c r="M40" s="107">
        <f>'Pque N Mundo II'!M11</f>
        <v>116</v>
      </c>
      <c r="N40" s="120">
        <f t="shared" si="39"/>
        <v>0.30208333333333331</v>
      </c>
      <c r="O40" s="107">
        <f>'Pque N Mundo II'!O11</f>
        <v>185</v>
      </c>
      <c r="P40" s="120">
        <f t="shared" si="40"/>
        <v>0.48177083333333331</v>
      </c>
      <c r="Q40" s="693">
        <f t="shared" si="41"/>
        <v>1152</v>
      </c>
      <c r="R40" s="109">
        <f t="shared" si="42"/>
        <v>411</v>
      </c>
      <c r="S40" s="121">
        <f t="shared" si="43"/>
        <v>0.35677083333333331</v>
      </c>
    </row>
    <row r="41" spans="1:19" hidden="1" x14ac:dyDescent="0.25">
      <c r="A41" s="89" t="s">
        <v>31</v>
      </c>
      <c r="B41" s="90">
        <f>'Pque N Mundo II'!B12</f>
        <v>1344</v>
      </c>
      <c r="C41" s="107">
        <f>'Pque N Mundo II'!C12</f>
        <v>1149</v>
      </c>
      <c r="D41" s="120">
        <f t="shared" si="34"/>
        <v>0.8549107142857143</v>
      </c>
      <c r="E41" s="107">
        <f>'Pque N Mundo II'!E12</f>
        <v>843</v>
      </c>
      <c r="F41" s="120">
        <f t="shared" si="35"/>
        <v>0.6272321428571429</v>
      </c>
      <c r="G41" s="107">
        <f>'Pque N Mundo II'!G12</f>
        <v>816</v>
      </c>
      <c r="H41" s="120">
        <f t="shared" si="36"/>
        <v>0.6071428571428571</v>
      </c>
      <c r="I41" s="109">
        <f t="shared" si="37"/>
        <v>2808</v>
      </c>
      <c r="J41" s="121">
        <f t="shared" si="38"/>
        <v>0.6964285714285714</v>
      </c>
      <c r="K41" s="107">
        <f>'Pque N Mundo II'!K12</f>
        <v>136</v>
      </c>
      <c r="L41" s="120">
        <f t="shared" si="36"/>
        <v>0.10119047619047619</v>
      </c>
      <c r="M41" s="107">
        <f>'Pque N Mundo II'!M12</f>
        <v>132</v>
      </c>
      <c r="N41" s="120">
        <f t="shared" si="39"/>
        <v>9.8214285714285712E-2</v>
      </c>
      <c r="O41" s="107">
        <f>'Pque N Mundo II'!O12</f>
        <v>230</v>
      </c>
      <c r="P41" s="120">
        <f t="shared" si="40"/>
        <v>0.17113095238095238</v>
      </c>
      <c r="Q41" s="693">
        <f t="shared" si="41"/>
        <v>4032</v>
      </c>
      <c r="R41" s="109">
        <f t="shared" si="42"/>
        <v>498</v>
      </c>
      <c r="S41" s="121">
        <f t="shared" si="43"/>
        <v>0.12351190476190477</v>
      </c>
    </row>
    <row r="42" spans="1:19" hidden="1" x14ac:dyDescent="0.25">
      <c r="A42" s="89" t="s">
        <v>8</v>
      </c>
      <c r="B42" s="90">
        <f>'Pque N Mundo II'!B13</f>
        <v>192</v>
      </c>
      <c r="C42" s="107">
        <f>'Pque N Mundo II'!C13</f>
        <v>220</v>
      </c>
      <c r="D42" s="120">
        <f t="shared" si="34"/>
        <v>1.1458333333333333</v>
      </c>
      <c r="E42" s="107">
        <f>'Pque N Mundo II'!E13</f>
        <v>188</v>
      </c>
      <c r="F42" s="120">
        <f t="shared" si="35"/>
        <v>0.97916666666666663</v>
      </c>
      <c r="G42" s="107">
        <f>'Pque N Mundo II'!G13</f>
        <v>154</v>
      </c>
      <c r="H42" s="120">
        <f t="shared" si="36"/>
        <v>0.80208333333333337</v>
      </c>
      <c r="I42" s="109">
        <f t="shared" si="37"/>
        <v>562</v>
      </c>
      <c r="J42" s="121">
        <f t="shared" si="38"/>
        <v>0.97569444444444442</v>
      </c>
      <c r="K42" s="107">
        <f>'Pque N Mundo II'!K13</f>
        <v>38</v>
      </c>
      <c r="L42" s="120">
        <f t="shared" si="36"/>
        <v>0.19791666666666666</v>
      </c>
      <c r="M42" s="107">
        <f>'Pque N Mundo II'!M13</f>
        <v>24</v>
      </c>
      <c r="N42" s="120">
        <f t="shared" si="39"/>
        <v>0.125</v>
      </c>
      <c r="O42" s="107">
        <f>'Pque N Mundo II'!O13</f>
        <v>40</v>
      </c>
      <c r="P42" s="120">
        <f t="shared" si="40"/>
        <v>0.20833333333333334</v>
      </c>
      <c r="Q42" s="693">
        <f t="shared" si="41"/>
        <v>576</v>
      </c>
      <c r="R42" s="109">
        <f t="shared" si="42"/>
        <v>102</v>
      </c>
      <c r="S42" s="121">
        <f t="shared" si="43"/>
        <v>0.17708333333333334</v>
      </c>
    </row>
    <row r="43" spans="1:19" hidden="1" x14ac:dyDescent="0.25">
      <c r="A43" s="89" t="s">
        <v>9</v>
      </c>
      <c r="B43" s="90">
        <f>'Pque N Mundo II'!B14</f>
        <v>672</v>
      </c>
      <c r="C43" s="107">
        <f>'Pque N Mundo II'!C14</f>
        <v>1012</v>
      </c>
      <c r="D43" s="120">
        <f t="shared" si="34"/>
        <v>1.5059523809523809</v>
      </c>
      <c r="E43" s="107">
        <f>'Pque N Mundo II'!E14</f>
        <v>724</v>
      </c>
      <c r="F43" s="120">
        <f t="shared" si="35"/>
        <v>1.0773809523809523</v>
      </c>
      <c r="G43" s="107">
        <f>'Pque N Mundo II'!G14</f>
        <v>629</v>
      </c>
      <c r="H43" s="120">
        <f t="shared" si="36"/>
        <v>0.93601190476190477</v>
      </c>
      <c r="I43" s="109">
        <f t="shared" si="37"/>
        <v>2365</v>
      </c>
      <c r="J43" s="121">
        <f t="shared" si="38"/>
        <v>1.1731150793650793</v>
      </c>
      <c r="K43" s="107">
        <f>'Pque N Mundo II'!K14</f>
        <v>65</v>
      </c>
      <c r="L43" s="120">
        <f t="shared" si="36"/>
        <v>9.6726190476190479E-2</v>
      </c>
      <c r="M43" s="107">
        <f>'Pque N Mundo II'!M14</f>
        <v>40</v>
      </c>
      <c r="N43" s="120">
        <f t="shared" si="39"/>
        <v>5.9523809523809521E-2</v>
      </c>
      <c r="O43" s="107">
        <f>'Pque N Mundo II'!O14</f>
        <v>61</v>
      </c>
      <c r="P43" s="120">
        <f t="shared" si="40"/>
        <v>9.0773809523809521E-2</v>
      </c>
      <c r="Q43" s="693">
        <f t="shared" si="41"/>
        <v>2016</v>
      </c>
      <c r="R43" s="109">
        <f t="shared" si="42"/>
        <v>166</v>
      </c>
      <c r="S43" s="121">
        <f t="shared" si="43"/>
        <v>8.234126984126984E-2</v>
      </c>
    </row>
    <row r="44" spans="1:19" hidden="1" x14ac:dyDescent="0.25">
      <c r="A44" s="89" t="s">
        <v>10</v>
      </c>
      <c r="B44" s="90">
        <f>'Pque N Mundo II'!B15</f>
        <v>526</v>
      </c>
      <c r="C44" s="107">
        <f>'Pque N Mundo II'!C15</f>
        <v>292</v>
      </c>
      <c r="D44" s="120">
        <f t="shared" si="34"/>
        <v>0.55513307984790872</v>
      </c>
      <c r="E44" s="107">
        <f>'Pque N Mundo II'!E15</f>
        <v>374</v>
      </c>
      <c r="F44" s="120">
        <f t="shared" si="35"/>
        <v>0.71102661596958172</v>
      </c>
      <c r="G44" s="107">
        <f>'Pque N Mundo II'!G15</f>
        <v>360</v>
      </c>
      <c r="H44" s="120">
        <f t="shared" si="36"/>
        <v>0.68441064638783267</v>
      </c>
      <c r="I44" s="109">
        <f t="shared" si="37"/>
        <v>1026</v>
      </c>
      <c r="J44" s="121">
        <f t="shared" si="38"/>
        <v>0.65019011406844107</v>
      </c>
      <c r="K44" s="107">
        <f>'Pque N Mundo II'!K15</f>
        <v>158</v>
      </c>
      <c r="L44" s="120">
        <f t="shared" si="36"/>
        <v>0.30038022813688214</v>
      </c>
      <c r="M44" s="107">
        <f>'Pque N Mundo II'!M15</f>
        <v>172</v>
      </c>
      <c r="N44" s="120">
        <f t="shared" si="39"/>
        <v>0.3269961977186312</v>
      </c>
      <c r="O44" s="107">
        <f>'Pque N Mundo II'!O15</f>
        <v>179</v>
      </c>
      <c r="P44" s="120">
        <f t="shared" si="40"/>
        <v>0.34030418250950573</v>
      </c>
      <c r="Q44" s="693">
        <f t="shared" si="41"/>
        <v>1578</v>
      </c>
      <c r="R44" s="109">
        <f t="shared" si="42"/>
        <v>509</v>
      </c>
      <c r="S44" s="121">
        <f t="shared" si="43"/>
        <v>0.32256020278833969</v>
      </c>
    </row>
    <row r="45" spans="1:19" hidden="1" x14ac:dyDescent="0.25">
      <c r="A45" s="89" t="s">
        <v>42</v>
      </c>
      <c r="B45" s="90">
        <f>'Pque N Mundo II'!B16</f>
        <v>263</v>
      </c>
      <c r="C45" s="107">
        <f>'Pque N Mundo II'!C16</f>
        <v>226</v>
      </c>
      <c r="D45" s="120">
        <f t="shared" si="34"/>
        <v>0.85931558935361219</v>
      </c>
      <c r="E45" s="107">
        <f>'Pque N Mundo II'!E16</f>
        <v>100</v>
      </c>
      <c r="F45" s="120">
        <f t="shared" si="35"/>
        <v>0.38022813688212925</v>
      </c>
      <c r="G45" s="107">
        <f>'Pque N Mundo II'!G16</f>
        <v>197</v>
      </c>
      <c r="H45" s="120">
        <f t="shared" si="36"/>
        <v>0.74904942965779464</v>
      </c>
      <c r="I45" s="109">
        <f t="shared" si="37"/>
        <v>523</v>
      </c>
      <c r="J45" s="121">
        <f t="shared" si="38"/>
        <v>0.66286438529784542</v>
      </c>
      <c r="K45" s="107">
        <f>'Pque N Mundo II'!K16</f>
        <v>82</v>
      </c>
      <c r="L45" s="120">
        <f t="shared" si="36"/>
        <v>0.31178707224334601</v>
      </c>
      <c r="M45" s="107">
        <f>'Pque N Mundo II'!M16</f>
        <v>143</v>
      </c>
      <c r="N45" s="120">
        <f t="shared" si="39"/>
        <v>0.54372623574144485</v>
      </c>
      <c r="O45" s="107">
        <f>'Pque N Mundo II'!O16</f>
        <v>220</v>
      </c>
      <c r="P45" s="120">
        <f t="shared" si="40"/>
        <v>0.83650190114068446</v>
      </c>
      <c r="Q45" s="693">
        <f t="shared" si="41"/>
        <v>789</v>
      </c>
      <c r="R45" s="109">
        <f t="shared" si="42"/>
        <v>445</v>
      </c>
      <c r="S45" s="121">
        <f t="shared" si="43"/>
        <v>0.56400506970849174</v>
      </c>
    </row>
    <row r="46" spans="1:19" ht="15.75" hidden="1" thickBot="1" x14ac:dyDescent="0.3">
      <c r="A46" s="111" t="s">
        <v>13</v>
      </c>
      <c r="B46" s="162">
        <f>'Pque N Mundo II'!B18</f>
        <v>526</v>
      </c>
      <c r="C46" s="112">
        <f>'Pque N Mundo II'!C18</f>
        <v>403</v>
      </c>
      <c r="D46" s="124">
        <f t="shared" si="34"/>
        <v>0.76615969581749055</v>
      </c>
      <c r="E46" s="112">
        <f>'Pque N Mundo II'!E18</f>
        <v>191</v>
      </c>
      <c r="F46" s="124">
        <f t="shared" si="35"/>
        <v>0.36311787072243346</v>
      </c>
      <c r="G46" s="112">
        <f>'Pque N Mundo II'!G18</f>
        <v>310</v>
      </c>
      <c r="H46" s="124">
        <f t="shared" si="36"/>
        <v>0.58935361216730042</v>
      </c>
      <c r="I46" s="114">
        <f t="shared" si="37"/>
        <v>904</v>
      </c>
      <c r="J46" s="125">
        <f t="shared" si="38"/>
        <v>0.57287705956907475</v>
      </c>
      <c r="K46" s="112">
        <f>'Pque N Mundo II'!K18</f>
        <v>190</v>
      </c>
      <c r="L46" s="124">
        <f t="shared" si="36"/>
        <v>0.36121673003802279</v>
      </c>
      <c r="M46" s="112">
        <f>'Pque N Mundo II'!M18</f>
        <v>207</v>
      </c>
      <c r="N46" s="124">
        <f t="shared" si="39"/>
        <v>0.39353612167300378</v>
      </c>
      <c r="O46" s="112">
        <f>'Pque N Mundo II'!O18</f>
        <v>270</v>
      </c>
      <c r="P46" s="124">
        <f t="shared" si="40"/>
        <v>0.51330798479087447</v>
      </c>
      <c r="Q46" s="694">
        <f t="shared" si="41"/>
        <v>1578</v>
      </c>
      <c r="R46" s="114">
        <f t="shared" ref="R46:R47" si="44">SUM(K46,M46,O46)</f>
        <v>667</v>
      </c>
      <c r="S46" s="125">
        <f t="shared" si="43"/>
        <v>0.42268694550063374</v>
      </c>
    </row>
    <row r="47" spans="1:19" ht="15.75" hidden="1" thickBot="1" x14ac:dyDescent="0.3">
      <c r="A47" s="6" t="s">
        <v>7</v>
      </c>
      <c r="B47" s="220">
        <f>SUM(B37:B46)</f>
        <v>10995</v>
      </c>
      <c r="C47" s="8">
        <f>SUM(C37:C46)</f>
        <v>9098</v>
      </c>
      <c r="D47" s="22">
        <f t="shared" si="34"/>
        <v>0.82746703046839476</v>
      </c>
      <c r="E47" s="8">
        <f>SUM(E37:E46)</f>
        <v>7543</v>
      </c>
      <c r="F47" s="22">
        <f t="shared" si="35"/>
        <v>0.68603910868576623</v>
      </c>
      <c r="G47" s="8">
        <f>SUM(G37:G46)</f>
        <v>7701</v>
      </c>
      <c r="H47" s="22">
        <f t="shared" si="36"/>
        <v>0.70040927694406552</v>
      </c>
      <c r="I47" s="81">
        <f t="shared" si="37"/>
        <v>24342</v>
      </c>
      <c r="J47" s="82">
        <f t="shared" si="38"/>
        <v>0.73797180536607554</v>
      </c>
      <c r="K47" s="8">
        <f>SUM(K37:K46)</f>
        <v>5036</v>
      </c>
      <c r="L47" s="22">
        <f t="shared" si="36"/>
        <v>0.4580263756252842</v>
      </c>
      <c r="M47" s="8">
        <f t="shared" ref="M47" si="45">SUM(M37:M46)</f>
        <v>5431</v>
      </c>
      <c r="N47" s="22">
        <f t="shared" si="39"/>
        <v>0.49395179627103231</v>
      </c>
      <c r="O47" s="8">
        <f t="shared" ref="O47" si="46">SUM(O37:O46)</f>
        <v>4982</v>
      </c>
      <c r="P47" s="22">
        <f t="shared" si="40"/>
        <v>0.4531150522964984</v>
      </c>
      <c r="Q47" s="695">
        <f t="shared" si="41"/>
        <v>32985</v>
      </c>
      <c r="R47" s="81">
        <f t="shared" si="44"/>
        <v>15449</v>
      </c>
      <c r="S47" s="82">
        <f t="shared" ref="S47" si="47">R47/($B47*3)</f>
        <v>0.46836440806427165</v>
      </c>
    </row>
    <row r="48" spans="1:19" hidden="1" x14ac:dyDescent="0.25"/>
    <row r="49" spans="1:19" hidden="1" x14ac:dyDescent="0.25"/>
    <row r="50" spans="1:19" ht="15.75" hidden="1" x14ac:dyDescent="0.25">
      <c r="A50" s="1290" t="s">
        <v>269</v>
      </c>
      <c r="B50" s="1291"/>
      <c r="C50" s="1291"/>
      <c r="D50" s="1291"/>
      <c r="E50" s="1291"/>
      <c r="F50" s="1291"/>
      <c r="G50" s="1291"/>
      <c r="H50" s="1291"/>
      <c r="I50" s="1291"/>
      <c r="J50" s="1291"/>
      <c r="K50" s="1291"/>
      <c r="L50" s="1291"/>
      <c r="M50" s="1291"/>
      <c r="N50" s="1291"/>
      <c r="O50" s="1291"/>
      <c r="P50" s="1291"/>
      <c r="Q50" s="1291"/>
      <c r="R50" s="1291"/>
      <c r="S50" s="1291"/>
    </row>
    <row r="51" spans="1:19" ht="34.5" hidden="1" thickBot="1" x14ac:dyDescent="0.3">
      <c r="A51" s="86" t="s">
        <v>14</v>
      </c>
      <c r="B51" s="158" t="s">
        <v>15</v>
      </c>
      <c r="C51" s="225" t="s">
        <v>2</v>
      </c>
      <c r="D51" s="226" t="s">
        <v>1</v>
      </c>
      <c r="E51" s="225" t="s">
        <v>3</v>
      </c>
      <c r="F51" s="226" t="s">
        <v>1</v>
      </c>
      <c r="G51" s="225" t="s">
        <v>4</v>
      </c>
      <c r="H51" s="226" t="s">
        <v>1</v>
      </c>
      <c r="I51" s="101" t="s">
        <v>197</v>
      </c>
      <c r="J51" s="13" t="s">
        <v>196</v>
      </c>
      <c r="K51" s="225" t="s">
        <v>5</v>
      </c>
      <c r="L51" s="226" t="s">
        <v>1</v>
      </c>
      <c r="M51" s="227" t="s">
        <v>194</v>
      </c>
      <c r="N51" s="228" t="s">
        <v>1</v>
      </c>
      <c r="O51" s="227" t="s">
        <v>195</v>
      </c>
      <c r="P51" s="228" t="s">
        <v>1</v>
      </c>
      <c r="Q51" s="576" t="s">
        <v>361</v>
      </c>
      <c r="R51" s="101" t="s">
        <v>197</v>
      </c>
      <c r="S51" s="13" t="s">
        <v>196</v>
      </c>
    </row>
    <row r="52" spans="1:19" ht="15.75" hidden="1" thickTop="1" x14ac:dyDescent="0.25">
      <c r="A52" s="89" t="s">
        <v>8</v>
      </c>
      <c r="B52" s="88">
        <f>'AMA_UBS J Brasil'!B13</f>
        <v>384</v>
      </c>
      <c r="C52" s="106">
        <f>'AMA_UBS J Brasil'!C13</f>
        <v>505</v>
      </c>
      <c r="D52" s="19">
        <f t="shared" ref="D52:D58" si="48">C52/$B52</f>
        <v>1.3151041666666667</v>
      </c>
      <c r="E52" s="106">
        <f>'AMA_UBS J Brasil'!E13</f>
        <v>452</v>
      </c>
      <c r="F52" s="19">
        <f t="shared" ref="F52:F58" si="49">E52/$B52</f>
        <v>1.1770833333333333</v>
      </c>
      <c r="G52" s="106">
        <f>'AMA_UBS J Brasil'!G13</f>
        <v>360</v>
      </c>
      <c r="H52" s="19">
        <f t="shared" ref="H52:L58" si="50">G52/$B52</f>
        <v>0.9375</v>
      </c>
      <c r="I52" s="77">
        <f t="shared" ref="I52:I58" si="51">SUM(C52,E52,G52)</f>
        <v>1317</v>
      </c>
      <c r="J52" s="119">
        <f t="shared" ref="J52:J58" si="52">((I52/Q52))</f>
        <v>1.1432291666666667</v>
      </c>
      <c r="K52" s="106">
        <f>'AMA_UBS J Brasil'!K13</f>
        <v>63</v>
      </c>
      <c r="L52" s="19">
        <f t="shared" si="50"/>
        <v>0.1640625</v>
      </c>
      <c r="M52" s="106">
        <f>'AMA_UBS J Brasil'!M13</f>
        <v>31</v>
      </c>
      <c r="N52" s="19">
        <f t="shared" ref="N52:N58" si="53">M52/$B52</f>
        <v>8.0729166666666671E-2</v>
      </c>
      <c r="O52" s="106">
        <f>'AMA_UBS J Brasil'!O13</f>
        <v>117</v>
      </c>
      <c r="P52" s="19">
        <f t="shared" ref="P52:P58" si="54">O52/$B52</f>
        <v>0.3046875</v>
      </c>
      <c r="Q52" s="692">
        <f t="shared" ref="Q52:Q58" si="55">B52*3</f>
        <v>1152</v>
      </c>
      <c r="R52" s="77">
        <f t="shared" ref="R52:R58" si="56">SUM(K52,M52,O52)</f>
        <v>211</v>
      </c>
      <c r="S52" s="119">
        <f t="shared" ref="S52:S58" si="57">R52/($B52*3)</f>
        <v>0.18315972222222221</v>
      </c>
    </row>
    <row r="53" spans="1:19" hidden="1" x14ac:dyDescent="0.25">
      <c r="A53" s="89" t="s">
        <v>9</v>
      </c>
      <c r="B53" s="90">
        <f>'AMA_UBS J Brasil'!B14</f>
        <v>1344</v>
      </c>
      <c r="C53" s="107">
        <f>'AMA_UBS J Brasil'!C14</f>
        <v>1379</v>
      </c>
      <c r="D53" s="120">
        <f t="shared" si="48"/>
        <v>1.0260416666666667</v>
      </c>
      <c r="E53" s="107">
        <f>'AMA_UBS J Brasil'!E14</f>
        <v>1210</v>
      </c>
      <c r="F53" s="120">
        <f t="shared" si="49"/>
        <v>0.90029761904761907</v>
      </c>
      <c r="G53" s="107">
        <f>'AMA_UBS J Brasil'!G14</f>
        <v>842</v>
      </c>
      <c r="H53" s="120">
        <f t="shared" si="50"/>
        <v>0.62648809523809523</v>
      </c>
      <c r="I53" s="109">
        <f t="shared" si="51"/>
        <v>3431</v>
      </c>
      <c r="J53" s="121">
        <f t="shared" si="52"/>
        <v>0.85094246031746035</v>
      </c>
      <c r="K53" s="107">
        <f>'AMA_UBS J Brasil'!K14</f>
        <v>25</v>
      </c>
      <c r="L53" s="120">
        <f t="shared" si="50"/>
        <v>1.8601190476190476E-2</v>
      </c>
      <c r="M53" s="107">
        <f>'AMA_UBS J Brasil'!M14</f>
        <v>9</v>
      </c>
      <c r="N53" s="120">
        <f t="shared" si="53"/>
        <v>6.6964285714285711E-3</v>
      </c>
      <c r="O53" s="107">
        <f>'AMA_UBS J Brasil'!O14</f>
        <v>27</v>
      </c>
      <c r="P53" s="120">
        <f t="shared" si="54"/>
        <v>2.0089285714285716E-2</v>
      </c>
      <c r="Q53" s="693">
        <f t="shared" si="55"/>
        <v>4032</v>
      </c>
      <c r="R53" s="109">
        <f t="shared" si="56"/>
        <v>61</v>
      </c>
      <c r="S53" s="121">
        <f t="shared" si="57"/>
        <v>1.5128968253968254E-2</v>
      </c>
    </row>
    <row r="54" spans="1:19" hidden="1" x14ac:dyDescent="0.25">
      <c r="A54" s="89" t="s">
        <v>10</v>
      </c>
      <c r="B54" s="90">
        <f>'AMA_UBS J Brasil'!B15</f>
        <v>789</v>
      </c>
      <c r="C54" s="107">
        <f>'AMA_UBS J Brasil'!C15</f>
        <v>917</v>
      </c>
      <c r="D54" s="120">
        <f t="shared" si="48"/>
        <v>1.1622306717363751</v>
      </c>
      <c r="E54" s="107">
        <f>'AMA_UBS J Brasil'!E15</f>
        <v>811</v>
      </c>
      <c r="F54" s="120">
        <f t="shared" si="49"/>
        <v>1.0278833967046894</v>
      </c>
      <c r="G54" s="107">
        <f>'AMA_UBS J Brasil'!G15</f>
        <v>883</v>
      </c>
      <c r="H54" s="120">
        <f t="shared" si="50"/>
        <v>1.1191381495564006</v>
      </c>
      <c r="I54" s="109">
        <f t="shared" si="51"/>
        <v>2611</v>
      </c>
      <c r="J54" s="121">
        <f t="shared" si="52"/>
        <v>1.1030840726658218</v>
      </c>
      <c r="K54" s="107">
        <f>'AMA_UBS J Brasil'!K15</f>
        <v>759</v>
      </c>
      <c r="L54" s="120">
        <f t="shared" si="50"/>
        <v>0.96197718631178708</v>
      </c>
      <c r="M54" s="107">
        <f>'AMA_UBS J Brasil'!M15</f>
        <v>730</v>
      </c>
      <c r="N54" s="120">
        <f t="shared" si="53"/>
        <v>0.92522179974651453</v>
      </c>
      <c r="O54" s="107">
        <f>'AMA_UBS J Brasil'!O15</f>
        <v>976</v>
      </c>
      <c r="P54" s="120">
        <f t="shared" si="54"/>
        <v>1.2370088719898606</v>
      </c>
      <c r="Q54" s="693">
        <f t="shared" si="55"/>
        <v>2367</v>
      </c>
      <c r="R54" s="109">
        <f t="shared" si="56"/>
        <v>2465</v>
      </c>
      <c r="S54" s="121">
        <f t="shared" si="57"/>
        <v>1.0414026193493875</v>
      </c>
    </row>
    <row r="55" spans="1:19" hidden="1" x14ac:dyDescent="0.25">
      <c r="A55" s="89" t="s">
        <v>42</v>
      </c>
      <c r="B55" s="90">
        <f>'AMA_UBS J Brasil'!B17</f>
        <v>789</v>
      </c>
      <c r="C55" s="107">
        <f>'AMA_UBS J Brasil'!C17</f>
        <v>305</v>
      </c>
      <c r="D55" s="120">
        <f t="shared" si="48"/>
        <v>0.38656527249683142</v>
      </c>
      <c r="E55" s="107">
        <f>'AMA_UBS J Brasil'!E17</f>
        <v>254</v>
      </c>
      <c r="F55" s="120">
        <f t="shared" si="49"/>
        <v>0.32192648922686945</v>
      </c>
      <c r="G55" s="107">
        <f>'AMA_UBS J Brasil'!G17</f>
        <v>306</v>
      </c>
      <c r="H55" s="120">
        <f t="shared" si="50"/>
        <v>0.38783269961977185</v>
      </c>
      <c r="I55" s="109">
        <f t="shared" si="51"/>
        <v>865</v>
      </c>
      <c r="J55" s="121">
        <f t="shared" si="52"/>
        <v>0.36544148711449093</v>
      </c>
      <c r="K55" s="107">
        <f>'AMA_UBS J Brasil'!K17</f>
        <v>15</v>
      </c>
      <c r="L55" s="120">
        <f t="shared" si="50"/>
        <v>1.9011406844106463E-2</v>
      </c>
      <c r="M55" s="107">
        <f>'AMA_UBS J Brasil'!M17</f>
        <v>97</v>
      </c>
      <c r="N55" s="120">
        <f t="shared" si="53"/>
        <v>0.12294043092522181</v>
      </c>
      <c r="O55" s="107">
        <f>'AMA_UBS J Brasil'!O17</f>
        <v>222</v>
      </c>
      <c r="P55" s="120">
        <f t="shared" si="54"/>
        <v>0.28136882129277568</v>
      </c>
      <c r="Q55" s="693">
        <f t="shared" si="55"/>
        <v>2367</v>
      </c>
      <c r="R55" s="109">
        <f t="shared" si="56"/>
        <v>334</v>
      </c>
      <c r="S55" s="121">
        <f t="shared" si="57"/>
        <v>0.14110688635403465</v>
      </c>
    </row>
    <row r="56" spans="1:19" hidden="1" x14ac:dyDescent="0.25">
      <c r="A56" s="89" t="s">
        <v>12</v>
      </c>
      <c r="B56" s="90">
        <f>'AMA_UBS J Brasil'!B19</f>
        <v>125</v>
      </c>
      <c r="C56" s="107">
        <f>'AMA_UBS J Brasil'!C19</f>
        <v>153</v>
      </c>
      <c r="D56" s="120">
        <f t="shared" si="48"/>
        <v>1.224</v>
      </c>
      <c r="E56" s="107">
        <f>'AMA_UBS J Brasil'!E19</f>
        <v>128</v>
      </c>
      <c r="F56" s="120">
        <f t="shared" si="49"/>
        <v>1.024</v>
      </c>
      <c r="G56" s="107">
        <f>'AMA_UBS J Brasil'!G19</f>
        <v>145</v>
      </c>
      <c r="H56" s="120">
        <f t="shared" si="50"/>
        <v>1.1599999999999999</v>
      </c>
      <c r="I56" s="109">
        <f t="shared" si="51"/>
        <v>426</v>
      </c>
      <c r="J56" s="121">
        <f t="shared" si="52"/>
        <v>1.1359999999999999</v>
      </c>
      <c r="K56" s="107">
        <f>'AMA_UBS J Brasil'!K19</f>
        <v>80</v>
      </c>
      <c r="L56" s="120">
        <f t="shared" si="50"/>
        <v>0.64</v>
      </c>
      <c r="M56" s="107">
        <f>'AMA_UBS J Brasil'!M19</f>
        <v>78</v>
      </c>
      <c r="N56" s="120">
        <f t="shared" si="53"/>
        <v>0.624</v>
      </c>
      <c r="O56" s="107">
        <f>'AMA_UBS J Brasil'!O19</f>
        <v>79</v>
      </c>
      <c r="P56" s="120">
        <f t="shared" si="54"/>
        <v>0.63200000000000001</v>
      </c>
      <c r="Q56" s="693">
        <f t="shared" si="55"/>
        <v>375</v>
      </c>
      <c r="R56" s="109">
        <f t="shared" si="56"/>
        <v>237</v>
      </c>
      <c r="S56" s="121">
        <f t="shared" si="57"/>
        <v>0.63200000000000001</v>
      </c>
    </row>
    <row r="57" spans="1:19" ht="15.75" hidden="1" thickBot="1" x14ac:dyDescent="0.3">
      <c r="A57" s="111" t="s">
        <v>13</v>
      </c>
      <c r="B57" s="162">
        <f>'AMA_UBS J Brasil'!B20</f>
        <v>789</v>
      </c>
      <c r="C57" s="112">
        <f>'AMA_UBS J Brasil'!C20</f>
        <v>694</v>
      </c>
      <c r="D57" s="124">
        <f t="shared" si="48"/>
        <v>0.87959442332065907</v>
      </c>
      <c r="E57" s="112">
        <f>'AMA_UBS J Brasil'!E20</f>
        <v>549</v>
      </c>
      <c r="F57" s="124">
        <f t="shared" si="49"/>
        <v>0.69581749049429653</v>
      </c>
      <c r="G57" s="112">
        <f>'AMA_UBS J Brasil'!G20</f>
        <v>399</v>
      </c>
      <c r="H57" s="124">
        <f t="shared" si="50"/>
        <v>0.50570342205323193</v>
      </c>
      <c r="I57" s="114">
        <f t="shared" si="51"/>
        <v>1642</v>
      </c>
      <c r="J57" s="125">
        <f t="shared" si="52"/>
        <v>0.69370511195606255</v>
      </c>
      <c r="K57" s="112">
        <f>'AMA_UBS J Brasil'!K20</f>
        <v>249</v>
      </c>
      <c r="L57" s="124">
        <f t="shared" si="50"/>
        <v>0.31558935361216728</v>
      </c>
      <c r="M57" s="112">
        <f>'AMA_UBS J Brasil'!M20</f>
        <v>288</v>
      </c>
      <c r="N57" s="124">
        <f t="shared" si="53"/>
        <v>0.36501901140684412</v>
      </c>
      <c r="O57" s="112">
        <f>'AMA_UBS J Brasil'!O20</f>
        <v>367</v>
      </c>
      <c r="P57" s="124">
        <f t="shared" si="54"/>
        <v>0.46514575411913817</v>
      </c>
      <c r="Q57" s="694">
        <f t="shared" si="55"/>
        <v>2367</v>
      </c>
      <c r="R57" s="114">
        <f t="shared" si="56"/>
        <v>904</v>
      </c>
      <c r="S57" s="125">
        <f t="shared" si="57"/>
        <v>0.38191803971271654</v>
      </c>
    </row>
    <row r="58" spans="1:19" ht="15.75" hidden="1" thickBot="1" x14ac:dyDescent="0.3">
      <c r="A58" s="6" t="s">
        <v>7</v>
      </c>
      <c r="B58" s="220">
        <f>SUM(B52:B57)</f>
        <v>4220</v>
      </c>
      <c r="C58" s="8">
        <f>SUM(C52:C57)</f>
        <v>3953</v>
      </c>
      <c r="D58" s="22">
        <f t="shared" si="48"/>
        <v>0.93672985781990525</v>
      </c>
      <c r="E58" s="8">
        <f>SUM(E52:E57)</f>
        <v>3404</v>
      </c>
      <c r="F58" s="22">
        <f t="shared" si="49"/>
        <v>0.8066350710900474</v>
      </c>
      <c r="G58" s="8">
        <f>SUM(G52:G57)</f>
        <v>2935</v>
      </c>
      <c r="H58" s="22">
        <f t="shared" si="50"/>
        <v>0.6954976303317536</v>
      </c>
      <c r="I58" s="81">
        <f t="shared" si="51"/>
        <v>10292</v>
      </c>
      <c r="J58" s="82">
        <f t="shared" si="52"/>
        <v>0.81295418641390205</v>
      </c>
      <c r="K58" s="8">
        <f>SUM(K52:K57)</f>
        <v>1191</v>
      </c>
      <c r="L58" s="22">
        <f t="shared" si="50"/>
        <v>0.28222748815165877</v>
      </c>
      <c r="M58" s="8">
        <f t="shared" ref="M58" si="58">SUM(M52:M57)</f>
        <v>1233</v>
      </c>
      <c r="N58" s="22">
        <f t="shared" si="53"/>
        <v>0.29218009478672985</v>
      </c>
      <c r="O58" s="8">
        <f t="shared" ref="O58" si="59">SUM(O52:O57)</f>
        <v>1788</v>
      </c>
      <c r="P58" s="22">
        <f t="shared" si="54"/>
        <v>0.42369668246445497</v>
      </c>
      <c r="Q58" s="695">
        <f t="shared" si="55"/>
        <v>12660</v>
      </c>
      <c r="R58" s="81">
        <f t="shared" si="56"/>
        <v>4212</v>
      </c>
      <c r="S58" s="82">
        <f t="shared" si="57"/>
        <v>0.33270142180094786</v>
      </c>
    </row>
    <row r="59" spans="1:19" hidden="1" x14ac:dyDescent="0.25"/>
    <row r="60" spans="1:19" ht="15.75" hidden="1" x14ac:dyDescent="0.25">
      <c r="A60" s="1290" t="s">
        <v>271</v>
      </c>
      <c r="B60" s="1291"/>
      <c r="C60" s="1291"/>
      <c r="D60" s="1291"/>
      <c r="E60" s="1291"/>
      <c r="F60" s="1291"/>
      <c r="G60" s="1291"/>
      <c r="H60" s="1291"/>
      <c r="I60" s="1291"/>
      <c r="J60" s="1291"/>
      <c r="K60" s="1291"/>
      <c r="L60" s="1291"/>
      <c r="M60" s="1291"/>
      <c r="N60" s="1291"/>
      <c r="O60" s="1291"/>
      <c r="P60" s="1291"/>
      <c r="Q60" s="1291"/>
      <c r="R60" s="1291"/>
      <c r="S60" s="1291"/>
    </row>
    <row r="61" spans="1:19" ht="34.5" hidden="1" thickBot="1" x14ac:dyDescent="0.3">
      <c r="A61" s="86" t="s">
        <v>14</v>
      </c>
      <c r="B61" s="158" t="s">
        <v>15</v>
      </c>
      <c r="C61" s="225" t="s">
        <v>2</v>
      </c>
      <c r="D61" s="226" t="s">
        <v>1</v>
      </c>
      <c r="E61" s="225" t="s">
        <v>3</v>
      </c>
      <c r="F61" s="226" t="s">
        <v>1</v>
      </c>
      <c r="G61" s="225" t="s">
        <v>4</v>
      </c>
      <c r="H61" s="226" t="s">
        <v>1</v>
      </c>
      <c r="I61" s="101" t="s">
        <v>197</v>
      </c>
      <c r="J61" s="13" t="s">
        <v>196</v>
      </c>
      <c r="K61" s="225" t="s">
        <v>5</v>
      </c>
      <c r="L61" s="226" t="s">
        <v>1</v>
      </c>
      <c r="M61" s="227" t="s">
        <v>194</v>
      </c>
      <c r="N61" s="228" t="s">
        <v>1</v>
      </c>
      <c r="O61" s="227" t="s">
        <v>195</v>
      </c>
      <c r="P61" s="228" t="s">
        <v>1</v>
      </c>
      <c r="Q61" s="576" t="s">
        <v>361</v>
      </c>
      <c r="R61" s="101" t="s">
        <v>197</v>
      </c>
      <c r="S61" s="13" t="s">
        <v>196</v>
      </c>
    </row>
    <row r="62" spans="1:19" ht="15.75" hidden="1" thickTop="1" x14ac:dyDescent="0.25">
      <c r="A62" s="89" t="s">
        <v>10</v>
      </c>
      <c r="B62" s="90">
        <f>'AMA_UBS V Guilherme'!B10</f>
        <v>526</v>
      </c>
      <c r="C62" s="107">
        <f>'AMA_UBS V Guilherme'!C10</f>
        <v>545</v>
      </c>
      <c r="D62" s="120">
        <f t="shared" ref="D62:D66" si="60">C62/$B62</f>
        <v>1.0361216730038023</v>
      </c>
      <c r="E62" s="107">
        <f>'AMA_UBS V Guilherme'!E10</f>
        <v>390</v>
      </c>
      <c r="F62" s="120">
        <f t="shared" ref="F62:F66" si="61">E62/$B62</f>
        <v>0.7414448669201521</v>
      </c>
      <c r="G62" s="107">
        <f>'AMA_UBS V Guilherme'!G10</f>
        <v>330</v>
      </c>
      <c r="H62" s="120">
        <f t="shared" ref="H62:L66" si="62">G62/$B62</f>
        <v>0.62737642585551334</v>
      </c>
      <c r="I62" s="109">
        <f t="shared" ref="I62:I66" si="63">SUM(C62,E62,G62)</f>
        <v>1265</v>
      </c>
      <c r="J62" s="121">
        <f t="shared" ref="J62:J66" si="64">((I62/Q62))</f>
        <v>0.80164765525982251</v>
      </c>
      <c r="K62" s="107">
        <f>'AMA_UBS V Guilherme'!K10</f>
        <v>161</v>
      </c>
      <c r="L62" s="120">
        <f t="shared" si="62"/>
        <v>0.30608365019011408</v>
      </c>
      <c r="M62" s="107">
        <f>'AMA_UBS V Guilherme'!M10</f>
        <v>338</v>
      </c>
      <c r="N62" s="120">
        <f t="shared" ref="N62:N66" si="65">M62/$B62</f>
        <v>0.64258555133079853</v>
      </c>
      <c r="O62" s="107">
        <f>'AMA_UBS V Guilherme'!O10</f>
        <v>252</v>
      </c>
      <c r="P62" s="120">
        <f t="shared" ref="P62:P66" si="66">O62/$B62</f>
        <v>0.47908745247148288</v>
      </c>
      <c r="Q62" s="693">
        <f>B62*3</f>
        <v>1578</v>
      </c>
      <c r="R62" s="109">
        <f t="shared" ref="R62:R66" si="67">SUM(K62,M62,O62)</f>
        <v>751</v>
      </c>
      <c r="S62" s="121">
        <f>R62/($B62*3)</f>
        <v>0.47591888466413179</v>
      </c>
    </row>
    <row r="63" spans="1:19" hidden="1" x14ac:dyDescent="0.25">
      <c r="A63" s="89" t="s">
        <v>42</v>
      </c>
      <c r="B63" s="90">
        <f>'AMA_UBS V Guilherme'!B12</f>
        <v>526</v>
      </c>
      <c r="C63" s="107">
        <f>'AMA_UBS V Guilherme'!C12</f>
        <v>407</v>
      </c>
      <c r="D63" s="120">
        <f>C63/$B63</f>
        <v>0.77376425855513309</v>
      </c>
      <c r="E63" s="107">
        <f>'AMA_UBS V Guilherme'!E12</f>
        <v>310</v>
      </c>
      <c r="F63" s="120">
        <f>E63/$B63</f>
        <v>0.58935361216730042</v>
      </c>
      <c r="G63" s="107">
        <f>'AMA_UBS V Guilherme'!G12</f>
        <v>399</v>
      </c>
      <c r="H63" s="120">
        <f>G63/$B63</f>
        <v>0.7585551330798479</v>
      </c>
      <c r="I63" s="109">
        <f t="shared" si="63"/>
        <v>1116</v>
      </c>
      <c r="J63" s="121">
        <f t="shared" si="64"/>
        <v>0.70722433460076051</v>
      </c>
      <c r="K63" s="107">
        <f>'AMA_UBS V Guilherme'!K12</f>
        <v>59</v>
      </c>
      <c r="L63" s="120">
        <f>K63/$B63</f>
        <v>0.11216730038022814</v>
      </c>
      <c r="M63" s="107">
        <f>'AMA_UBS V Guilherme'!M12</f>
        <v>64</v>
      </c>
      <c r="N63" s="120">
        <f t="shared" si="65"/>
        <v>0.12167300380228137</v>
      </c>
      <c r="O63" s="107">
        <f>'AMA_UBS V Guilherme'!O12</f>
        <v>99</v>
      </c>
      <c r="P63" s="120">
        <f t="shared" si="66"/>
        <v>0.18821292775665399</v>
      </c>
      <c r="Q63" s="693">
        <f>B63*3</f>
        <v>1578</v>
      </c>
      <c r="R63" s="109">
        <f t="shared" si="67"/>
        <v>222</v>
      </c>
      <c r="S63" s="121">
        <f>R63/($B63*3)</f>
        <v>0.14068441064638784</v>
      </c>
    </row>
    <row r="64" spans="1:19" hidden="1" x14ac:dyDescent="0.25">
      <c r="A64" s="89" t="s">
        <v>12</v>
      </c>
      <c r="B64" s="90">
        <f>'AMA_UBS V Guilherme'!B14</f>
        <v>125</v>
      </c>
      <c r="C64" s="107">
        <f>'AMA_UBS V Guilherme'!C14</f>
        <v>126</v>
      </c>
      <c r="D64" s="120">
        <f t="shared" si="60"/>
        <v>1.008</v>
      </c>
      <c r="E64" s="107">
        <f>'AMA_UBS V Guilherme'!E14</f>
        <v>219</v>
      </c>
      <c r="F64" s="120">
        <f t="shared" si="61"/>
        <v>1.752</v>
      </c>
      <c r="G64" s="107">
        <f>'AMA_UBS V Guilherme'!G14</f>
        <v>95</v>
      </c>
      <c r="H64" s="120">
        <f t="shared" si="62"/>
        <v>0.76</v>
      </c>
      <c r="I64" s="109">
        <f t="shared" si="63"/>
        <v>440</v>
      </c>
      <c r="J64" s="121">
        <f t="shared" si="64"/>
        <v>1.1733333333333333</v>
      </c>
      <c r="K64" s="107">
        <f>'AMA_UBS V Guilherme'!K14</f>
        <v>265</v>
      </c>
      <c r="L64" s="120">
        <f t="shared" si="62"/>
        <v>2.12</v>
      </c>
      <c r="M64" s="107">
        <f>'AMA_UBS V Guilherme'!M14</f>
        <v>112</v>
      </c>
      <c r="N64" s="120">
        <f t="shared" si="65"/>
        <v>0.89600000000000002</v>
      </c>
      <c r="O64" s="107">
        <f>'AMA_UBS V Guilherme'!O14</f>
        <v>135</v>
      </c>
      <c r="P64" s="120">
        <f t="shared" si="66"/>
        <v>1.08</v>
      </c>
      <c r="Q64" s="693">
        <f>B64*3</f>
        <v>375</v>
      </c>
      <c r="R64" s="109">
        <f t="shared" si="67"/>
        <v>512</v>
      </c>
      <c r="S64" s="121">
        <f>R64/($B64*3)</f>
        <v>1.3653333333333333</v>
      </c>
    </row>
    <row r="65" spans="1:19" ht="15.75" hidden="1" thickBot="1" x14ac:dyDescent="0.3">
      <c r="A65" s="111" t="s">
        <v>13</v>
      </c>
      <c r="B65" s="162">
        <f>'AMA_UBS V Guilherme'!B15</f>
        <v>421</v>
      </c>
      <c r="C65" s="112">
        <f>'AMA_UBS V Guilherme'!C15</f>
        <v>474</v>
      </c>
      <c r="D65" s="124">
        <f t="shared" si="60"/>
        <v>1.1258907363420427</v>
      </c>
      <c r="E65" s="112">
        <f>'AMA_UBS V Guilherme'!E15</f>
        <v>320</v>
      </c>
      <c r="F65" s="124">
        <f t="shared" si="61"/>
        <v>0.76009501187648454</v>
      </c>
      <c r="G65" s="112">
        <f>'AMA_UBS V Guilherme'!G15</f>
        <v>186</v>
      </c>
      <c r="H65" s="124">
        <f t="shared" si="62"/>
        <v>0.44180522565320662</v>
      </c>
      <c r="I65" s="114">
        <f t="shared" si="63"/>
        <v>980</v>
      </c>
      <c r="J65" s="125">
        <f t="shared" si="64"/>
        <v>0.77593032462391132</v>
      </c>
      <c r="K65" s="112">
        <f>'AMA_UBS V Guilherme'!K15</f>
        <v>150</v>
      </c>
      <c r="L65" s="124">
        <f t="shared" si="62"/>
        <v>0.35629453681710216</v>
      </c>
      <c r="M65" s="112">
        <f>'AMA_UBS V Guilherme'!M15</f>
        <v>197</v>
      </c>
      <c r="N65" s="124">
        <f t="shared" si="65"/>
        <v>0.46793349168646081</v>
      </c>
      <c r="O65" s="112">
        <f>'AMA_UBS V Guilherme'!O15</f>
        <v>198</v>
      </c>
      <c r="P65" s="124">
        <f t="shared" si="66"/>
        <v>0.47030878859857483</v>
      </c>
      <c r="Q65" s="694">
        <f>B65*3</f>
        <v>1263</v>
      </c>
      <c r="R65" s="114">
        <f t="shared" si="67"/>
        <v>545</v>
      </c>
      <c r="S65" s="125">
        <f>R65/($B65*3)</f>
        <v>0.43151227236737927</v>
      </c>
    </row>
    <row r="66" spans="1:19" ht="15.75" hidden="1" thickBot="1" x14ac:dyDescent="0.3">
      <c r="A66" s="6" t="s">
        <v>7</v>
      </c>
      <c r="B66" s="220">
        <f>SUM(B62:B65)</f>
        <v>1598</v>
      </c>
      <c r="C66" s="8">
        <f>SUM(C62:C65)</f>
        <v>1552</v>
      </c>
      <c r="D66" s="22">
        <f t="shared" si="60"/>
        <v>0.9712140175219024</v>
      </c>
      <c r="E66" s="8">
        <f>SUM(E62:E65)</f>
        <v>1239</v>
      </c>
      <c r="F66" s="22">
        <f t="shared" si="61"/>
        <v>0.77534418022528162</v>
      </c>
      <c r="G66" s="8">
        <f>SUM(G62:G65)</f>
        <v>1010</v>
      </c>
      <c r="H66" s="22">
        <f t="shared" si="62"/>
        <v>0.63204005006257824</v>
      </c>
      <c r="I66" s="81">
        <f t="shared" si="63"/>
        <v>3801</v>
      </c>
      <c r="J66" s="82">
        <f t="shared" si="64"/>
        <v>0.79286608260325409</v>
      </c>
      <c r="K66" s="8">
        <f>SUM(K62:K65)</f>
        <v>635</v>
      </c>
      <c r="L66" s="22">
        <f t="shared" si="62"/>
        <v>0.39737171464330412</v>
      </c>
      <c r="M66" s="8">
        <f t="shared" ref="M66" si="68">SUM(M62:M65)</f>
        <v>711</v>
      </c>
      <c r="N66" s="22">
        <f t="shared" si="65"/>
        <v>0.4449311639549437</v>
      </c>
      <c r="O66" s="8">
        <f t="shared" ref="O66" si="69">SUM(O62:O65)</f>
        <v>684</v>
      </c>
      <c r="P66" s="22">
        <f t="shared" si="66"/>
        <v>0.42803504380475593</v>
      </c>
      <c r="Q66" s="695">
        <f t="shared" ref="Q66" si="70">B66*3</f>
        <v>4794</v>
      </c>
      <c r="R66" s="81">
        <f t="shared" si="67"/>
        <v>2030</v>
      </c>
      <c r="S66" s="82">
        <f>R66/($B66*3)</f>
        <v>0.4234459741343346</v>
      </c>
    </row>
    <row r="67" spans="1:19" hidden="1" x14ac:dyDescent="0.25"/>
    <row r="68" spans="1:19" ht="15.75" hidden="1" x14ac:dyDescent="0.25">
      <c r="A68" s="1290" t="s">
        <v>273</v>
      </c>
      <c r="B68" s="1291"/>
      <c r="C68" s="1291"/>
      <c r="D68" s="1291"/>
      <c r="E68" s="1291"/>
      <c r="F68" s="1291"/>
      <c r="G68" s="1291"/>
      <c r="H68" s="1291"/>
      <c r="I68" s="1291"/>
      <c r="J68" s="1291"/>
      <c r="K68" s="1291"/>
      <c r="L68" s="1291"/>
      <c r="M68" s="1291"/>
      <c r="N68" s="1291"/>
      <c r="O68" s="1291"/>
      <c r="P68" s="1291"/>
      <c r="Q68" s="1291"/>
      <c r="R68" s="1291"/>
      <c r="S68" s="1291"/>
    </row>
    <row r="69" spans="1:19" ht="34.5" hidden="1" thickBot="1" x14ac:dyDescent="0.3">
      <c r="A69" s="86" t="s">
        <v>14</v>
      </c>
      <c r="B69" s="158" t="s">
        <v>15</v>
      </c>
      <c r="C69" s="225" t="s">
        <v>2</v>
      </c>
      <c r="D69" s="226" t="s">
        <v>1</v>
      </c>
      <c r="E69" s="225" t="s">
        <v>3</v>
      </c>
      <c r="F69" s="226" t="s">
        <v>1</v>
      </c>
      <c r="G69" s="225" t="s">
        <v>4</v>
      </c>
      <c r="H69" s="226" t="s">
        <v>1</v>
      </c>
      <c r="I69" s="101" t="s">
        <v>197</v>
      </c>
      <c r="J69" s="13" t="s">
        <v>196</v>
      </c>
      <c r="K69" s="225" t="s">
        <v>5</v>
      </c>
      <c r="L69" s="226" t="s">
        <v>1</v>
      </c>
      <c r="M69" s="227" t="s">
        <v>194</v>
      </c>
      <c r="N69" s="228" t="s">
        <v>1</v>
      </c>
      <c r="O69" s="227" t="s">
        <v>195</v>
      </c>
      <c r="P69" s="228" t="s">
        <v>1</v>
      </c>
      <c r="Q69" s="576" t="s">
        <v>361</v>
      </c>
      <c r="R69" s="101" t="s">
        <v>197</v>
      </c>
      <c r="S69" s="13" t="s">
        <v>196</v>
      </c>
    </row>
    <row r="70" spans="1:19" ht="15.75" hidden="1" thickTop="1" x14ac:dyDescent="0.25">
      <c r="A70" s="27" t="s">
        <v>52</v>
      </c>
      <c r="B70" s="88">
        <f>'CEO II V EDE'!B8</f>
        <v>120</v>
      </c>
      <c r="C70" s="106">
        <f>'CEO II V EDE'!C8</f>
        <v>460</v>
      </c>
      <c r="D70" s="19">
        <f t="shared" ref="D70:D78" si="71">C70/$B70</f>
        <v>3.8333333333333335</v>
      </c>
      <c r="E70" s="106">
        <f>'CEO II V EDE'!E8</f>
        <v>287</v>
      </c>
      <c r="F70" s="19">
        <f>E70/$B70</f>
        <v>2.3916666666666666</v>
      </c>
      <c r="G70" s="106">
        <f>'CEO II V EDE'!G8</f>
        <v>253</v>
      </c>
      <c r="H70" s="19">
        <f>G70/$B70</f>
        <v>2.1083333333333334</v>
      </c>
      <c r="I70" s="77">
        <f t="shared" ref="I70:I78" si="72">SUM(C70,E70,G70)</f>
        <v>1000</v>
      </c>
      <c r="J70" s="119">
        <f t="shared" ref="J70:J78" si="73">((I70/Q70))</f>
        <v>2.7777777777777777</v>
      </c>
      <c r="K70" s="106">
        <f>'CEO II V EDE'!K8</f>
        <v>3</v>
      </c>
      <c r="L70" s="19">
        <f>K70/$B70</f>
        <v>2.5000000000000001E-2</v>
      </c>
      <c r="M70" s="106">
        <f>'CEO II V EDE'!M8</f>
        <v>13</v>
      </c>
      <c r="N70" s="19">
        <f t="shared" ref="N70" si="74">M70/$B70</f>
        <v>0.10833333333333334</v>
      </c>
      <c r="O70" s="106">
        <f>'CEO II V EDE'!O8</f>
        <v>0</v>
      </c>
      <c r="P70" s="19">
        <f t="shared" ref="P70" si="75">O70/$B70</f>
        <v>0</v>
      </c>
      <c r="Q70" s="692">
        <f t="shared" ref="Q70:Q78" si="76">B70*3</f>
        <v>360</v>
      </c>
      <c r="R70" s="77">
        <f t="shared" ref="R70:R78" si="77">SUM(K70,M70,O70)</f>
        <v>16</v>
      </c>
      <c r="S70" s="119">
        <f t="shared" ref="S70:S78" si="78">R70/($B70*3)</f>
        <v>4.4444444444444446E-2</v>
      </c>
    </row>
    <row r="71" spans="1:19" hidden="1" x14ac:dyDescent="0.25">
      <c r="A71" s="122" t="s">
        <v>53</v>
      </c>
      <c r="B71" s="163" t="str">
        <f>'CEO II V EDE'!B9</f>
        <v>S/ meta</v>
      </c>
      <c r="C71" s="107">
        <f>'CEO II V EDE'!C9</f>
        <v>35</v>
      </c>
      <c r="D71" s="19" t="s">
        <v>190</v>
      </c>
      <c r="E71" s="107">
        <f>'CEO II V EDE'!E9</f>
        <v>78</v>
      </c>
      <c r="F71" s="19" t="s">
        <v>190</v>
      </c>
      <c r="G71" s="107">
        <f>'CEO II V EDE'!G9</f>
        <v>50</v>
      </c>
      <c r="H71" s="19" t="s">
        <v>190</v>
      </c>
      <c r="I71" s="109">
        <f t="shared" si="72"/>
        <v>163</v>
      </c>
      <c r="J71" s="119" t="e">
        <f t="shared" si="73"/>
        <v>#VALUE!</v>
      </c>
      <c r="K71" s="107">
        <f>'CEO II V EDE'!K9</f>
        <v>2</v>
      </c>
      <c r="L71" s="19" t="s">
        <v>190</v>
      </c>
      <c r="M71" s="107">
        <f>'CEO II V EDE'!M9</f>
        <v>1</v>
      </c>
      <c r="N71" s="19" t="s">
        <v>190</v>
      </c>
      <c r="O71" s="107">
        <f>'CEO II V EDE'!O9</f>
        <v>11</v>
      </c>
      <c r="P71" s="19" t="s">
        <v>190</v>
      </c>
      <c r="Q71" s="693" t="e">
        <f t="shared" si="76"/>
        <v>#VALUE!</v>
      </c>
      <c r="R71" s="109">
        <f t="shared" si="77"/>
        <v>14</v>
      </c>
      <c r="S71" s="119" t="e">
        <f>R71/($B71*3)</f>
        <v>#VALUE!</v>
      </c>
    </row>
    <row r="72" spans="1:19" hidden="1" x14ac:dyDescent="0.25">
      <c r="A72" s="122" t="s">
        <v>54</v>
      </c>
      <c r="B72" s="90">
        <f>'CEO II V EDE'!B10</f>
        <v>80</v>
      </c>
      <c r="C72" s="107">
        <f>'CEO II V EDE'!C10</f>
        <v>180</v>
      </c>
      <c r="D72" s="19">
        <f t="shared" si="71"/>
        <v>2.25</v>
      </c>
      <c r="E72" s="107">
        <f>'CEO II V EDE'!E10</f>
        <v>91</v>
      </c>
      <c r="F72" s="19">
        <f t="shared" ref="F72:F78" si="79">E72/$B72</f>
        <v>1.1375</v>
      </c>
      <c r="G72" s="107">
        <f>'CEO II V EDE'!G10</f>
        <v>101</v>
      </c>
      <c r="H72" s="19">
        <f t="shared" ref="H72:L78" si="80">G72/$B72</f>
        <v>1.2625</v>
      </c>
      <c r="I72" s="109">
        <f t="shared" si="72"/>
        <v>372</v>
      </c>
      <c r="J72" s="119">
        <f t="shared" si="73"/>
        <v>1.55</v>
      </c>
      <c r="K72" s="107">
        <f>'CEO II V EDE'!K10</f>
        <v>1</v>
      </c>
      <c r="L72" s="19">
        <f t="shared" si="80"/>
        <v>1.2500000000000001E-2</v>
      </c>
      <c r="M72" s="107">
        <f>'CEO II V EDE'!M10</f>
        <v>1</v>
      </c>
      <c r="N72" s="19">
        <f t="shared" ref="N72:N78" si="81">M72/$B72</f>
        <v>1.2500000000000001E-2</v>
      </c>
      <c r="O72" s="107">
        <f>'CEO II V EDE'!O10</f>
        <v>6</v>
      </c>
      <c r="P72" s="19">
        <f t="shared" ref="P72:P78" si="82">O72/$B72</f>
        <v>7.4999999999999997E-2</v>
      </c>
      <c r="Q72" s="693">
        <f t="shared" si="76"/>
        <v>240</v>
      </c>
      <c r="R72" s="109">
        <f t="shared" si="77"/>
        <v>8</v>
      </c>
      <c r="S72" s="119">
        <f>R72/($B72*3)</f>
        <v>3.3333333333333333E-2</v>
      </c>
    </row>
    <row r="73" spans="1:19" hidden="1" x14ac:dyDescent="0.25">
      <c r="A73" s="122" t="s">
        <v>55</v>
      </c>
      <c r="B73" s="90">
        <f>'CEO II V EDE'!B11</f>
        <v>120</v>
      </c>
      <c r="C73" s="107">
        <f>'CEO II V EDE'!C11</f>
        <v>63</v>
      </c>
      <c r="D73" s="19">
        <f t="shared" si="71"/>
        <v>0.52500000000000002</v>
      </c>
      <c r="E73" s="107">
        <f>'CEO II V EDE'!E11</f>
        <v>42</v>
      </c>
      <c r="F73" s="19">
        <f t="shared" si="79"/>
        <v>0.35</v>
      </c>
      <c r="G73" s="107">
        <f>'CEO II V EDE'!G11</f>
        <v>41</v>
      </c>
      <c r="H73" s="19">
        <f t="shared" si="80"/>
        <v>0.34166666666666667</v>
      </c>
      <c r="I73" s="109">
        <f t="shared" si="72"/>
        <v>146</v>
      </c>
      <c r="J73" s="119">
        <f t="shared" si="73"/>
        <v>0.40555555555555556</v>
      </c>
      <c r="K73" s="107">
        <f>'CEO II V EDE'!K11</f>
        <v>2</v>
      </c>
      <c r="L73" s="19">
        <f t="shared" si="80"/>
        <v>1.6666666666666666E-2</v>
      </c>
      <c r="M73" s="107">
        <f>'CEO II V EDE'!M11</f>
        <v>0</v>
      </c>
      <c r="N73" s="19">
        <f t="shared" si="81"/>
        <v>0</v>
      </c>
      <c r="O73" s="107">
        <f>'CEO II V EDE'!O11</f>
        <v>0</v>
      </c>
      <c r="P73" s="19">
        <f t="shared" si="82"/>
        <v>0</v>
      </c>
      <c r="Q73" s="693">
        <f t="shared" si="76"/>
        <v>360</v>
      </c>
      <c r="R73" s="109">
        <f t="shared" si="77"/>
        <v>2</v>
      </c>
      <c r="S73" s="119">
        <f>R73/($B73*3)</f>
        <v>5.5555555555555558E-3</v>
      </c>
    </row>
    <row r="74" spans="1:19" hidden="1" x14ac:dyDescent="0.25">
      <c r="A74" s="122" t="s">
        <v>56</v>
      </c>
      <c r="B74" s="90">
        <f>'CEO II V EDE'!B12</f>
        <v>80</v>
      </c>
      <c r="C74" s="107">
        <f>'CEO II V EDE'!C12</f>
        <v>263</v>
      </c>
      <c r="D74" s="19">
        <f t="shared" si="71"/>
        <v>3.2875000000000001</v>
      </c>
      <c r="E74" s="107">
        <f>'CEO II V EDE'!E12</f>
        <v>136</v>
      </c>
      <c r="F74" s="19">
        <f t="shared" si="79"/>
        <v>1.7</v>
      </c>
      <c r="G74" s="107">
        <f>'CEO II V EDE'!G12</f>
        <v>104</v>
      </c>
      <c r="H74" s="19">
        <f t="shared" si="80"/>
        <v>1.3</v>
      </c>
      <c r="I74" s="109">
        <f t="shared" si="72"/>
        <v>503</v>
      </c>
      <c r="J74" s="119">
        <f t="shared" si="73"/>
        <v>2.0958333333333332</v>
      </c>
      <c r="K74" s="107">
        <f>'CEO II V EDE'!K12</f>
        <v>2</v>
      </c>
      <c r="L74" s="19">
        <f t="shared" si="80"/>
        <v>2.5000000000000001E-2</v>
      </c>
      <c r="M74" s="107">
        <f>'CEO II V EDE'!M12</f>
        <v>1</v>
      </c>
      <c r="N74" s="19">
        <f t="shared" si="81"/>
        <v>1.2500000000000001E-2</v>
      </c>
      <c r="O74" s="107">
        <f>'CEO II V EDE'!O12</f>
        <v>0</v>
      </c>
      <c r="P74" s="19">
        <f t="shared" si="82"/>
        <v>0</v>
      </c>
      <c r="Q74" s="693">
        <f t="shared" si="76"/>
        <v>240</v>
      </c>
      <c r="R74" s="109">
        <f t="shared" si="77"/>
        <v>3</v>
      </c>
      <c r="S74" s="119">
        <f>R74/($B74*3)</f>
        <v>1.2500000000000001E-2</v>
      </c>
    </row>
    <row r="75" spans="1:19" hidden="1" x14ac:dyDescent="0.25">
      <c r="A75" s="164" t="s">
        <v>57</v>
      </c>
      <c r="B75" s="90">
        <f>'CEO II V EDE'!B13</f>
        <v>360</v>
      </c>
      <c r="C75" s="107">
        <f>'CEO II V EDE'!C13</f>
        <v>243</v>
      </c>
      <c r="D75" s="19">
        <f t="shared" si="71"/>
        <v>0.67500000000000004</v>
      </c>
      <c r="E75" s="107">
        <f>'CEO II V EDE'!E13</f>
        <v>311</v>
      </c>
      <c r="F75" s="19">
        <f t="shared" si="79"/>
        <v>0.86388888888888893</v>
      </c>
      <c r="G75" s="107">
        <f>'CEO II V EDE'!G13</f>
        <v>188</v>
      </c>
      <c r="H75" s="19">
        <f t="shared" si="80"/>
        <v>0.52222222222222225</v>
      </c>
      <c r="I75" s="109">
        <f t="shared" si="72"/>
        <v>742</v>
      </c>
      <c r="J75" s="119">
        <f t="shared" si="73"/>
        <v>0.687037037037037</v>
      </c>
      <c r="K75" s="107">
        <f>'CEO II V EDE'!K13</f>
        <v>0</v>
      </c>
      <c r="L75" s="19">
        <f t="shared" si="80"/>
        <v>0</v>
      </c>
      <c r="M75" s="107">
        <f>'CEO II V EDE'!M13</f>
        <v>0</v>
      </c>
      <c r="N75" s="19">
        <f t="shared" si="81"/>
        <v>0</v>
      </c>
      <c r="O75" s="107">
        <f>'CEO II V EDE'!O13</f>
        <v>0</v>
      </c>
      <c r="P75" s="19">
        <f t="shared" si="82"/>
        <v>0</v>
      </c>
      <c r="Q75" s="693">
        <f t="shared" si="76"/>
        <v>1080</v>
      </c>
      <c r="R75" s="109">
        <f t="shared" si="77"/>
        <v>0</v>
      </c>
      <c r="S75" s="119">
        <f t="shared" si="78"/>
        <v>0</v>
      </c>
    </row>
    <row r="76" spans="1:19" ht="24" hidden="1" x14ac:dyDescent="0.25">
      <c r="A76" s="164" t="s">
        <v>58</v>
      </c>
      <c r="B76" s="90">
        <f>'CEO II V EDE'!B14</f>
        <v>160</v>
      </c>
      <c r="C76" s="107">
        <f>'CEO II V EDE'!C14</f>
        <v>203</v>
      </c>
      <c r="D76" s="19">
        <f t="shared" si="71"/>
        <v>1.26875</v>
      </c>
      <c r="E76" s="107">
        <f>'CEO II V EDE'!E14</f>
        <v>269</v>
      </c>
      <c r="F76" s="19">
        <f t="shared" si="79"/>
        <v>1.6812499999999999</v>
      </c>
      <c r="G76" s="107">
        <f>'CEO II V EDE'!G14</f>
        <v>140</v>
      </c>
      <c r="H76" s="19">
        <f t="shared" si="80"/>
        <v>0.875</v>
      </c>
      <c r="I76" s="109">
        <f t="shared" si="72"/>
        <v>612</v>
      </c>
      <c r="J76" s="119">
        <f t="shared" si="73"/>
        <v>1.2749999999999999</v>
      </c>
      <c r="K76" s="107">
        <f>'CEO II V EDE'!K14</f>
        <v>0</v>
      </c>
      <c r="L76" s="19">
        <f t="shared" si="80"/>
        <v>0</v>
      </c>
      <c r="M76" s="107">
        <f>'CEO II V EDE'!M14</f>
        <v>0</v>
      </c>
      <c r="N76" s="19">
        <f t="shared" si="81"/>
        <v>0</v>
      </c>
      <c r="O76" s="107">
        <f>'CEO II V EDE'!O14</f>
        <v>0</v>
      </c>
      <c r="P76" s="19">
        <f t="shared" si="82"/>
        <v>0</v>
      </c>
      <c r="Q76" s="693">
        <f t="shared" si="76"/>
        <v>480</v>
      </c>
      <c r="R76" s="109">
        <f t="shared" si="77"/>
        <v>0</v>
      </c>
      <c r="S76" s="119">
        <f t="shared" si="78"/>
        <v>0</v>
      </c>
    </row>
    <row r="77" spans="1:19" ht="24.75" hidden="1" thickBot="1" x14ac:dyDescent="0.3">
      <c r="A77" s="123" t="s">
        <v>59</v>
      </c>
      <c r="B77" s="162">
        <f>'CEO II V EDE'!B15</f>
        <v>40</v>
      </c>
      <c r="C77" s="112">
        <f>'CEO II V EDE'!C15</f>
        <v>83</v>
      </c>
      <c r="D77" s="124">
        <f t="shared" si="71"/>
        <v>2.0750000000000002</v>
      </c>
      <c r="E77" s="112">
        <f>'CEO II V EDE'!E15</f>
        <v>72</v>
      </c>
      <c r="F77" s="124">
        <f t="shared" si="79"/>
        <v>1.8</v>
      </c>
      <c r="G77" s="112">
        <f>'CEO II V EDE'!G15</f>
        <v>52</v>
      </c>
      <c r="H77" s="124">
        <f t="shared" si="80"/>
        <v>1.3</v>
      </c>
      <c r="I77" s="114">
        <f t="shared" si="72"/>
        <v>207</v>
      </c>
      <c r="J77" s="125">
        <f t="shared" si="73"/>
        <v>1.7250000000000001</v>
      </c>
      <c r="K77" s="112">
        <f>'CEO II V EDE'!K15</f>
        <v>0</v>
      </c>
      <c r="L77" s="124">
        <f t="shared" si="80"/>
        <v>0</v>
      </c>
      <c r="M77" s="112">
        <f>'CEO II V EDE'!M15</f>
        <v>0</v>
      </c>
      <c r="N77" s="124">
        <f t="shared" si="81"/>
        <v>0</v>
      </c>
      <c r="O77" s="112">
        <f>'CEO II V EDE'!O15</f>
        <v>0</v>
      </c>
      <c r="P77" s="124">
        <f t="shared" si="82"/>
        <v>0</v>
      </c>
      <c r="Q77" s="694">
        <f t="shared" si="76"/>
        <v>120</v>
      </c>
      <c r="R77" s="114">
        <f t="shared" si="77"/>
        <v>0</v>
      </c>
      <c r="S77" s="125">
        <f t="shared" si="78"/>
        <v>0</v>
      </c>
    </row>
    <row r="78" spans="1:19" ht="15.75" hidden="1" thickBot="1" x14ac:dyDescent="0.3">
      <c r="A78" s="6" t="s">
        <v>7</v>
      </c>
      <c r="B78" s="220">
        <f>SUM(B70:B77)</f>
        <v>960</v>
      </c>
      <c r="C78" s="8">
        <f>SUM(C70:C77)</f>
        <v>1530</v>
      </c>
      <c r="D78" s="22">
        <f t="shared" si="71"/>
        <v>1.59375</v>
      </c>
      <c r="E78" s="8">
        <f>SUM(E70:E77)</f>
        <v>1286</v>
      </c>
      <c r="F78" s="22">
        <f t="shared" si="79"/>
        <v>1.3395833333333333</v>
      </c>
      <c r="G78" s="8">
        <f>SUM(G70:G77)</f>
        <v>929</v>
      </c>
      <c r="H78" s="22">
        <f t="shared" si="80"/>
        <v>0.96770833333333328</v>
      </c>
      <c r="I78" s="81">
        <f t="shared" si="72"/>
        <v>3745</v>
      </c>
      <c r="J78" s="82">
        <f t="shared" si="73"/>
        <v>1.3003472222222223</v>
      </c>
      <c r="K78" s="8">
        <f>SUM(K70:K77)</f>
        <v>10</v>
      </c>
      <c r="L78" s="22">
        <f t="shared" si="80"/>
        <v>1.0416666666666666E-2</v>
      </c>
      <c r="M78" s="8">
        <f t="shared" ref="M78" si="83">SUM(M70:M77)</f>
        <v>16</v>
      </c>
      <c r="N78" s="22">
        <f t="shared" si="81"/>
        <v>1.6666666666666666E-2</v>
      </c>
      <c r="O78" s="8">
        <f t="shared" ref="O78" si="84">SUM(O70:O77)</f>
        <v>17</v>
      </c>
      <c r="P78" s="22">
        <f t="shared" si="82"/>
        <v>1.7708333333333333E-2</v>
      </c>
      <c r="Q78" s="695">
        <f t="shared" si="76"/>
        <v>2880</v>
      </c>
      <c r="R78" s="81">
        <f t="shared" si="77"/>
        <v>43</v>
      </c>
      <c r="S78" s="82">
        <f t="shared" si="78"/>
        <v>1.4930555555555556E-2</v>
      </c>
    </row>
    <row r="79" spans="1:19" hidden="1" x14ac:dyDescent="0.25"/>
    <row r="80" spans="1:19" ht="15.75" hidden="1" x14ac:dyDescent="0.25">
      <c r="A80" s="1290" t="s">
        <v>275</v>
      </c>
      <c r="B80" s="1291"/>
      <c r="C80" s="1291"/>
      <c r="D80" s="1291"/>
      <c r="E80" s="1291"/>
      <c r="F80" s="1291"/>
      <c r="G80" s="1291"/>
      <c r="H80" s="1291"/>
      <c r="I80" s="1291"/>
      <c r="J80" s="1291"/>
      <c r="K80" s="1291"/>
      <c r="L80" s="1291"/>
      <c r="M80" s="1291"/>
      <c r="N80" s="1291"/>
      <c r="O80" s="1291"/>
      <c r="P80" s="1291"/>
      <c r="Q80" s="1291"/>
      <c r="R80" s="1291"/>
      <c r="S80" s="1291"/>
    </row>
    <row r="81" spans="1:19" ht="34.5" hidden="1" thickBot="1" x14ac:dyDescent="0.3">
      <c r="A81" s="86" t="s">
        <v>14</v>
      </c>
      <c r="B81" s="158" t="s">
        <v>15</v>
      </c>
      <c r="C81" s="225" t="s">
        <v>2</v>
      </c>
      <c r="D81" s="226" t="s">
        <v>1</v>
      </c>
      <c r="E81" s="225" t="s">
        <v>3</v>
      </c>
      <c r="F81" s="226" t="s">
        <v>1</v>
      </c>
      <c r="G81" s="225" t="s">
        <v>4</v>
      </c>
      <c r="H81" s="226" t="s">
        <v>1</v>
      </c>
      <c r="I81" s="101" t="s">
        <v>197</v>
      </c>
      <c r="J81" s="13" t="s">
        <v>196</v>
      </c>
      <c r="K81" s="225" t="s">
        <v>5</v>
      </c>
      <c r="L81" s="226" t="s">
        <v>1</v>
      </c>
      <c r="M81" s="227" t="s">
        <v>194</v>
      </c>
      <c r="N81" s="228" t="s">
        <v>1</v>
      </c>
      <c r="O81" s="227" t="s">
        <v>195</v>
      </c>
      <c r="P81" s="228" t="s">
        <v>1</v>
      </c>
      <c r="Q81" s="576" t="s">
        <v>361</v>
      </c>
      <c r="R81" s="101" t="s">
        <v>197</v>
      </c>
      <c r="S81" s="13" t="s">
        <v>196</v>
      </c>
    </row>
    <row r="82" spans="1:19" ht="15.75" hidden="1" thickTop="1" x14ac:dyDescent="0.25">
      <c r="A82" s="89" t="s">
        <v>8</v>
      </c>
      <c r="B82" s="88">
        <f>'AMA_UBS V Medeiros'!B8</f>
        <v>576</v>
      </c>
      <c r="C82" s="106">
        <f>'AMA_UBS V Medeiros'!C8</f>
        <v>764</v>
      </c>
      <c r="D82" s="19">
        <f t="shared" ref="D82:D88" si="85">C82/$B82</f>
        <v>1.3263888888888888</v>
      </c>
      <c r="E82" s="106">
        <f>'AMA_UBS V Medeiros'!E8</f>
        <v>625</v>
      </c>
      <c r="F82" s="19">
        <f t="shared" ref="F82:F88" si="86">E82/$B82</f>
        <v>1.0850694444444444</v>
      </c>
      <c r="G82" s="106">
        <f>'AMA_UBS V Medeiros'!G8</f>
        <v>457</v>
      </c>
      <c r="H82" s="19">
        <f t="shared" ref="H82:L88" si="87">G82/$B82</f>
        <v>0.79340277777777779</v>
      </c>
      <c r="I82" s="77">
        <f t="shared" ref="I82:I88" si="88">SUM(C82,E82,G82)</f>
        <v>1846</v>
      </c>
      <c r="J82" s="119">
        <f t="shared" ref="J82:J88" si="89">((I82/Q82))</f>
        <v>1.068287037037037</v>
      </c>
      <c r="K82" s="106">
        <f>'AMA_UBS V Medeiros'!K8</f>
        <v>150</v>
      </c>
      <c r="L82" s="19">
        <f t="shared" si="87"/>
        <v>0.26041666666666669</v>
      </c>
      <c r="M82" s="106">
        <f>'AMA_UBS V Medeiros'!M8</f>
        <v>106</v>
      </c>
      <c r="N82" s="19">
        <f t="shared" ref="N82:N88" si="90">M82/$B82</f>
        <v>0.18402777777777779</v>
      </c>
      <c r="O82" s="106">
        <f>'AMA_UBS V Medeiros'!O8</f>
        <v>171</v>
      </c>
      <c r="P82" s="19">
        <f t="shared" ref="P82:P88" si="91">O82/$B82</f>
        <v>0.296875</v>
      </c>
      <c r="Q82" s="692">
        <f t="shared" ref="Q82:Q88" si="92">B82*3</f>
        <v>1728</v>
      </c>
      <c r="R82" s="77">
        <f t="shared" ref="R82:R88" si="93">SUM(K82,M82,O82)</f>
        <v>427</v>
      </c>
      <c r="S82" s="119">
        <f t="shared" ref="S82:S88" si="94">R82/($B82*3)</f>
        <v>0.24710648148148148</v>
      </c>
    </row>
    <row r="83" spans="1:19" hidden="1" x14ac:dyDescent="0.25">
      <c r="A83" s="89" t="s">
        <v>9</v>
      </c>
      <c r="B83" s="90">
        <f>'AMA_UBS V Medeiros'!B9</f>
        <v>2016</v>
      </c>
      <c r="C83" s="107">
        <f>'AMA_UBS V Medeiros'!C9</f>
        <v>2325</v>
      </c>
      <c r="D83" s="120">
        <f t="shared" si="85"/>
        <v>1.1532738095238095</v>
      </c>
      <c r="E83" s="107">
        <f>'AMA_UBS V Medeiros'!E9</f>
        <v>1913</v>
      </c>
      <c r="F83" s="120">
        <f t="shared" si="86"/>
        <v>0.94890873015873012</v>
      </c>
      <c r="G83" s="107">
        <f>'AMA_UBS V Medeiros'!G9</f>
        <v>1147</v>
      </c>
      <c r="H83" s="120">
        <f t="shared" si="87"/>
        <v>0.56894841269841268</v>
      </c>
      <c r="I83" s="109">
        <f t="shared" si="88"/>
        <v>5385</v>
      </c>
      <c r="J83" s="121">
        <f t="shared" si="89"/>
        <v>0.89037698412698407</v>
      </c>
      <c r="K83" s="107">
        <f>'AMA_UBS V Medeiros'!K9</f>
        <v>173</v>
      </c>
      <c r="L83" s="120">
        <f t="shared" si="87"/>
        <v>8.5813492063492064E-2</v>
      </c>
      <c r="M83" s="107">
        <f>'AMA_UBS V Medeiros'!M9</f>
        <v>72</v>
      </c>
      <c r="N83" s="120">
        <f t="shared" si="90"/>
        <v>3.5714285714285712E-2</v>
      </c>
      <c r="O83" s="107">
        <f>'AMA_UBS V Medeiros'!O9</f>
        <v>157</v>
      </c>
      <c r="P83" s="120">
        <f t="shared" si="91"/>
        <v>7.7876984126984128E-2</v>
      </c>
      <c r="Q83" s="693">
        <f t="shared" si="92"/>
        <v>6048</v>
      </c>
      <c r="R83" s="109">
        <f t="shared" si="93"/>
        <v>402</v>
      </c>
      <c r="S83" s="121">
        <f t="shared" si="94"/>
        <v>6.6468253968253968E-2</v>
      </c>
    </row>
    <row r="84" spans="1:19" hidden="1" x14ac:dyDescent="0.25">
      <c r="A84" s="89" t="s">
        <v>10</v>
      </c>
      <c r="B84" s="90">
        <f>'AMA_UBS V Medeiros'!B10</f>
        <v>1315</v>
      </c>
      <c r="C84" s="107">
        <f>'AMA_UBS V Medeiros'!C10</f>
        <v>993</v>
      </c>
      <c r="D84" s="120">
        <f t="shared" si="85"/>
        <v>0.75513307984790878</v>
      </c>
      <c r="E84" s="107">
        <f>'AMA_UBS V Medeiros'!E10</f>
        <v>1024</v>
      </c>
      <c r="F84" s="120">
        <f t="shared" si="86"/>
        <v>0.77870722433460071</v>
      </c>
      <c r="G84" s="107">
        <f>'AMA_UBS V Medeiros'!G10</f>
        <v>1075</v>
      </c>
      <c r="H84" s="120">
        <f t="shared" si="87"/>
        <v>0.81749049429657794</v>
      </c>
      <c r="I84" s="109">
        <f t="shared" si="88"/>
        <v>3092</v>
      </c>
      <c r="J84" s="121">
        <f t="shared" si="89"/>
        <v>0.78377693282636252</v>
      </c>
      <c r="K84" s="107">
        <f>'AMA_UBS V Medeiros'!K10</f>
        <v>934</v>
      </c>
      <c r="L84" s="120">
        <f t="shared" si="87"/>
        <v>0.71026615969581752</v>
      </c>
      <c r="M84" s="107">
        <f>'AMA_UBS V Medeiros'!M10</f>
        <v>1161</v>
      </c>
      <c r="N84" s="120">
        <f t="shared" si="90"/>
        <v>0.88288973384030422</v>
      </c>
      <c r="O84" s="107">
        <f>'AMA_UBS V Medeiros'!O10</f>
        <v>1269</v>
      </c>
      <c r="P84" s="120">
        <f t="shared" si="91"/>
        <v>0.9650190114068441</v>
      </c>
      <c r="Q84" s="693">
        <f t="shared" si="92"/>
        <v>3945</v>
      </c>
      <c r="R84" s="109">
        <f t="shared" si="93"/>
        <v>3364</v>
      </c>
      <c r="S84" s="121">
        <f t="shared" si="94"/>
        <v>0.85272496831432187</v>
      </c>
    </row>
    <row r="85" spans="1:19" hidden="1" x14ac:dyDescent="0.25">
      <c r="A85" s="89" t="s">
        <v>11</v>
      </c>
      <c r="B85" s="90">
        <f>'AMA_UBS V Medeiros'!B12</f>
        <v>526</v>
      </c>
      <c r="C85" s="107">
        <f>'AMA_UBS V Medeiros'!C12</f>
        <v>258</v>
      </c>
      <c r="D85" s="120">
        <f t="shared" si="85"/>
        <v>0.49049429657794674</v>
      </c>
      <c r="E85" s="107">
        <f>'AMA_UBS V Medeiros'!E12</f>
        <v>348</v>
      </c>
      <c r="F85" s="120">
        <f t="shared" si="86"/>
        <v>0.66159695817490494</v>
      </c>
      <c r="G85" s="107">
        <f>'AMA_UBS V Medeiros'!G12</f>
        <v>218</v>
      </c>
      <c r="H85" s="120">
        <f t="shared" si="87"/>
        <v>0.4144486692015209</v>
      </c>
      <c r="I85" s="109">
        <f t="shared" si="88"/>
        <v>824</v>
      </c>
      <c r="J85" s="121">
        <f t="shared" si="89"/>
        <v>0.52217997465145749</v>
      </c>
      <c r="K85" s="107">
        <f>'AMA_UBS V Medeiros'!K12</f>
        <v>203</v>
      </c>
      <c r="L85" s="120">
        <f t="shared" si="87"/>
        <v>0.38593155893536124</v>
      </c>
      <c r="M85" s="107">
        <f>'AMA_UBS V Medeiros'!M12</f>
        <v>219</v>
      </c>
      <c r="N85" s="120">
        <f t="shared" si="90"/>
        <v>0.41634980988593157</v>
      </c>
      <c r="O85" s="107">
        <f>'AMA_UBS V Medeiros'!O12</f>
        <v>244</v>
      </c>
      <c r="P85" s="120">
        <f t="shared" si="91"/>
        <v>0.46387832699619774</v>
      </c>
      <c r="Q85" s="693">
        <f t="shared" si="92"/>
        <v>1578</v>
      </c>
      <c r="R85" s="109">
        <f t="shared" si="93"/>
        <v>666</v>
      </c>
      <c r="S85" s="121">
        <f t="shared" si="94"/>
        <v>0.4220532319391635</v>
      </c>
    </row>
    <row r="86" spans="1:19" hidden="1" x14ac:dyDescent="0.25">
      <c r="A86" s="89" t="s">
        <v>12</v>
      </c>
      <c r="B86" s="90">
        <f>'AMA_UBS V Medeiros'!B14</f>
        <v>125</v>
      </c>
      <c r="C86" s="107">
        <f>'AMA_UBS V Medeiros'!C14</f>
        <v>292</v>
      </c>
      <c r="D86" s="120">
        <f t="shared" si="85"/>
        <v>2.3359999999999999</v>
      </c>
      <c r="E86" s="107">
        <f>'AMA_UBS V Medeiros'!E14</f>
        <v>230</v>
      </c>
      <c r="F86" s="120">
        <f t="shared" si="86"/>
        <v>1.84</v>
      </c>
      <c r="G86" s="107">
        <f>'AMA_UBS V Medeiros'!G14</f>
        <v>314</v>
      </c>
      <c r="H86" s="120">
        <f t="shared" si="87"/>
        <v>2.512</v>
      </c>
      <c r="I86" s="109">
        <f t="shared" si="88"/>
        <v>836</v>
      </c>
      <c r="J86" s="121">
        <f t="shared" si="89"/>
        <v>2.2293333333333334</v>
      </c>
      <c r="K86" s="107">
        <f>'AMA_UBS V Medeiros'!K14</f>
        <v>251</v>
      </c>
      <c r="L86" s="120">
        <f t="shared" si="87"/>
        <v>2.008</v>
      </c>
      <c r="M86" s="107">
        <f>'AMA_UBS V Medeiros'!M14</f>
        <v>267</v>
      </c>
      <c r="N86" s="120">
        <f t="shared" si="90"/>
        <v>2.1360000000000001</v>
      </c>
      <c r="O86" s="107">
        <f>'AMA_UBS V Medeiros'!O14</f>
        <v>121</v>
      </c>
      <c r="P86" s="120">
        <f t="shared" si="91"/>
        <v>0.96799999999999997</v>
      </c>
      <c r="Q86" s="693">
        <f t="shared" si="92"/>
        <v>375</v>
      </c>
      <c r="R86" s="109">
        <f t="shared" si="93"/>
        <v>639</v>
      </c>
      <c r="S86" s="121">
        <f t="shared" si="94"/>
        <v>1.704</v>
      </c>
    </row>
    <row r="87" spans="1:19" ht="15.75" hidden="1" thickBot="1" x14ac:dyDescent="0.3">
      <c r="A87" s="111" t="s">
        <v>13</v>
      </c>
      <c r="B87" s="162">
        <f>'AMA_UBS V Medeiros'!B15</f>
        <v>659</v>
      </c>
      <c r="C87" s="112">
        <f>'AMA_UBS V Medeiros'!C15</f>
        <v>415</v>
      </c>
      <c r="D87" s="124">
        <f t="shared" si="85"/>
        <v>0.62974203338391499</v>
      </c>
      <c r="E87" s="112">
        <f>'AMA_UBS V Medeiros'!E15</f>
        <v>430</v>
      </c>
      <c r="F87" s="124">
        <f t="shared" si="86"/>
        <v>0.65250379362670718</v>
      </c>
      <c r="G87" s="112">
        <f>'AMA_UBS V Medeiros'!G15</f>
        <v>306</v>
      </c>
      <c r="H87" s="124">
        <f t="shared" si="87"/>
        <v>0.46433990895295901</v>
      </c>
      <c r="I87" s="114">
        <f t="shared" si="88"/>
        <v>1151</v>
      </c>
      <c r="J87" s="125">
        <f t="shared" si="89"/>
        <v>0.58219524532119371</v>
      </c>
      <c r="K87" s="112">
        <f>'AMA_UBS V Medeiros'!K15</f>
        <v>153</v>
      </c>
      <c r="L87" s="124">
        <f t="shared" si="87"/>
        <v>0.23216995447647951</v>
      </c>
      <c r="M87" s="112">
        <f>'AMA_UBS V Medeiros'!M15</f>
        <v>109</v>
      </c>
      <c r="N87" s="124">
        <f t="shared" si="90"/>
        <v>0.165402124430956</v>
      </c>
      <c r="O87" s="112">
        <f>'AMA_UBS V Medeiros'!O15</f>
        <v>133</v>
      </c>
      <c r="P87" s="124">
        <f t="shared" si="91"/>
        <v>0.20182094081942337</v>
      </c>
      <c r="Q87" s="694">
        <f t="shared" si="92"/>
        <v>1977</v>
      </c>
      <c r="R87" s="114">
        <f t="shared" si="93"/>
        <v>395</v>
      </c>
      <c r="S87" s="125">
        <f t="shared" si="94"/>
        <v>0.19979767324228628</v>
      </c>
    </row>
    <row r="88" spans="1:19" ht="15.75" hidden="1" thickBot="1" x14ac:dyDescent="0.3">
      <c r="A88" s="6" t="s">
        <v>7</v>
      </c>
      <c r="B88" s="220">
        <f>SUM(B82:B87)</f>
        <v>5217</v>
      </c>
      <c r="C88" s="8">
        <f>SUM(C82:C87)</f>
        <v>5047</v>
      </c>
      <c r="D88" s="22">
        <f t="shared" si="85"/>
        <v>0.96741422273337163</v>
      </c>
      <c r="E88" s="8">
        <f>SUM(E82:E87)</f>
        <v>4570</v>
      </c>
      <c r="F88" s="22">
        <f t="shared" si="86"/>
        <v>0.87598236534406748</v>
      </c>
      <c r="G88" s="8">
        <f>SUM(G82:G87)</f>
        <v>3517</v>
      </c>
      <c r="H88" s="22">
        <f t="shared" si="87"/>
        <v>0.67414222733371665</v>
      </c>
      <c r="I88" s="81">
        <f t="shared" si="88"/>
        <v>13134</v>
      </c>
      <c r="J88" s="82">
        <f t="shared" si="89"/>
        <v>0.83917960513705192</v>
      </c>
      <c r="K88" s="8">
        <f>SUM(K82:K87)</f>
        <v>1864</v>
      </c>
      <c r="L88" s="22">
        <f t="shared" si="87"/>
        <v>0.35729346367644238</v>
      </c>
      <c r="M88" s="8">
        <f t="shared" ref="M88" si="95">SUM(M82:M87)</f>
        <v>1934</v>
      </c>
      <c r="N88" s="22">
        <f t="shared" si="90"/>
        <v>0.37071113666858346</v>
      </c>
      <c r="O88" s="8">
        <f t="shared" ref="O88" si="96">SUM(O82:O87)</f>
        <v>2095</v>
      </c>
      <c r="P88" s="22">
        <f t="shared" si="91"/>
        <v>0.40157178455050796</v>
      </c>
      <c r="Q88" s="695">
        <f t="shared" si="92"/>
        <v>15651</v>
      </c>
      <c r="R88" s="81">
        <f t="shared" si="93"/>
        <v>5893</v>
      </c>
      <c r="S88" s="82">
        <f t="shared" si="94"/>
        <v>0.37652546163184464</v>
      </c>
    </row>
    <row r="89" spans="1:19" hidden="1" x14ac:dyDescent="0.25"/>
    <row r="90" spans="1:19" ht="15.75" hidden="1" x14ac:dyDescent="0.25">
      <c r="A90" s="1290" t="s">
        <v>277</v>
      </c>
      <c r="B90" s="1291"/>
      <c r="C90" s="1291"/>
      <c r="D90" s="1291"/>
      <c r="E90" s="1291"/>
      <c r="F90" s="1291"/>
      <c r="G90" s="1291"/>
      <c r="H90" s="1291"/>
      <c r="I90" s="1291"/>
      <c r="J90" s="1291"/>
      <c r="K90" s="1291"/>
      <c r="L90" s="1291"/>
      <c r="M90" s="1291"/>
      <c r="N90" s="1291"/>
      <c r="O90" s="1291"/>
      <c r="P90" s="1291"/>
      <c r="Q90" s="1291"/>
      <c r="R90" s="1291"/>
      <c r="S90" s="1291"/>
    </row>
    <row r="91" spans="1:19" ht="34.5" hidden="1" thickBot="1" x14ac:dyDescent="0.3">
      <c r="A91" s="86" t="s">
        <v>14</v>
      </c>
      <c r="B91" s="158" t="s">
        <v>15</v>
      </c>
      <c r="C91" s="225" t="s">
        <v>2</v>
      </c>
      <c r="D91" s="226" t="s">
        <v>1</v>
      </c>
      <c r="E91" s="225" t="s">
        <v>3</v>
      </c>
      <c r="F91" s="226" t="s">
        <v>1</v>
      </c>
      <c r="G91" s="225" t="s">
        <v>4</v>
      </c>
      <c r="H91" s="226" t="s">
        <v>1</v>
      </c>
      <c r="I91" s="101" t="s">
        <v>197</v>
      </c>
      <c r="J91" s="13" t="s">
        <v>196</v>
      </c>
      <c r="K91" s="225" t="s">
        <v>5</v>
      </c>
      <c r="L91" s="226" t="s">
        <v>1</v>
      </c>
      <c r="M91" s="227" t="s">
        <v>194</v>
      </c>
      <c r="N91" s="228" t="s">
        <v>1</v>
      </c>
      <c r="O91" s="227" t="s">
        <v>195</v>
      </c>
      <c r="P91" s="228" t="s">
        <v>1</v>
      </c>
      <c r="Q91" s="576" t="s">
        <v>361</v>
      </c>
      <c r="R91" s="101" t="s">
        <v>197</v>
      </c>
      <c r="S91" s="13" t="s">
        <v>196</v>
      </c>
    </row>
    <row r="92" spans="1:19" ht="15.75" hidden="1" thickTop="1" x14ac:dyDescent="0.25">
      <c r="A92" s="89" t="s">
        <v>8</v>
      </c>
      <c r="B92" s="88">
        <f>'UBS Izolina Mazzei'!B8</f>
        <v>864</v>
      </c>
      <c r="C92" s="106">
        <f>'UBS Izolina Mazzei'!C8</f>
        <v>998</v>
      </c>
      <c r="D92" s="19">
        <f t="shared" ref="D92:D99" si="97">C92/$B92</f>
        <v>1.1550925925925926</v>
      </c>
      <c r="E92" s="106">
        <f>'UBS Izolina Mazzei'!E8</f>
        <v>806</v>
      </c>
      <c r="F92" s="19">
        <f t="shared" ref="F92:F99" si="98">E92/$B92</f>
        <v>0.93287037037037035</v>
      </c>
      <c r="G92" s="106">
        <f>'UBS Izolina Mazzei'!G8</f>
        <v>553</v>
      </c>
      <c r="H92" s="19">
        <f t="shared" ref="H92:L99" si="99">G92/$B92</f>
        <v>0.64004629629629628</v>
      </c>
      <c r="I92" s="77">
        <f t="shared" ref="I92:I99" si="100">SUM(C92,E92,G92)</f>
        <v>2357</v>
      </c>
      <c r="J92" s="119">
        <f t="shared" ref="J92:J99" si="101">((I92/Q92))</f>
        <v>0.90933641975308643</v>
      </c>
      <c r="K92" s="106">
        <f>'UBS Izolina Mazzei'!K8</f>
        <v>103</v>
      </c>
      <c r="L92" s="19">
        <f t="shared" si="99"/>
        <v>0.11921296296296297</v>
      </c>
      <c r="M92" s="106">
        <f>'UBS Izolina Mazzei'!M8</f>
        <v>96</v>
      </c>
      <c r="N92" s="19">
        <f t="shared" ref="N92:N99" si="102">M92/$B92</f>
        <v>0.1111111111111111</v>
      </c>
      <c r="O92" s="106">
        <f>'UBS Izolina Mazzei'!O8</f>
        <v>144</v>
      </c>
      <c r="P92" s="19">
        <f t="shared" ref="P92:P99" si="103">O92/$B92</f>
        <v>0.16666666666666666</v>
      </c>
      <c r="Q92" s="692">
        <f t="shared" ref="Q92:Q99" si="104">B92*3</f>
        <v>2592</v>
      </c>
      <c r="R92" s="77">
        <f t="shared" ref="R92:R99" si="105">SUM(K92,M92,O92)</f>
        <v>343</v>
      </c>
      <c r="S92" s="119">
        <f t="shared" ref="S92:S99" si="106">R92/($B92*3)</f>
        <v>0.13233024691358025</v>
      </c>
    </row>
    <row r="93" spans="1:19" hidden="1" x14ac:dyDescent="0.25">
      <c r="A93" s="89" t="s">
        <v>9</v>
      </c>
      <c r="B93" s="90">
        <f>'UBS Izolina Mazzei'!B9</f>
        <v>3024</v>
      </c>
      <c r="C93" s="107">
        <f>'UBS Izolina Mazzei'!C9</f>
        <v>2866</v>
      </c>
      <c r="D93" s="120">
        <f t="shared" si="97"/>
        <v>0.94775132275132279</v>
      </c>
      <c r="E93" s="107">
        <f>'UBS Izolina Mazzei'!E9</f>
        <v>2250</v>
      </c>
      <c r="F93" s="120">
        <f t="shared" si="98"/>
        <v>0.74404761904761907</v>
      </c>
      <c r="G93" s="107">
        <f>'UBS Izolina Mazzei'!G9</f>
        <v>1484</v>
      </c>
      <c r="H93" s="120">
        <f t="shared" si="99"/>
        <v>0.49074074074074076</v>
      </c>
      <c r="I93" s="109">
        <f t="shared" si="100"/>
        <v>6600</v>
      </c>
      <c r="J93" s="121">
        <f t="shared" si="101"/>
        <v>0.72751322751322756</v>
      </c>
      <c r="K93" s="107">
        <f>'UBS Izolina Mazzei'!K9</f>
        <v>185</v>
      </c>
      <c r="L93" s="120">
        <f t="shared" si="99"/>
        <v>6.1177248677248677E-2</v>
      </c>
      <c r="M93" s="107">
        <f>'UBS Izolina Mazzei'!M9</f>
        <v>164</v>
      </c>
      <c r="N93" s="120">
        <f t="shared" si="102"/>
        <v>5.423280423280423E-2</v>
      </c>
      <c r="O93" s="107">
        <f>'UBS Izolina Mazzei'!O9</f>
        <v>262</v>
      </c>
      <c r="P93" s="120">
        <f t="shared" si="103"/>
        <v>8.6640211640211642E-2</v>
      </c>
      <c r="Q93" s="693">
        <f t="shared" si="104"/>
        <v>9072</v>
      </c>
      <c r="R93" s="109">
        <f t="shared" si="105"/>
        <v>611</v>
      </c>
      <c r="S93" s="121">
        <f t="shared" si="106"/>
        <v>6.7350088183421516E-2</v>
      </c>
    </row>
    <row r="94" spans="1:19" hidden="1" x14ac:dyDescent="0.25">
      <c r="A94" s="89" t="s">
        <v>10</v>
      </c>
      <c r="B94" s="90">
        <f>'UBS Izolina Mazzei'!B10</f>
        <v>789</v>
      </c>
      <c r="C94" s="107">
        <f>'UBS Izolina Mazzei'!C10</f>
        <v>674</v>
      </c>
      <c r="D94" s="120">
        <f t="shared" si="97"/>
        <v>0.85424588086185049</v>
      </c>
      <c r="E94" s="107">
        <f>'UBS Izolina Mazzei'!E10</f>
        <v>703</v>
      </c>
      <c r="F94" s="120">
        <f t="shared" si="98"/>
        <v>0.89100126742712293</v>
      </c>
      <c r="G94" s="107">
        <f>'UBS Izolina Mazzei'!G10</f>
        <v>713</v>
      </c>
      <c r="H94" s="120">
        <f t="shared" si="99"/>
        <v>0.90367553865652728</v>
      </c>
      <c r="I94" s="109">
        <f t="shared" si="100"/>
        <v>2090</v>
      </c>
      <c r="J94" s="121">
        <f t="shared" si="101"/>
        <v>0.88297422898183353</v>
      </c>
      <c r="K94" s="107">
        <f>'UBS Izolina Mazzei'!K10</f>
        <v>373</v>
      </c>
      <c r="L94" s="120">
        <f t="shared" si="99"/>
        <v>0.47275031685678076</v>
      </c>
      <c r="M94" s="107">
        <f>'UBS Izolina Mazzei'!M10</f>
        <v>360</v>
      </c>
      <c r="N94" s="120">
        <f t="shared" si="102"/>
        <v>0.45627376425855515</v>
      </c>
      <c r="O94" s="107">
        <f>'UBS Izolina Mazzei'!O10</f>
        <v>444</v>
      </c>
      <c r="P94" s="120">
        <f t="shared" si="103"/>
        <v>0.56273764258555137</v>
      </c>
      <c r="Q94" s="693">
        <f t="shared" si="104"/>
        <v>2367</v>
      </c>
      <c r="R94" s="109">
        <f t="shared" si="105"/>
        <v>1177</v>
      </c>
      <c r="S94" s="121">
        <f t="shared" si="106"/>
        <v>0.49725390790029572</v>
      </c>
    </row>
    <row r="95" spans="1:19" hidden="1" x14ac:dyDescent="0.25">
      <c r="A95" s="89" t="s">
        <v>42</v>
      </c>
      <c r="B95" s="90">
        <f>'UBS Izolina Mazzei'!B11</f>
        <v>526</v>
      </c>
      <c r="C95" s="107">
        <f>'UBS Izolina Mazzei'!C11</f>
        <v>418</v>
      </c>
      <c r="D95" s="120">
        <f t="shared" si="97"/>
        <v>0.79467680608365021</v>
      </c>
      <c r="E95" s="107">
        <f>'UBS Izolina Mazzei'!E11</f>
        <v>354</v>
      </c>
      <c r="F95" s="120">
        <f t="shared" si="98"/>
        <v>0.6730038022813688</v>
      </c>
      <c r="G95" s="107">
        <f>'UBS Izolina Mazzei'!G11</f>
        <v>353</v>
      </c>
      <c r="H95" s="120">
        <f t="shared" si="99"/>
        <v>0.67110266159695819</v>
      </c>
      <c r="I95" s="109">
        <f t="shared" si="100"/>
        <v>1125</v>
      </c>
      <c r="J95" s="121">
        <f t="shared" si="101"/>
        <v>0.71292775665399244</v>
      </c>
      <c r="K95" s="107">
        <f>'UBS Izolina Mazzei'!K11</f>
        <v>56</v>
      </c>
      <c r="L95" s="120">
        <f t="shared" si="99"/>
        <v>0.10646387832699619</v>
      </c>
      <c r="M95" s="107">
        <f>'UBS Izolina Mazzei'!M11</f>
        <v>45</v>
      </c>
      <c r="N95" s="120">
        <f t="shared" si="102"/>
        <v>8.5551330798479083E-2</v>
      </c>
      <c r="O95" s="107">
        <f>'UBS Izolina Mazzei'!O11</f>
        <v>117</v>
      </c>
      <c r="P95" s="120">
        <f t="shared" si="103"/>
        <v>0.22243346007604561</v>
      </c>
      <c r="Q95" s="693">
        <f t="shared" si="104"/>
        <v>1578</v>
      </c>
      <c r="R95" s="109">
        <f t="shared" si="105"/>
        <v>218</v>
      </c>
      <c r="S95" s="121">
        <f t="shared" si="106"/>
        <v>0.13814955640050697</v>
      </c>
    </row>
    <row r="96" spans="1:19" hidden="1" x14ac:dyDescent="0.25">
      <c r="A96" s="63" t="s">
        <v>185</v>
      </c>
      <c r="B96" s="91">
        <f>'UBS Izolina Mazzei'!B12</f>
        <v>125</v>
      </c>
      <c r="C96" s="118">
        <f>'UBS Izolina Mazzei'!C12</f>
        <v>94</v>
      </c>
      <c r="D96" s="66">
        <f t="shared" si="97"/>
        <v>0.752</v>
      </c>
      <c r="E96" s="118">
        <f>'UBS Izolina Mazzei'!E12</f>
        <v>98</v>
      </c>
      <c r="F96" s="66">
        <f t="shared" si="98"/>
        <v>0.78400000000000003</v>
      </c>
      <c r="G96" s="118">
        <f>'UBS Izolina Mazzei'!G12</f>
        <v>69</v>
      </c>
      <c r="H96" s="66">
        <f t="shared" si="99"/>
        <v>0.55200000000000005</v>
      </c>
      <c r="I96" s="133">
        <f t="shared" si="100"/>
        <v>261</v>
      </c>
      <c r="J96" s="180">
        <f t="shared" si="101"/>
        <v>0.69599999999999995</v>
      </c>
      <c r="K96" s="118">
        <f>'UBS Izolina Mazzei'!K12</f>
        <v>13</v>
      </c>
      <c r="L96" s="66">
        <f t="shared" si="99"/>
        <v>0.104</v>
      </c>
      <c r="M96" s="118">
        <f>'UBS Izolina Mazzei'!M12</f>
        <v>11</v>
      </c>
      <c r="N96" s="66">
        <f t="shared" si="102"/>
        <v>8.7999999999999995E-2</v>
      </c>
      <c r="O96" s="118">
        <f>'UBS Izolina Mazzei'!O12</f>
        <v>82</v>
      </c>
      <c r="P96" s="66">
        <f t="shared" si="103"/>
        <v>0.65600000000000003</v>
      </c>
      <c r="Q96" s="696">
        <f t="shared" si="104"/>
        <v>375</v>
      </c>
      <c r="R96" s="133">
        <f t="shared" si="105"/>
        <v>106</v>
      </c>
      <c r="S96" s="180">
        <f t="shared" si="106"/>
        <v>0.28266666666666668</v>
      </c>
    </row>
    <row r="97" spans="1:19" hidden="1" x14ac:dyDescent="0.25">
      <c r="A97" s="198" t="s">
        <v>13</v>
      </c>
      <c r="B97" s="199">
        <f>'UBS Izolina Mazzei'!B13</f>
        <v>526</v>
      </c>
      <c r="C97" s="200">
        <f>'UBS Izolina Mazzei'!C13</f>
        <v>514</v>
      </c>
      <c r="D97" s="201">
        <f t="shared" si="97"/>
        <v>0.97718631178707227</v>
      </c>
      <c r="E97" s="200">
        <f>'UBS Izolina Mazzei'!E13</f>
        <v>396</v>
      </c>
      <c r="F97" s="201">
        <f t="shared" si="98"/>
        <v>0.75285171102661597</v>
      </c>
      <c r="G97" s="200">
        <f>'UBS Izolina Mazzei'!G13</f>
        <v>359</v>
      </c>
      <c r="H97" s="201">
        <f t="shared" si="99"/>
        <v>0.68250950570342206</v>
      </c>
      <c r="I97" s="202">
        <f t="shared" si="100"/>
        <v>1269</v>
      </c>
      <c r="J97" s="203">
        <f t="shared" si="101"/>
        <v>0.80418250950570347</v>
      </c>
      <c r="K97" s="200">
        <f>'UBS Izolina Mazzei'!K13</f>
        <v>190</v>
      </c>
      <c r="L97" s="201">
        <f t="shared" si="99"/>
        <v>0.36121673003802279</v>
      </c>
      <c r="M97" s="200">
        <f>'UBS Izolina Mazzei'!M13</f>
        <v>225</v>
      </c>
      <c r="N97" s="201">
        <f t="shared" si="102"/>
        <v>0.42775665399239543</v>
      </c>
      <c r="O97" s="200">
        <f>'UBS Izolina Mazzei'!O13</f>
        <v>262</v>
      </c>
      <c r="P97" s="201">
        <f t="shared" si="103"/>
        <v>0.49809885931558934</v>
      </c>
      <c r="Q97" s="697">
        <f t="shared" si="104"/>
        <v>1578</v>
      </c>
      <c r="R97" s="202">
        <f t="shared" si="105"/>
        <v>677</v>
      </c>
      <c r="S97" s="203">
        <f t="shared" si="106"/>
        <v>0.42902408111533585</v>
      </c>
    </row>
    <row r="98" spans="1:19" ht="15.75" hidden="1" thickBot="1" x14ac:dyDescent="0.3">
      <c r="A98" s="205" t="s">
        <v>12</v>
      </c>
      <c r="B98" s="206">
        <f>'UBS Izolina Mazzei'!B15</f>
        <v>0</v>
      </c>
      <c r="C98" s="569"/>
      <c r="D98" s="22" t="e">
        <f t="shared" si="97"/>
        <v>#DIV/0!</v>
      </c>
      <c r="E98" s="569"/>
      <c r="F98" s="22" t="e">
        <f t="shared" si="98"/>
        <v>#DIV/0!</v>
      </c>
      <c r="G98" s="569">
        <v>0</v>
      </c>
      <c r="H98" s="22" t="e">
        <f t="shared" si="99"/>
        <v>#DIV/0!</v>
      </c>
      <c r="I98" s="568">
        <f t="shared" si="100"/>
        <v>0</v>
      </c>
      <c r="J98" s="82" t="e">
        <f t="shared" si="101"/>
        <v>#DIV/0!</v>
      </c>
      <c r="K98" s="569"/>
      <c r="L98" s="22" t="e">
        <f t="shared" si="99"/>
        <v>#DIV/0!</v>
      </c>
      <c r="M98" s="569"/>
      <c r="N98" s="22" t="e">
        <f t="shared" si="102"/>
        <v>#DIV/0!</v>
      </c>
      <c r="O98" s="569"/>
      <c r="P98" s="22" t="e">
        <f t="shared" si="103"/>
        <v>#DIV/0!</v>
      </c>
      <c r="Q98" s="698">
        <f t="shared" si="104"/>
        <v>0</v>
      </c>
      <c r="R98" s="568">
        <f t="shared" si="105"/>
        <v>0</v>
      </c>
      <c r="S98" s="82" t="e">
        <f t="shared" si="106"/>
        <v>#DIV/0!</v>
      </c>
    </row>
    <row r="99" spans="1:19" ht="15.75" hidden="1" thickBot="1" x14ac:dyDescent="0.3">
      <c r="A99" s="6" t="s">
        <v>7</v>
      </c>
      <c r="B99" s="220">
        <f>SUM(B92:B97)</f>
        <v>5854</v>
      </c>
      <c r="C99" s="8">
        <f>SUM(C92:C97)</f>
        <v>5564</v>
      </c>
      <c r="D99" s="22">
        <f t="shared" si="97"/>
        <v>0.95046122309531944</v>
      </c>
      <c r="E99" s="8">
        <f>SUM(E92:E97)</f>
        <v>4607</v>
      </c>
      <c r="F99" s="22">
        <f t="shared" si="98"/>
        <v>0.78698325930987356</v>
      </c>
      <c r="G99" s="8">
        <f>SUM(G92:G97)</f>
        <v>3531</v>
      </c>
      <c r="H99" s="22">
        <f t="shared" si="99"/>
        <v>0.60317731465664504</v>
      </c>
      <c r="I99" s="81">
        <f t="shared" si="100"/>
        <v>13702</v>
      </c>
      <c r="J99" s="82">
        <f t="shared" si="101"/>
        <v>0.78020726568727938</v>
      </c>
      <c r="K99" s="8">
        <f>SUM(K92:K97)</f>
        <v>920</v>
      </c>
      <c r="L99" s="22">
        <f t="shared" si="99"/>
        <v>0.15715749914588314</v>
      </c>
      <c r="M99" s="8">
        <f t="shared" ref="M99" si="107">SUM(M92:M97)</f>
        <v>901</v>
      </c>
      <c r="N99" s="22">
        <f t="shared" si="102"/>
        <v>0.1539118551417834</v>
      </c>
      <c r="O99" s="8">
        <f t="shared" ref="O99" si="108">SUM(O92:O97)</f>
        <v>1311</v>
      </c>
      <c r="P99" s="22">
        <f t="shared" si="103"/>
        <v>0.2239494362828835</v>
      </c>
      <c r="Q99" s="695">
        <f t="shared" si="104"/>
        <v>17562</v>
      </c>
      <c r="R99" s="81">
        <f t="shared" si="105"/>
        <v>3132</v>
      </c>
      <c r="S99" s="82">
        <f t="shared" si="106"/>
        <v>0.17833959685685002</v>
      </c>
    </row>
    <row r="100" spans="1:19" hidden="1" x14ac:dyDescent="0.25"/>
    <row r="101" spans="1:19" ht="15.75" hidden="1" x14ac:dyDescent="0.25">
      <c r="A101" s="1290" t="s">
        <v>279</v>
      </c>
      <c r="B101" s="1291"/>
      <c r="C101" s="1291"/>
      <c r="D101" s="1291"/>
      <c r="E101" s="1291"/>
      <c r="F101" s="1291"/>
      <c r="G101" s="1291"/>
      <c r="H101" s="1291"/>
      <c r="I101" s="1291"/>
      <c r="J101" s="1291"/>
      <c r="K101" s="1291"/>
      <c r="L101" s="1291"/>
      <c r="M101" s="1291"/>
      <c r="N101" s="1291"/>
      <c r="O101" s="1291"/>
      <c r="P101" s="1291"/>
      <c r="Q101" s="1291"/>
      <c r="R101" s="1291"/>
      <c r="S101" s="1291"/>
    </row>
    <row r="102" spans="1:19" ht="34.5" hidden="1" thickBot="1" x14ac:dyDescent="0.3">
      <c r="A102" s="86" t="s">
        <v>14</v>
      </c>
      <c r="B102" s="158" t="s">
        <v>15</v>
      </c>
      <c r="C102" s="225" t="s">
        <v>2</v>
      </c>
      <c r="D102" s="226" t="s">
        <v>1</v>
      </c>
      <c r="E102" s="225" t="s">
        <v>3</v>
      </c>
      <c r="F102" s="226" t="s">
        <v>1</v>
      </c>
      <c r="G102" s="225" t="s">
        <v>4</v>
      </c>
      <c r="H102" s="226" t="s">
        <v>1</v>
      </c>
      <c r="I102" s="101" t="s">
        <v>197</v>
      </c>
      <c r="J102" s="13" t="s">
        <v>196</v>
      </c>
      <c r="K102" s="225" t="s">
        <v>5</v>
      </c>
      <c r="L102" s="226" t="s">
        <v>1</v>
      </c>
      <c r="M102" s="227" t="s">
        <v>194</v>
      </c>
      <c r="N102" s="228" t="s">
        <v>1</v>
      </c>
      <c r="O102" s="227" t="s">
        <v>195</v>
      </c>
      <c r="P102" s="228" t="s">
        <v>1</v>
      </c>
      <c r="Q102" s="576" t="s">
        <v>361</v>
      </c>
      <c r="R102" s="101" t="s">
        <v>197</v>
      </c>
      <c r="S102" s="13" t="s">
        <v>196</v>
      </c>
    </row>
    <row r="103" spans="1:19" ht="15.75" hidden="1" thickTop="1" x14ac:dyDescent="0.25">
      <c r="A103" s="89" t="s">
        <v>8</v>
      </c>
      <c r="B103" s="88">
        <f>'UBS Jardim Japão'!B8</f>
        <v>576</v>
      </c>
      <c r="C103" s="106">
        <f>'UBS Jardim Japão'!C8</f>
        <v>504</v>
      </c>
      <c r="D103" s="19">
        <f t="shared" ref="D103:D108" si="109">C103/$B103</f>
        <v>0.875</v>
      </c>
      <c r="E103" s="106">
        <f>'UBS Jardim Japão'!E8</f>
        <v>426</v>
      </c>
      <c r="F103" s="19">
        <f t="shared" ref="F103:F108" si="110">E103/$B103</f>
        <v>0.73958333333333337</v>
      </c>
      <c r="G103" s="106">
        <f>'UBS Jardim Japão'!G8</f>
        <v>414</v>
      </c>
      <c r="H103" s="19">
        <f t="shared" ref="H103:L108" si="111">G103/$B103</f>
        <v>0.71875</v>
      </c>
      <c r="I103" s="77">
        <f t="shared" ref="I103:I108" si="112">SUM(C103,E103,G103)</f>
        <v>1344</v>
      </c>
      <c r="J103" s="119">
        <f t="shared" ref="J103:J108" si="113">((I103/Q103))</f>
        <v>0.77777777777777779</v>
      </c>
      <c r="K103" s="106">
        <f>'UBS Jardim Japão'!K8</f>
        <v>143</v>
      </c>
      <c r="L103" s="19">
        <f t="shared" si="111"/>
        <v>0.2482638888888889</v>
      </c>
      <c r="M103" s="106">
        <f>'UBS Jardim Japão'!M8</f>
        <v>133</v>
      </c>
      <c r="N103" s="19">
        <f t="shared" ref="N103:N108" si="114">M103/$B103</f>
        <v>0.23090277777777779</v>
      </c>
      <c r="O103" s="106">
        <f>'UBS Jardim Japão'!O8</f>
        <v>210</v>
      </c>
      <c r="P103" s="19">
        <f t="shared" ref="P103:P108" si="115">O103/$B103</f>
        <v>0.36458333333333331</v>
      </c>
      <c r="Q103" s="692">
        <f t="shared" ref="Q103:Q108" si="116">B103*3</f>
        <v>1728</v>
      </c>
      <c r="R103" s="77">
        <f t="shared" ref="R103:R108" si="117">SUM(K103,M103,O103)</f>
        <v>486</v>
      </c>
      <c r="S103" s="119">
        <f t="shared" ref="S103:S108" si="118">R103/($B103*3)</f>
        <v>0.28125</v>
      </c>
    </row>
    <row r="104" spans="1:19" hidden="1" x14ac:dyDescent="0.25">
      <c r="A104" s="89" t="s">
        <v>9</v>
      </c>
      <c r="B104" s="90">
        <f>'UBS Jardim Japão'!B9</f>
        <v>2016</v>
      </c>
      <c r="C104" s="107">
        <f>'UBS Jardim Japão'!C9</f>
        <v>1767</v>
      </c>
      <c r="D104" s="120">
        <f t="shared" si="109"/>
        <v>0.87648809523809523</v>
      </c>
      <c r="E104" s="107">
        <f>'UBS Jardim Japão'!E9</f>
        <v>1400</v>
      </c>
      <c r="F104" s="120">
        <f t="shared" si="110"/>
        <v>0.69444444444444442</v>
      </c>
      <c r="G104" s="107">
        <f>'UBS Jardim Japão'!G9</f>
        <v>1029</v>
      </c>
      <c r="H104" s="120">
        <f t="shared" si="111"/>
        <v>0.51041666666666663</v>
      </c>
      <c r="I104" s="109">
        <f t="shared" si="112"/>
        <v>4196</v>
      </c>
      <c r="J104" s="121">
        <f t="shared" si="113"/>
        <v>0.69378306878306883</v>
      </c>
      <c r="K104" s="107">
        <f>'UBS Jardim Japão'!K9</f>
        <v>213</v>
      </c>
      <c r="L104" s="120">
        <f t="shared" si="111"/>
        <v>0.1056547619047619</v>
      </c>
      <c r="M104" s="107">
        <f>'UBS Jardim Japão'!M9</f>
        <v>169</v>
      </c>
      <c r="N104" s="120">
        <f t="shared" si="114"/>
        <v>8.3829365079365073E-2</v>
      </c>
      <c r="O104" s="107">
        <f>'UBS Jardim Japão'!O9</f>
        <v>271</v>
      </c>
      <c r="P104" s="120">
        <f t="shared" si="115"/>
        <v>0.13442460317460317</v>
      </c>
      <c r="Q104" s="693">
        <f t="shared" si="116"/>
        <v>6048</v>
      </c>
      <c r="R104" s="109">
        <f t="shared" si="117"/>
        <v>653</v>
      </c>
      <c r="S104" s="121">
        <f t="shared" si="118"/>
        <v>0.10796957671957672</v>
      </c>
    </row>
    <row r="105" spans="1:19" hidden="1" x14ac:dyDescent="0.25">
      <c r="A105" s="89" t="s">
        <v>10</v>
      </c>
      <c r="B105" s="90">
        <f>'UBS Jardim Japão'!B10</f>
        <v>1052</v>
      </c>
      <c r="C105" s="107">
        <f>'UBS Jardim Japão'!C10</f>
        <v>847</v>
      </c>
      <c r="D105" s="120">
        <f t="shared" si="109"/>
        <v>0.80513307984790872</v>
      </c>
      <c r="E105" s="107">
        <f>'UBS Jardim Japão'!E10</f>
        <v>789</v>
      </c>
      <c r="F105" s="120">
        <f t="shared" si="110"/>
        <v>0.75</v>
      </c>
      <c r="G105" s="107">
        <f>'UBS Jardim Japão'!G10</f>
        <v>1130</v>
      </c>
      <c r="H105" s="120">
        <f t="shared" si="111"/>
        <v>1.0741444866920151</v>
      </c>
      <c r="I105" s="109">
        <f t="shared" si="112"/>
        <v>2766</v>
      </c>
      <c r="J105" s="121">
        <f t="shared" si="113"/>
        <v>0.87642585551330798</v>
      </c>
      <c r="K105" s="107">
        <f>'UBS Jardim Japão'!K10</f>
        <v>547</v>
      </c>
      <c r="L105" s="120">
        <f t="shared" si="111"/>
        <v>0.51996197718631176</v>
      </c>
      <c r="M105" s="107">
        <f>'UBS Jardim Japão'!M10</f>
        <v>537</v>
      </c>
      <c r="N105" s="120">
        <f t="shared" si="114"/>
        <v>0.51045627376425851</v>
      </c>
      <c r="O105" s="107">
        <f>'UBS Jardim Japão'!O10</f>
        <v>771</v>
      </c>
      <c r="P105" s="120">
        <f t="shared" si="115"/>
        <v>0.7328897338403042</v>
      </c>
      <c r="Q105" s="693">
        <f t="shared" si="116"/>
        <v>3156</v>
      </c>
      <c r="R105" s="109">
        <f t="shared" si="117"/>
        <v>1855</v>
      </c>
      <c r="S105" s="121">
        <f t="shared" si="118"/>
        <v>0.58776932826362482</v>
      </c>
    </row>
    <row r="106" spans="1:19" hidden="1" x14ac:dyDescent="0.25">
      <c r="A106" s="89" t="s">
        <v>42</v>
      </c>
      <c r="B106" s="90">
        <f>'UBS Jardim Japão'!B11</f>
        <v>526</v>
      </c>
      <c r="C106" s="107">
        <f>'UBS Jardim Japão'!C11</f>
        <v>358</v>
      </c>
      <c r="D106" s="120">
        <f t="shared" si="109"/>
        <v>0.68060836501901145</v>
      </c>
      <c r="E106" s="107">
        <f>'UBS Jardim Japão'!E11</f>
        <v>418</v>
      </c>
      <c r="F106" s="120">
        <f t="shared" si="110"/>
        <v>0.79467680608365021</v>
      </c>
      <c r="G106" s="107">
        <f>'UBS Jardim Japão'!G11</f>
        <v>397</v>
      </c>
      <c r="H106" s="120">
        <f t="shared" si="111"/>
        <v>0.75475285171102657</v>
      </c>
      <c r="I106" s="109">
        <f t="shared" si="112"/>
        <v>1173</v>
      </c>
      <c r="J106" s="121">
        <f t="shared" si="113"/>
        <v>0.74334600760456271</v>
      </c>
      <c r="K106" s="107">
        <f>'UBS Jardim Japão'!K11</f>
        <v>209</v>
      </c>
      <c r="L106" s="120">
        <f t="shared" si="111"/>
        <v>0.39733840304182511</v>
      </c>
      <c r="M106" s="107">
        <f>'UBS Jardim Japão'!M11</f>
        <v>183</v>
      </c>
      <c r="N106" s="120">
        <f t="shared" si="114"/>
        <v>0.34790874524714827</v>
      </c>
      <c r="O106" s="107">
        <f>'UBS Jardim Japão'!O11</f>
        <v>204</v>
      </c>
      <c r="P106" s="120">
        <f t="shared" si="115"/>
        <v>0.38783269961977185</v>
      </c>
      <c r="Q106" s="693">
        <f t="shared" si="116"/>
        <v>1578</v>
      </c>
      <c r="R106" s="109">
        <f t="shared" si="117"/>
        <v>596</v>
      </c>
      <c r="S106" s="121">
        <f t="shared" si="118"/>
        <v>0.37769328263624841</v>
      </c>
    </row>
    <row r="107" spans="1:19" ht="15.75" hidden="1" thickBot="1" x14ac:dyDescent="0.3">
      <c r="A107" s="111" t="s">
        <v>13</v>
      </c>
      <c r="B107" s="162">
        <f>'UBS Jardim Japão'!B13</f>
        <v>789</v>
      </c>
      <c r="C107" s="112">
        <f>'UBS Jardim Japão'!C13</f>
        <v>768</v>
      </c>
      <c r="D107" s="124">
        <f t="shared" si="109"/>
        <v>0.97338403041825095</v>
      </c>
      <c r="E107" s="112">
        <f>'UBS Jardim Japão'!E13</f>
        <v>641</v>
      </c>
      <c r="F107" s="124">
        <f t="shared" si="110"/>
        <v>0.81242078580481625</v>
      </c>
      <c r="G107" s="112">
        <f>'UBS Jardim Japão'!G13</f>
        <v>664</v>
      </c>
      <c r="H107" s="124">
        <f t="shared" si="111"/>
        <v>0.84157160963244615</v>
      </c>
      <c r="I107" s="114">
        <f t="shared" si="112"/>
        <v>2073</v>
      </c>
      <c r="J107" s="125">
        <f t="shared" si="113"/>
        <v>0.87579214195183774</v>
      </c>
      <c r="K107" s="112">
        <f>'UBS Jardim Japão'!K13</f>
        <v>323</v>
      </c>
      <c r="L107" s="124">
        <f t="shared" si="111"/>
        <v>0.40937896070975921</v>
      </c>
      <c r="M107" s="112">
        <f>'UBS Jardim Japão'!M13</f>
        <v>314</v>
      </c>
      <c r="N107" s="124">
        <f t="shared" si="114"/>
        <v>0.39797211660329529</v>
      </c>
      <c r="O107" s="112">
        <f>'UBS Jardim Japão'!O13</f>
        <v>406</v>
      </c>
      <c r="P107" s="124">
        <f t="shared" si="115"/>
        <v>0.51457541191381495</v>
      </c>
      <c r="Q107" s="694">
        <f t="shared" si="116"/>
        <v>2367</v>
      </c>
      <c r="R107" s="114">
        <f t="shared" si="117"/>
        <v>1043</v>
      </c>
      <c r="S107" s="125">
        <f t="shared" si="118"/>
        <v>0.44064216307562315</v>
      </c>
    </row>
    <row r="108" spans="1:19" ht="15.75" hidden="1" thickBot="1" x14ac:dyDescent="0.3">
      <c r="A108" s="6" t="s">
        <v>7</v>
      </c>
      <c r="B108" s="220">
        <f>SUM(B103:B107)</f>
        <v>4959</v>
      </c>
      <c r="C108" s="8">
        <f>SUM(C103:C107)</f>
        <v>4244</v>
      </c>
      <c r="D108" s="22">
        <f t="shared" si="109"/>
        <v>0.85581770518249645</v>
      </c>
      <c r="E108" s="8">
        <f>SUM(E103:E107)</f>
        <v>3674</v>
      </c>
      <c r="F108" s="22">
        <f t="shared" si="110"/>
        <v>0.74087517644686429</v>
      </c>
      <c r="G108" s="8">
        <f>SUM(G103:G107)</f>
        <v>3634</v>
      </c>
      <c r="H108" s="22">
        <f t="shared" si="111"/>
        <v>0.73280903407945153</v>
      </c>
      <c r="I108" s="81">
        <f t="shared" si="112"/>
        <v>11552</v>
      </c>
      <c r="J108" s="82">
        <f t="shared" si="113"/>
        <v>0.77650063856960405</v>
      </c>
      <c r="K108" s="8">
        <f>SUM(K103:K107)</f>
        <v>1435</v>
      </c>
      <c r="L108" s="22">
        <f t="shared" si="111"/>
        <v>0.28937285743093366</v>
      </c>
      <c r="M108" s="8">
        <f t="shared" ref="M108" si="119">SUM(M103:M107)</f>
        <v>1336</v>
      </c>
      <c r="N108" s="22">
        <f t="shared" si="114"/>
        <v>0.26940915507158703</v>
      </c>
      <c r="O108" s="8">
        <f t="shared" ref="O108" si="120">SUM(O103:O107)</f>
        <v>1862</v>
      </c>
      <c r="P108" s="22">
        <f t="shared" si="115"/>
        <v>0.37547892720306514</v>
      </c>
      <c r="Q108" s="695">
        <f t="shared" si="116"/>
        <v>14877</v>
      </c>
      <c r="R108" s="81">
        <f t="shared" si="117"/>
        <v>4633</v>
      </c>
      <c r="S108" s="82">
        <f t="shared" si="118"/>
        <v>0.31142031323519526</v>
      </c>
    </row>
    <row r="109" spans="1:19" hidden="1" x14ac:dyDescent="0.25"/>
    <row r="110" spans="1:19" ht="15.75" hidden="1" x14ac:dyDescent="0.25">
      <c r="A110" s="1290" t="s">
        <v>281</v>
      </c>
      <c r="B110" s="1291"/>
      <c r="C110" s="1291"/>
      <c r="D110" s="1291"/>
      <c r="E110" s="1291"/>
      <c r="F110" s="1291"/>
      <c r="G110" s="1291"/>
      <c r="H110" s="1291"/>
      <c r="I110" s="1291"/>
      <c r="J110" s="1291"/>
      <c r="K110" s="1291"/>
      <c r="L110" s="1291"/>
      <c r="M110" s="1291"/>
      <c r="N110" s="1291"/>
      <c r="O110" s="1291"/>
      <c r="P110" s="1291"/>
      <c r="Q110" s="1291"/>
      <c r="R110" s="1291"/>
      <c r="S110" s="1291"/>
    </row>
    <row r="111" spans="1:19" ht="34.5" hidden="1" thickBot="1" x14ac:dyDescent="0.3">
      <c r="A111" s="86" t="s">
        <v>14</v>
      </c>
      <c r="B111" s="158" t="s">
        <v>15</v>
      </c>
      <c r="C111" s="225" t="s">
        <v>2</v>
      </c>
      <c r="D111" s="226" t="s">
        <v>1</v>
      </c>
      <c r="E111" s="225" t="s">
        <v>3</v>
      </c>
      <c r="F111" s="226" t="s">
        <v>1</v>
      </c>
      <c r="G111" s="225" t="s">
        <v>4</v>
      </c>
      <c r="H111" s="226" t="s">
        <v>1</v>
      </c>
      <c r="I111" s="101" t="s">
        <v>197</v>
      </c>
      <c r="J111" s="13" t="s">
        <v>196</v>
      </c>
      <c r="K111" s="225" t="s">
        <v>5</v>
      </c>
      <c r="L111" s="226" t="s">
        <v>1</v>
      </c>
      <c r="M111" s="227" t="s">
        <v>194</v>
      </c>
      <c r="N111" s="228" t="s">
        <v>1</v>
      </c>
      <c r="O111" s="227" t="s">
        <v>195</v>
      </c>
      <c r="P111" s="228" t="s">
        <v>1</v>
      </c>
      <c r="Q111" s="576" t="s">
        <v>361</v>
      </c>
      <c r="R111" s="101" t="s">
        <v>197</v>
      </c>
      <c r="S111" s="13" t="s">
        <v>196</v>
      </c>
    </row>
    <row r="112" spans="1:19" ht="15.75" hidden="1" thickTop="1" x14ac:dyDescent="0.25">
      <c r="A112" s="9" t="s">
        <v>150</v>
      </c>
      <c r="B112" s="1379">
        <f>'EMAD na UBS JD JAPÃO'!$B$8</f>
        <v>60</v>
      </c>
      <c r="C112" s="1312">
        <f>'EMAD na UBS JD JAPÃO'!$C$8</f>
        <v>63</v>
      </c>
      <c r="D112" s="1316">
        <f t="shared" ref="D112:D115" si="121">C112/$B112</f>
        <v>1.05</v>
      </c>
      <c r="E112" s="1312">
        <f>'EMAD na UBS JD JAPÃO'!$E$8</f>
        <v>63</v>
      </c>
      <c r="F112" s="1316">
        <f t="shared" ref="F112:F115" si="122">E112/$B112</f>
        <v>1.05</v>
      </c>
      <c r="G112" s="1312">
        <f>'EMAD na UBS JD JAPÃO'!$G$8</f>
        <v>65</v>
      </c>
      <c r="H112" s="1316">
        <f t="shared" ref="H112:L115" si="123">G112/$B112</f>
        <v>1.0833333333333333</v>
      </c>
      <c r="I112" s="1364">
        <f t="shared" ref="I112:I116" si="124">SUM(C112,E112,G112)</f>
        <v>191</v>
      </c>
      <c r="J112" s="1376">
        <f t="shared" ref="J112:J116" si="125">((I112/Q112))</f>
        <v>1.0611111111111111</v>
      </c>
      <c r="K112" s="1312">
        <f>'EMAD na UBS JD JAPÃO'!$K$8</f>
        <v>69</v>
      </c>
      <c r="L112" s="1316">
        <f t="shared" si="123"/>
        <v>1.1499999999999999</v>
      </c>
      <c r="M112" s="1312">
        <f>'EMAD na UBS JD JAPÃO'!$M$8</f>
        <v>70</v>
      </c>
      <c r="N112" s="1316">
        <f t="shared" ref="N112:N115" si="126">M112/$B112</f>
        <v>1.1666666666666667</v>
      </c>
      <c r="O112" s="1312">
        <f>'EMAD na UBS JD JAPÃO'!$O$8</f>
        <v>71</v>
      </c>
      <c r="P112" s="1316">
        <f t="shared" ref="P112:P115" si="127">O112/$B112</f>
        <v>1.1833333333333333</v>
      </c>
      <c r="Q112" s="1382">
        <f t="shared" ref="Q112:Q116" si="128">B112*3</f>
        <v>180</v>
      </c>
      <c r="R112" s="1364">
        <f t="shared" ref="R112:R116" si="129">SUM(K112,M112,O112)</f>
        <v>210</v>
      </c>
      <c r="S112" s="1376">
        <f>R112/($B112*3)</f>
        <v>1.1666666666666667</v>
      </c>
    </row>
    <row r="113" spans="1:19" hidden="1" x14ac:dyDescent="0.25">
      <c r="A113" s="9" t="s">
        <v>151</v>
      </c>
      <c r="B113" s="1380"/>
      <c r="C113" s="1313"/>
      <c r="D113" s="1317" t="e">
        <f t="shared" si="121"/>
        <v>#DIV/0!</v>
      </c>
      <c r="E113" s="1313"/>
      <c r="F113" s="1317" t="e">
        <f t="shared" si="122"/>
        <v>#DIV/0!</v>
      </c>
      <c r="G113" s="1313"/>
      <c r="H113" s="1317" t="e">
        <f t="shared" si="123"/>
        <v>#DIV/0!</v>
      </c>
      <c r="I113" s="1365">
        <f t="shared" si="124"/>
        <v>0</v>
      </c>
      <c r="J113" s="1377" t="e">
        <f t="shared" si="125"/>
        <v>#DIV/0!</v>
      </c>
      <c r="K113" s="1313"/>
      <c r="L113" s="1317" t="e">
        <f t="shared" si="123"/>
        <v>#DIV/0!</v>
      </c>
      <c r="M113" s="1313"/>
      <c r="N113" s="1317" t="e">
        <f t="shared" si="126"/>
        <v>#DIV/0!</v>
      </c>
      <c r="O113" s="1313"/>
      <c r="P113" s="1317" t="e">
        <f t="shared" si="127"/>
        <v>#DIV/0!</v>
      </c>
      <c r="Q113" s="1383">
        <f t="shared" si="128"/>
        <v>0</v>
      </c>
      <c r="R113" s="1365">
        <f t="shared" si="129"/>
        <v>0</v>
      </c>
      <c r="S113" s="1377" t="e">
        <f>R113/($B113*3)</f>
        <v>#DIV/0!</v>
      </c>
    </row>
    <row r="114" spans="1:19" hidden="1" x14ac:dyDescent="0.25">
      <c r="A114" s="9" t="s">
        <v>154</v>
      </c>
      <c r="B114" s="1380"/>
      <c r="C114" s="1313"/>
      <c r="D114" s="1317" t="e">
        <f t="shared" si="121"/>
        <v>#DIV/0!</v>
      </c>
      <c r="E114" s="1313"/>
      <c r="F114" s="1317" t="e">
        <f t="shared" si="122"/>
        <v>#DIV/0!</v>
      </c>
      <c r="G114" s="1313"/>
      <c r="H114" s="1317" t="e">
        <f t="shared" si="123"/>
        <v>#DIV/0!</v>
      </c>
      <c r="I114" s="1365">
        <f t="shared" si="124"/>
        <v>0</v>
      </c>
      <c r="J114" s="1377" t="e">
        <f t="shared" si="125"/>
        <v>#DIV/0!</v>
      </c>
      <c r="K114" s="1313"/>
      <c r="L114" s="1317" t="e">
        <f t="shared" si="123"/>
        <v>#DIV/0!</v>
      </c>
      <c r="M114" s="1313"/>
      <c r="N114" s="1317" t="e">
        <f t="shared" si="126"/>
        <v>#DIV/0!</v>
      </c>
      <c r="O114" s="1313"/>
      <c r="P114" s="1317" t="e">
        <f t="shared" si="127"/>
        <v>#DIV/0!</v>
      </c>
      <c r="Q114" s="1383">
        <f t="shared" si="128"/>
        <v>0</v>
      </c>
      <c r="R114" s="1365">
        <f t="shared" si="129"/>
        <v>0</v>
      </c>
      <c r="S114" s="1377" t="e">
        <f>R114/($B114*3)</f>
        <v>#DIV/0!</v>
      </c>
    </row>
    <row r="115" spans="1:19" ht="15.75" hidden="1" thickBot="1" x14ac:dyDescent="0.3">
      <c r="A115" s="111" t="s">
        <v>152</v>
      </c>
      <c r="B115" s="1381"/>
      <c r="C115" s="1362"/>
      <c r="D115" s="1363" t="e">
        <f t="shared" si="121"/>
        <v>#DIV/0!</v>
      </c>
      <c r="E115" s="1362"/>
      <c r="F115" s="1363" t="e">
        <f t="shared" si="122"/>
        <v>#DIV/0!</v>
      </c>
      <c r="G115" s="1362"/>
      <c r="H115" s="1363" t="e">
        <f t="shared" si="123"/>
        <v>#DIV/0!</v>
      </c>
      <c r="I115" s="1366">
        <f t="shared" si="124"/>
        <v>0</v>
      </c>
      <c r="J115" s="1378" t="e">
        <f t="shared" si="125"/>
        <v>#DIV/0!</v>
      </c>
      <c r="K115" s="1362"/>
      <c r="L115" s="1363" t="e">
        <f t="shared" si="123"/>
        <v>#DIV/0!</v>
      </c>
      <c r="M115" s="1362"/>
      <c r="N115" s="1363" t="e">
        <f t="shared" si="126"/>
        <v>#DIV/0!</v>
      </c>
      <c r="O115" s="1362"/>
      <c r="P115" s="1363" t="e">
        <f t="shared" si="127"/>
        <v>#DIV/0!</v>
      </c>
      <c r="Q115" s="1384">
        <f t="shared" si="128"/>
        <v>0</v>
      </c>
      <c r="R115" s="1366">
        <f t="shared" si="129"/>
        <v>0</v>
      </c>
      <c r="S115" s="1378" t="e">
        <f>R115/($B115*3)</f>
        <v>#DIV/0!</v>
      </c>
    </row>
    <row r="116" spans="1:19" ht="15.75" hidden="1" thickBot="1" x14ac:dyDescent="0.3">
      <c r="A116" s="6" t="s">
        <v>7</v>
      </c>
      <c r="B116" s="220">
        <f>SUM(B112:B115)</f>
        <v>60</v>
      </c>
      <c r="C116" s="8">
        <f>SUM(C112:C115)</f>
        <v>63</v>
      </c>
      <c r="D116" s="22">
        <f>((C116/$B$28))-1</f>
        <v>-0.9375</v>
      </c>
      <c r="E116" s="8">
        <f>SUM(E112:E115)</f>
        <v>63</v>
      </c>
      <c r="F116" s="22">
        <f>((E116/$B$28))-1</f>
        <v>-0.9375</v>
      </c>
      <c r="G116" s="8">
        <f>SUM(G112:G115)</f>
        <v>65</v>
      </c>
      <c r="H116" s="22">
        <f>((G116/$B$28))-1</f>
        <v>-0.93551587301587302</v>
      </c>
      <c r="I116" s="81">
        <f t="shared" si="124"/>
        <v>191</v>
      </c>
      <c r="J116" s="82">
        <f t="shared" si="125"/>
        <v>1.0611111111111111</v>
      </c>
      <c r="K116" s="8">
        <f>SUM(K112:K115)</f>
        <v>69</v>
      </c>
      <c r="L116" s="22">
        <f>((K116/$B$28))-1</f>
        <v>-0.93154761904761907</v>
      </c>
      <c r="M116" s="8">
        <f t="shared" ref="M116" si="130">SUM(M112:M115)</f>
        <v>70</v>
      </c>
      <c r="N116" s="22">
        <f t="shared" ref="N116" si="131">((M116/$B$28))-1</f>
        <v>-0.93055555555555558</v>
      </c>
      <c r="O116" s="8">
        <f t="shared" ref="O116" si="132">SUM(O112:O115)</f>
        <v>71</v>
      </c>
      <c r="P116" s="22">
        <f t="shared" ref="P116" si="133">((O116/$B$28))-1</f>
        <v>-0.92956349206349209</v>
      </c>
      <c r="Q116" s="695">
        <f t="shared" si="128"/>
        <v>180</v>
      </c>
      <c r="R116" s="81">
        <f t="shared" si="129"/>
        <v>210</v>
      </c>
      <c r="S116" s="82">
        <f>R116/($B116*3)</f>
        <v>1.1666666666666667</v>
      </c>
    </row>
    <row r="117" spans="1:19" hidden="1" x14ac:dyDescent="0.25"/>
    <row r="118" spans="1:19" ht="15.75" hidden="1" x14ac:dyDescent="0.25">
      <c r="A118" s="1290" t="s">
        <v>282</v>
      </c>
      <c r="B118" s="1291"/>
      <c r="C118" s="1291"/>
      <c r="D118" s="1291"/>
      <c r="E118" s="1291"/>
      <c r="F118" s="1291"/>
      <c r="G118" s="1291"/>
      <c r="H118" s="1291"/>
      <c r="I118" s="1291"/>
      <c r="J118" s="1291"/>
      <c r="K118" s="1291"/>
      <c r="L118" s="1291"/>
      <c r="M118" s="1291"/>
      <c r="N118" s="1291"/>
      <c r="O118" s="1291"/>
      <c r="P118" s="1291"/>
      <c r="Q118" s="1291"/>
      <c r="R118" s="1291"/>
      <c r="S118" s="1291"/>
    </row>
    <row r="119" spans="1:19" ht="34.5" hidden="1" thickBot="1" x14ac:dyDescent="0.3">
      <c r="A119" s="86" t="s">
        <v>14</v>
      </c>
      <c r="B119" s="158" t="s">
        <v>15</v>
      </c>
      <c r="C119" s="225" t="s">
        <v>2</v>
      </c>
      <c r="D119" s="226" t="s">
        <v>1</v>
      </c>
      <c r="E119" s="225" t="s">
        <v>3</v>
      </c>
      <c r="F119" s="226" t="s">
        <v>1</v>
      </c>
      <c r="G119" s="225" t="s">
        <v>4</v>
      </c>
      <c r="H119" s="226" t="s">
        <v>1</v>
      </c>
      <c r="I119" s="101" t="s">
        <v>197</v>
      </c>
      <c r="J119" s="13" t="s">
        <v>196</v>
      </c>
      <c r="K119" s="225" t="s">
        <v>5</v>
      </c>
      <c r="L119" s="226" t="s">
        <v>1</v>
      </c>
      <c r="M119" s="227" t="s">
        <v>194</v>
      </c>
      <c r="N119" s="228" t="s">
        <v>1</v>
      </c>
      <c r="O119" s="227" t="s">
        <v>195</v>
      </c>
      <c r="P119" s="228" t="s">
        <v>1</v>
      </c>
      <c r="Q119" s="576" t="s">
        <v>361</v>
      </c>
      <c r="R119" s="101" t="s">
        <v>197</v>
      </c>
      <c r="S119" s="13" t="s">
        <v>196</v>
      </c>
    </row>
    <row r="120" spans="1:19" ht="15.75" hidden="1" thickTop="1" x14ac:dyDescent="0.25">
      <c r="A120" s="89" t="s">
        <v>8</v>
      </c>
      <c r="B120" s="88">
        <f>'UBS Vila Ede'!B8</f>
        <v>864</v>
      </c>
      <c r="C120" s="106">
        <f>'UBS Vila Ede'!C8</f>
        <v>1045</v>
      </c>
      <c r="D120" s="19">
        <f t="shared" ref="D120:D126" si="134">C120/$B120</f>
        <v>1.2094907407407407</v>
      </c>
      <c r="E120" s="106">
        <f>'UBS Vila Ede'!E8</f>
        <v>816</v>
      </c>
      <c r="F120" s="19">
        <f t="shared" ref="F120:F126" si="135">E120/$B120</f>
        <v>0.94444444444444442</v>
      </c>
      <c r="G120" s="106">
        <f>'UBS Vila Ede'!G8</f>
        <v>655</v>
      </c>
      <c r="H120" s="19">
        <f t="shared" ref="H120:L126" si="136">G120/$B120</f>
        <v>0.75810185185185186</v>
      </c>
      <c r="I120" s="77">
        <f t="shared" ref="I120:I126" si="137">SUM(C120,E120,G120)</f>
        <v>2516</v>
      </c>
      <c r="J120" s="119">
        <f t="shared" ref="J120:J126" si="138">((I120/Q120))</f>
        <v>0.97067901234567899</v>
      </c>
      <c r="K120" s="106">
        <f>'UBS Vila Ede'!K8</f>
        <v>80</v>
      </c>
      <c r="L120" s="19">
        <f t="shared" si="136"/>
        <v>9.2592592592592587E-2</v>
      </c>
      <c r="M120" s="106">
        <f>'UBS Vila Ede'!M8</f>
        <v>58</v>
      </c>
      <c r="N120" s="19">
        <f t="shared" ref="N120:N126" si="139">M120/$B120</f>
        <v>6.7129629629629636E-2</v>
      </c>
      <c r="O120" s="106">
        <f>'UBS Vila Ede'!O8</f>
        <v>77</v>
      </c>
      <c r="P120" s="19">
        <f t="shared" ref="P120:P126" si="140">O120/$B120</f>
        <v>8.9120370370370364E-2</v>
      </c>
      <c r="Q120" s="692">
        <f t="shared" ref="Q120:Q126" si="141">B120*3</f>
        <v>2592</v>
      </c>
      <c r="R120" s="77">
        <f t="shared" ref="R120:R126" si="142">SUM(K120,M120,O120)</f>
        <v>215</v>
      </c>
      <c r="S120" s="119">
        <f t="shared" ref="S120:S126" si="143">R120/($B120*3)</f>
        <v>8.2947530864197525E-2</v>
      </c>
    </row>
    <row r="121" spans="1:19" hidden="1" x14ac:dyDescent="0.25">
      <c r="A121" s="89" t="s">
        <v>9</v>
      </c>
      <c r="B121" s="90">
        <f>'UBS Vila Ede'!B9</f>
        <v>3024</v>
      </c>
      <c r="C121" s="107">
        <f>'UBS Vila Ede'!C9</f>
        <v>2915</v>
      </c>
      <c r="D121" s="120">
        <f t="shared" si="134"/>
        <v>0.96395502645502651</v>
      </c>
      <c r="E121" s="107">
        <f>'UBS Vila Ede'!E9</f>
        <v>1855</v>
      </c>
      <c r="F121" s="120">
        <f t="shared" si="135"/>
        <v>0.61342592592592593</v>
      </c>
      <c r="G121" s="107">
        <f>'UBS Vila Ede'!G9</f>
        <v>1540</v>
      </c>
      <c r="H121" s="120">
        <f t="shared" si="136"/>
        <v>0.5092592592592593</v>
      </c>
      <c r="I121" s="109">
        <f t="shared" si="137"/>
        <v>6310</v>
      </c>
      <c r="J121" s="121">
        <f t="shared" si="138"/>
        <v>0.69554673721340388</v>
      </c>
      <c r="K121" s="107">
        <f>'UBS Vila Ede'!K9</f>
        <v>82</v>
      </c>
      <c r="L121" s="120">
        <f t="shared" si="136"/>
        <v>2.7116402116402115E-2</v>
      </c>
      <c r="M121" s="107">
        <f>'UBS Vila Ede'!M9</f>
        <v>65</v>
      </c>
      <c r="N121" s="120">
        <f t="shared" si="139"/>
        <v>2.1494708994708994E-2</v>
      </c>
      <c r="O121" s="107">
        <f>'UBS Vila Ede'!O9</f>
        <v>57</v>
      </c>
      <c r="P121" s="120">
        <f t="shared" si="140"/>
        <v>1.8849206349206348E-2</v>
      </c>
      <c r="Q121" s="693">
        <f t="shared" si="141"/>
        <v>9072</v>
      </c>
      <c r="R121" s="109">
        <f t="shared" si="142"/>
        <v>204</v>
      </c>
      <c r="S121" s="121">
        <f t="shared" si="143"/>
        <v>2.2486772486772486E-2</v>
      </c>
    </row>
    <row r="122" spans="1:19" hidden="1" x14ac:dyDescent="0.25">
      <c r="A122" s="89" t="s">
        <v>10</v>
      </c>
      <c r="B122" s="90">
        <f>'UBS Vila Ede'!B10</f>
        <v>789</v>
      </c>
      <c r="C122" s="107">
        <f>'UBS Vila Ede'!C10</f>
        <v>284</v>
      </c>
      <c r="D122" s="120">
        <f t="shared" si="134"/>
        <v>0.35994930291508237</v>
      </c>
      <c r="E122" s="107">
        <f>'UBS Vila Ede'!E10</f>
        <v>545</v>
      </c>
      <c r="F122" s="120">
        <f t="shared" si="135"/>
        <v>0.69074778200253484</v>
      </c>
      <c r="G122" s="107">
        <f>'UBS Vila Ede'!G10</f>
        <v>446</v>
      </c>
      <c r="H122" s="120">
        <f t="shared" si="136"/>
        <v>0.56527249683143221</v>
      </c>
      <c r="I122" s="109">
        <f t="shared" si="137"/>
        <v>1275</v>
      </c>
      <c r="J122" s="121">
        <f t="shared" si="138"/>
        <v>0.53865652724968316</v>
      </c>
      <c r="K122" s="107">
        <f>'UBS Vila Ede'!K10</f>
        <v>202</v>
      </c>
      <c r="L122" s="120">
        <f t="shared" si="136"/>
        <v>0.25602027883396705</v>
      </c>
      <c r="M122" s="107">
        <f>'UBS Vila Ede'!M10</f>
        <v>196</v>
      </c>
      <c r="N122" s="120">
        <f t="shared" si="139"/>
        <v>0.24841571609632446</v>
      </c>
      <c r="O122" s="107">
        <f>'UBS Vila Ede'!O10</f>
        <v>138</v>
      </c>
      <c r="P122" s="120">
        <f t="shared" si="140"/>
        <v>0.17490494296577946</v>
      </c>
      <c r="Q122" s="693">
        <f t="shared" si="141"/>
        <v>2367</v>
      </c>
      <c r="R122" s="109">
        <f t="shared" si="142"/>
        <v>536</v>
      </c>
      <c r="S122" s="121">
        <f t="shared" si="143"/>
        <v>0.22644697929869032</v>
      </c>
    </row>
    <row r="123" spans="1:19" hidden="1" x14ac:dyDescent="0.25">
      <c r="A123" s="89" t="s">
        <v>42</v>
      </c>
      <c r="B123" s="90">
        <f>'UBS Vila Ede'!B11</f>
        <v>526</v>
      </c>
      <c r="C123" s="107">
        <f>'UBS Vila Ede'!C11</f>
        <v>378</v>
      </c>
      <c r="D123" s="120">
        <f t="shared" si="134"/>
        <v>0.71863117870722437</v>
      </c>
      <c r="E123" s="107">
        <f>'UBS Vila Ede'!E11</f>
        <v>331</v>
      </c>
      <c r="F123" s="120">
        <f t="shared" si="135"/>
        <v>0.62927756653992395</v>
      </c>
      <c r="G123" s="107">
        <f>'UBS Vila Ede'!G11</f>
        <v>259</v>
      </c>
      <c r="H123" s="120">
        <f t="shared" si="136"/>
        <v>0.4923954372623574</v>
      </c>
      <c r="I123" s="109">
        <f t="shared" si="137"/>
        <v>968</v>
      </c>
      <c r="J123" s="121">
        <f t="shared" si="138"/>
        <v>0.61343472750316852</v>
      </c>
      <c r="K123" s="107">
        <f>'UBS Vila Ede'!K11</f>
        <v>38</v>
      </c>
      <c r="L123" s="120">
        <f t="shared" si="136"/>
        <v>7.2243346007604556E-2</v>
      </c>
      <c r="M123" s="107">
        <f>'UBS Vila Ede'!M11</f>
        <v>28</v>
      </c>
      <c r="N123" s="120">
        <f t="shared" si="139"/>
        <v>5.3231939163498096E-2</v>
      </c>
      <c r="O123" s="107">
        <f>'UBS Vila Ede'!O11</f>
        <v>70</v>
      </c>
      <c r="P123" s="120">
        <f t="shared" si="140"/>
        <v>0.13307984790874525</v>
      </c>
      <c r="Q123" s="693">
        <f t="shared" si="141"/>
        <v>1578</v>
      </c>
      <c r="R123" s="109">
        <f t="shared" si="142"/>
        <v>136</v>
      </c>
      <c r="S123" s="121">
        <f t="shared" si="143"/>
        <v>8.6185044359949309E-2</v>
      </c>
    </row>
    <row r="124" spans="1:19" hidden="1" x14ac:dyDescent="0.25">
      <c r="A124" s="155" t="s">
        <v>191</v>
      </c>
      <c r="B124" s="90">
        <f>'UBS Vila Ede'!B12</f>
        <v>125</v>
      </c>
      <c r="C124" s="107">
        <f>'UBS Vila Ede'!C12</f>
        <v>94</v>
      </c>
      <c r="D124" s="120">
        <f t="shared" si="134"/>
        <v>0.752</v>
      </c>
      <c r="E124" s="107">
        <f>'UBS Vila Ede'!E12</f>
        <v>123</v>
      </c>
      <c r="F124" s="120">
        <f t="shared" si="135"/>
        <v>0.98399999999999999</v>
      </c>
      <c r="G124" s="107">
        <f>'UBS Vila Ede'!G12</f>
        <v>0</v>
      </c>
      <c r="H124" s="120">
        <f t="shared" si="136"/>
        <v>0</v>
      </c>
      <c r="I124" s="109">
        <f t="shared" si="137"/>
        <v>217</v>
      </c>
      <c r="J124" s="121">
        <f t="shared" si="138"/>
        <v>0.57866666666666666</v>
      </c>
      <c r="K124" s="107">
        <f>'UBS Vila Ede'!K12</f>
        <v>6</v>
      </c>
      <c r="L124" s="120">
        <f t="shared" si="136"/>
        <v>4.8000000000000001E-2</v>
      </c>
      <c r="M124" s="107">
        <f>'UBS Vila Ede'!M12</f>
        <v>3</v>
      </c>
      <c r="N124" s="120">
        <f t="shared" si="139"/>
        <v>2.4E-2</v>
      </c>
      <c r="O124" s="107">
        <f>'UBS Vila Ede'!O12</f>
        <v>131</v>
      </c>
      <c r="P124" s="120">
        <f t="shared" si="140"/>
        <v>1.048</v>
      </c>
      <c r="Q124" s="693">
        <f t="shared" si="141"/>
        <v>375</v>
      </c>
      <c r="R124" s="109">
        <f t="shared" si="142"/>
        <v>140</v>
      </c>
      <c r="S124" s="121">
        <f t="shared" si="143"/>
        <v>0.37333333333333335</v>
      </c>
    </row>
    <row r="125" spans="1:19" ht="15.75" hidden="1" thickBot="1" x14ac:dyDescent="0.3">
      <c r="A125" s="111" t="s">
        <v>13</v>
      </c>
      <c r="B125" s="162">
        <f>'UBS Vila Ede'!B13</f>
        <v>526</v>
      </c>
      <c r="C125" s="112">
        <f>'UBS Vila Ede'!C13</f>
        <v>205</v>
      </c>
      <c r="D125" s="124">
        <f t="shared" si="134"/>
        <v>0.38973384030418251</v>
      </c>
      <c r="E125" s="112">
        <f>'UBS Vila Ede'!E13</f>
        <v>416</v>
      </c>
      <c r="F125" s="124">
        <f t="shared" si="135"/>
        <v>0.79087452471482889</v>
      </c>
      <c r="G125" s="112">
        <f>'UBS Vila Ede'!G13</f>
        <v>343</v>
      </c>
      <c r="H125" s="124">
        <f t="shared" si="136"/>
        <v>0.65209125475285168</v>
      </c>
      <c r="I125" s="114">
        <f t="shared" si="137"/>
        <v>964</v>
      </c>
      <c r="J125" s="125">
        <f t="shared" si="138"/>
        <v>0.61089987325728767</v>
      </c>
      <c r="K125" s="112">
        <f>'UBS Vila Ede'!K13</f>
        <v>110</v>
      </c>
      <c r="L125" s="124">
        <f t="shared" si="136"/>
        <v>0.20912547528517111</v>
      </c>
      <c r="M125" s="112">
        <f>'UBS Vila Ede'!M13</f>
        <v>145</v>
      </c>
      <c r="N125" s="124">
        <f t="shared" si="139"/>
        <v>0.27566539923954375</v>
      </c>
      <c r="O125" s="112">
        <f>'UBS Vila Ede'!O13</f>
        <v>154</v>
      </c>
      <c r="P125" s="124">
        <f t="shared" si="140"/>
        <v>0.29277566539923955</v>
      </c>
      <c r="Q125" s="694">
        <f t="shared" si="141"/>
        <v>1578</v>
      </c>
      <c r="R125" s="114">
        <f t="shared" si="142"/>
        <v>409</v>
      </c>
      <c r="S125" s="125">
        <f t="shared" si="143"/>
        <v>0.25918884664131814</v>
      </c>
    </row>
    <row r="126" spans="1:19" ht="15.75" hidden="1" thickBot="1" x14ac:dyDescent="0.3">
      <c r="A126" s="6" t="s">
        <v>7</v>
      </c>
      <c r="B126" s="220">
        <f>SUM(B120:B125)</f>
        <v>5854</v>
      </c>
      <c r="C126" s="8">
        <f>SUM(C120:C125)</f>
        <v>4921</v>
      </c>
      <c r="D126" s="22">
        <f t="shared" si="134"/>
        <v>0.84062179706183804</v>
      </c>
      <c r="E126" s="8">
        <f>SUM(E120:E125)</f>
        <v>4086</v>
      </c>
      <c r="F126" s="22">
        <f t="shared" si="135"/>
        <v>0.69798428425008541</v>
      </c>
      <c r="G126" s="8">
        <f>SUM(G120:G125)</f>
        <v>3243</v>
      </c>
      <c r="H126" s="22">
        <f t="shared" si="136"/>
        <v>0.55398018448923814</v>
      </c>
      <c r="I126" s="81">
        <f t="shared" si="137"/>
        <v>12250</v>
      </c>
      <c r="J126" s="82">
        <f t="shared" si="138"/>
        <v>0.69752875526705382</v>
      </c>
      <c r="K126" s="8">
        <f>SUM(K120:K125)</f>
        <v>518</v>
      </c>
      <c r="L126" s="22">
        <f t="shared" si="136"/>
        <v>8.8486504953877693E-2</v>
      </c>
      <c r="M126" s="8">
        <f t="shared" ref="M126" si="144">SUM(M120:M125)</f>
        <v>495</v>
      </c>
      <c r="N126" s="22">
        <f t="shared" si="139"/>
        <v>8.4557567475230605E-2</v>
      </c>
      <c r="O126" s="8">
        <f t="shared" ref="O126" si="145">SUM(O120:O125)</f>
        <v>627</v>
      </c>
      <c r="P126" s="22">
        <f t="shared" si="140"/>
        <v>0.10710625213529211</v>
      </c>
      <c r="Q126" s="695">
        <f t="shared" si="141"/>
        <v>17562</v>
      </c>
      <c r="R126" s="81">
        <f t="shared" si="142"/>
        <v>1640</v>
      </c>
      <c r="S126" s="82">
        <f t="shared" si="143"/>
        <v>9.3383441521466798E-2</v>
      </c>
    </row>
    <row r="127" spans="1:19" hidden="1" x14ac:dyDescent="0.25"/>
    <row r="128" spans="1:19" ht="15.75" hidden="1" x14ac:dyDescent="0.25">
      <c r="A128" s="1290" t="s">
        <v>284</v>
      </c>
      <c r="B128" s="1291"/>
      <c r="C128" s="1291"/>
      <c r="D128" s="1291"/>
      <c r="E128" s="1291"/>
      <c r="F128" s="1291"/>
      <c r="G128" s="1291"/>
      <c r="H128" s="1291"/>
      <c r="I128" s="1291"/>
      <c r="J128" s="1291"/>
      <c r="K128" s="1291"/>
      <c r="L128" s="1291"/>
      <c r="M128" s="1291"/>
      <c r="N128" s="1291"/>
      <c r="O128" s="1291"/>
      <c r="P128" s="1291"/>
      <c r="Q128" s="1291"/>
      <c r="R128" s="1291"/>
      <c r="S128" s="1291"/>
    </row>
    <row r="129" spans="1:19" ht="34.5" hidden="1" thickBot="1" x14ac:dyDescent="0.3">
      <c r="A129" s="86" t="s">
        <v>14</v>
      </c>
      <c r="B129" s="158" t="s">
        <v>15</v>
      </c>
      <c r="C129" s="225" t="s">
        <v>2</v>
      </c>
      <c r="D129" s="226" t="s">
        <v>1</v>
      </c>
      <c r="E129" s="225" t="s">
        <v>3</v>
      </c>
      <c r="F129" s="226" t="s">
        <v>1</v>
      </c>
      <c r="G129" s="225" t="s">
        <v>4</v>
      </c>
      <c r="H129" s="226" t="s">
        <v>1</v>
      </c>
      <c r="I129" s="101" t="s">
        <v>197</v>
      </c>
      <c r="J129" s="13" t="s">
        <v>196</v>
      </c>
      <c r="K129" s="225" t="s">
        <v>5</v>
      </c>
      <c r="L129" s="226" t="s">
        <v>1</v>
      </c>
      <c r="M129" s="227" t="s">
        <v>194</v>
      </c>
      <c r="N129" s="228" t="s">
        <v>1</v>
      </c>
      <c r="O129" s="227" t="s">
        <v>195</v>
      </c>
      <c r="P129" s="228" t="s">
        <v>1</v>
      </c>
      <c r="Q129" s="576" t="s">
        <v>361</v>
      </c>
      <c r="R129" s="101" t="s">
        <v>197</v>
      </c>
      <c r="S129" s="13" t="s">
        <v>196</v>
      </c>
    </row>
    <row r="130" spans="1:19" ht="15.75" hidden="1" thickTop="1" x14ac:dyDescent="0.25">
      <c r="A130" s="89" t="s">
        <v>8</v>
      </c>
      <c r="B130" s="88">
        <f>'UBS Vila Leonor'!B8</f>
        <v>576</v>
      </c>
      <c r="C130" s="106">
        <f>'UBS Vila Leonor'!C8</f>
        <v>740</v>
      </c>
      <c r="D130" s="19">
        <f t="shared" ref="D130:D135" si="146">C130/$B130</f>
        <v>1.2847222222222223</v>
      </c>
      <c r="E130" s="106">
        <f>'UBS Vila Leonor'!E8</f>
        <v>605</v>
      </c>
      <c r="F130" s="19">
        <f t="shared" ref="F130:F135" si="147">E130/$B130</f>
        <v>1.0503472222222223</v>
      </c>
      <c r="G130" s="106">
        <f>'UBS Vila Leonor'!G8</f>
        <v>400</v>
      </c>
      <c r="H130" s="19">
        <f t="shared" ref="H130:L135" si="148">G130/$B130</f>
        <v>0.69444444444444442</v>
      </c>
      <c r="I130" s="77">
        <f t="shared" ref="I130:I135" si="149">SUM(C130,E130,G130)</f>
        <v>1745</v>
      </c>
      <c r="J130" s="119">
        <f t="shared" ref="J130:J135" si="150">((I130/Q130))</f>
        <v>1.009837962962963</v>
      </c>
      <c r="K130" s="106">
        <f>'UBS Vila Leonor'!K8</f>
        <v>116</v>
      </c>
      <c r="L130" s="19">
        <f t="shared" si="148"/>
        <v>0.2013888888888889</v>
      </c>
      <c r="M130" s="106">
        <f>'UBS Vila Leonor'!M8</f>
        <v>101</v>
      </c>
      <c r="N130" s="19">
        <f t="shared" ref="N130:N135" si="151">M130/$B130</f>
        <v>0.17534722222222221</v>
      </c>
      <c r="O130" s="106">
        <f>'UBS Vila Leonor'!O8</f>
        <v>154</v>
      </c>
      <c r="P130" s="19">
        <f t="shared" ref="P130:P135" si="152">O130/$B130</f>
        <v>0.2673611111111111</v>
      </c>
      <c r="Q130" s="692">
        <f t="shared" ref="Q130:Q135" si="153">B130*3</f>
        <v>1728</v>
      </c>
      <c r="R130" s="77">
        <f t="shared" ref="R130:R135" si="154">SUM(K130,M130,O130)</f>
        <v>371</v>
      </c>
      <c r="S130" s="119">
        <f t="shared" ref="S130:S135" si="155">R130/($B130*3)</f>
        <v>0.21469907407407407</v>
      </c>
    </row>
    <row r="131" spans="1:19" hidden="1" x14ac:dyDescent="0.25">
      <c r="A131" s="89" t="s">
        <v>9</v>
      </c>
      <c r="B131" s="90">
        <f>'UBS Vila Leonor'!B9</f>
        <v>2016</v>
      </c>
      <c r="C131" s="107">
        <f>'UBS Vila Leonor'!C9</f>
        <v>2862</v>
      </c>
      <c r="D131" s="120">
        <f t="shared" si="146"/>
        <v>1.4196428571428572</v>
      </c>
      <c r="E131" s="107">
        <f>'UBS Vila Leonor'!E9</f>
        <v>2122</v>
      </c>
      <c r="F131" s="120">
        <f t="shared" si="147"/>
        <v>1.0525793650793651</v>
      </c>
      <c r="G131" s="107">
        <f>'UBS Vila Leonor'!G9</f>
        <v>1189</v>
      </c>
      <c r="H131" s="120">
        <f t="shared" si="148"/>
        <v>0.58978174603174605</v>
      </c>
      <c r="I131" s="109">
        <f t="shared" si="149"/>
        <v>6173</v>
      </c>
      <c r="J131" s="121">
        <f t="shared" si="150"/>
        <v>1.0206679894179893</v>
      </c>
      <c r="K131" s="107">
        <f>'UBS Vila Leonor'!K9</f>
        <v>126</v>
      </c>
      <c r="L131" s="120">
        <f t="shared" si="148"/>
        <v>6.25E-2</v>
      </c>
      <c r="M131" s="107">
        <f>'UBS Vila Leonor'!M9</f>
        <v>127</v>
      </c>
      <c r="N131" s="120">
        <f t="shared" si="151"/>
        <v>6.2996031746031744E-2</v>
      </c>
      <c r="O131" s="107">
        <f>'UBS Vila Leonor'!O9</f>
        <v>189</v>
      </c>
      <c r="P131" s="120">
        <f t="shared" si="152"/>
        <v>9.375E-2</v>
      </c>
      <c r="Q131" s="693">
        <f t="shared" si="153"/>
        <v>6048</v>
      </c>
      <c r="R131" s="109">
        <f t="shared" si="154"/>
        <v>442</v>
      </c>
      <c r="S131" s="121">
        <f t="shared" si="155"/>
        <v>7.3082010582010581E-2</v>
      </c>
    </row>
    <row r="132" spans="1:19" hidden="1" x14ac:dyDescent="0.25">
      <c r="A132" s="89" t="s">
        <v>10</v>
      </c>
      <c r="B132" s="90">
        <f>'UBS Vila Leonor'!B10</f>
        <v>526</v>
      </c>
      <c r="C132" s="107">
        <f>'UBS Vila Leonor'!C10</f>
        <v>457</v>
      </c>
      <c r="D132" s="120">
        <f t="shared" si="146"/>
        <v>0.86882129277566544</v>
      </c>
      <c r="E132" s="107">
        <f>'UBS Vila Leonor'!E10</f>
        <v>497</v>
      </c>
      <c r="F132" s="120">
        <f t="shared" si="147"/>
        <v>0.94486692015209128</v>
      </c>
      <c r="G132" s="107">
        <f>'UBS Vila Leonor'!G10</f>
        <v>472</v>
      </c>
      <c r="H132" s="120">
        <f t="shared" si="148"/>
        <v>0.89733840304182511</v>
      </c>
      <c r="I132" s="109">
        <f t="shared" si="149"/>
        <v>1426</v>
      </c>
      <c r="J132" s="121">
        <f t="shared" si="150"/>
        <v>0.90367553865652728</v>
      </c>
      <c r="K132" s="107">
        <f>'UBS Vila Leonor'!K10</f>
        <v>123</v>
      </c>
      <c r="L132" s="120">
        <f t="shared" si="148"/>
        <v>0.23384030418250951</v>
      </c>
      <c r="M132" s="107">
        <f>'UBS Vila Leonor'!M10</f>
        <v>126</v>
      </c>
      <c r="N132" s="120">
        <f t="shared" si="151"/>
        <v>0.23954372623574144</v>
      </c>
      <c r="O132" s="107">
        <f>'UBS Vila Leonor'!O10</f>
        <v>255</v>
      </c>
      <c r="P132" s="120">
        <f t="shared" si="152"/>
        <v>0.48479087452471481</v>
      </c>
      <c r="Q132" s="693">
        <f t="shared" si="153"/>
        <v>1578</v>
      </c>
      <c r="R132" s="109">
        <f t="shared" si="154"/>
        <v>504</v>
      </c>
      <c r="S132" s="121">
        <f t="shared" si="155"/>
        <v>0.3193916349809886</v>
      </c>
    </row>
    <row r="133" spans="1:19" hidden="1" x14ac:dyDescent="0.25">
      <c r="A133" s="89" t="s">
        <v>42</v>
      </c>
      <c r="B133" s="90">
        <f>'UBS Vila Leonor'!B11</f>
        <v>395</v>
      </c>
      <c r="C133" s="107">
        <f>'UBS Vila Leonor'!C11</f>
        <v>405</v>
      </c>
      <c r="D133" s="120">
        <f t="shared" si="146"/>
        <v>1.0253164556962024</v>
      </c>
      <c r="E133" s="107">
        <f>'UBS Vila Leonor'!E11</f>
        <v>137</v>
      </c>
      <c r="F133" s="120">
        <f t="shared" si="147"/>
        <v>0.3468354430379747</v>
      </c>
      <c r="G133" s="107">
        <f>'UBS Vila Leonor'!G11</f>
        <v>330</v>
      </c>
      <c r="H133" s="120">
        <f t="shared" si="148"/>
        <v>0.83544303797468356</v>
      </c>
      <c r="I133" s="109">
        <f t="shared" si="149"/>
        <v>872</v>
      </c>
      <c r="J133" s="121">
        <f t="shared" si="150"/>
        <v>0.73586497890295355</v>
      </c>
      <c r="K133" s="107">
        <f>'UBS Vila Leonor'!K11</f>
        <v>60</v>
      </c>
      <c r="L133" s="120">
        <f t="shared" si="148"/>
        <v>0.15189873417721519</v>
      </c>
      <c r="M133" s="107">
        <f>'UBS Vila Leonor'!M11</f>
        <v>53</v>
      </c>
      <c r="N133" s="120">
        <f t="shared" si="151"/>
        <v>0.13417721518987341</v>
      </c>
      <c r="O133" s="107">
        <f>'UBS Vila Leonor'!O11</f>
        <v>67</v>
      </c>
      <c r="P133" s="120">
        <f t="shared" si="152"/>
        <v>0.16962025316455695</v>
      </c>
      <c r="Q133" s="693">
        <f t="shared" si="153"/>
        <v>1185</v>
      </c>
      <c r="R133" s="109">
        <f t="shared" si="154"/>
        <v>180</v>
      </c>
      <c r="S133" s="121">
        <f t="shared" si="155"/>
        <v>0.15189873417721519</v>
      </c>
    </row>
    <row r="134" spans="1:19" ht="15.75" hidden="1" thickBot="1" x14ac:dyDescent="0.3">
      <c r="A134" s="111" t="s">
        <v>13</v>
      </c>
      <c r="B134" s="162">
        <f>'UBS Vila Leonor'!B12</f>
        <v>526</v>
      </c>
      <c r="C134" s="112">
        <f>'UBS Vila Leonor'!C12</f>
        <v>379</v>
      </c>
      <c r="D134" s="124">
        <f t="shared" si="146"/>
        <v>0.72053231939163498</v>
      </c>
      <c r="E134" s="112">
        <f>'UBS Vila Leonor'!E12</f>
        <v>445</v>
      </c>
      <c r="F134" s="124">
        <f t="shared" si="147"/>
        <v>0.8460076045627376</v>
      </c>
      <c r="G134" s="112">
        <f>'UBS Vila Leonor'!G12</f>
        <v>430</v>
      </c>
      <c r="H134" s="124">
        <f t="shared" si="148"/>
        <v>0.81749049429657794</v>
      </c>
      <c r="I134" s="114">
        <f t="shared" si="149"/>
        <v>1254</v>
      </c>
      <c r="J134" s="125">
        <f t="shared" si="150"/>
        <v>0.79467680608365021</v>
      </c>
      <c r="K134" s="112">
        <f>'UBS Vila Leonor'!K12</f>
        <v>165</v>
      </c>
      <c r="L134" s="124">
        <f t="shared" si="148"/>
        <v>0.31368821292775667</v>
      </c>
      <c r="M134" s="112">
        <f>'UBS Vila Leonor'!M12</f>
        <v>181</v>
      </c>
      <c r="N134" s="124">
        <f t="shared" si="151"/>
        <v>0.344106463878327</v>
      </c>
      <c r="O134" s="112">
        <f>'UBS Vila Leonor'!O12</f>
        <v>224</v>
      </c>
      <c r="P134" s="124">
        <f t="shared" si="152"/>
        <v>0.42585551330798477</v>
      </c>
      <c r="Q134" s="694">
        <f t="shared" si="153"/>
        <v>1578</v>
      </c>
      <c r="R134" s="114">
        <f t="shared" si="154"/>
        <v>570</v>
      </c>
      <c r="S134" s="125">
        <f t="shared" si="155"/>
        <v>0.36121673003802279</v>
      </c>
    </row>
    <row r="135" spans="1:19" ht="15.75" hidden="1" thickBot="1" x14ac:dyDescent="0.3">
      <c r="A135" s="6" t="s">
        <v>7</v>
      </c>
      <c r="B135" s="220">
        <f>SUM(B130:B134)</f>
        <v>4039</v>
      </c>
      <c r="C135" s="8">
        <f>SUM(C130:C134)</f>
        <v>4843</v>
      </c>
      <c r="D135" s="22">
        <f t="shared" si="146"/>
        <v>1.1990591730626392</v>
      </c>
      <c r="E135" s="8">
        <f>SUM(E130:E134)</f>
        <v>3806</v>
      </c>
      <c r="F135" s="22">
        <f t="shared" si="147"/>
        <v>0.94231245357761817</v>
      </c>
      <c r="G135" s="8">
        <f>SUM(G130:G134)</f>
        <v>2821</v>
      </c>
      <c r="H135" s="22">
        <f t="shared" si="148"/>
        <v>0.69844020797227035</v>
      </c>
      <c r="I135" s="81">
        <f t="shared" si="149"/>
        <v>11470</v>
      </c>
      <c r="J135" s="82">
        <f t="shared" si="150"/>
        <v>0.94660394487084265</v>
      </c>
      <c r="K135" s="8">
        <f>SUM(K130:K134)</f>
        <v>590</v>
      </c>
      <c r="L135" s="22">
        <f t="shared" si="148"/>
        <v>0.14607576132706115</v>
      </c>
      <c r="M135" s="8">
        <f t="shared" ref="M135" si="156">SUM(M130:M134)</f>
        <v>588</v>
      </c>
      <c r="N135" s="22">
        <f t="shared" si="151"/>
        <v>0.14558058925476602</v>
      </c>
      <c r="O135" s="8">
        <f t="shared" ref="O135" si="157">SUM(O130:O134)</f>
        <v>889</v>
      </c>
      <c r="P135" s="22">
        <f t="shared" si="152"/>
        <v>0.22010398613518198</v>
      </c>
      <c r="Q135" s="695">
        <f t="shared" si="153"/>
        <v>12117</v>
      </c>
      <c r="R135" s="81">
        <f t="shared" si="154"/>
        <v>2067</v>
      </c>
      <c r="S135" s="82">
        <f t="shared" si="155"/>
        <v>0.17058677890566973</v>
      </c>
    </row>
    <row r="136" spans="1:19" hidden="1" x14ac:dyDescent="0.25"/>
    <row r="137" spans="1:19" ht="15.75" hidden="1" x14ac:dyDescent="0.25">
      <c r="A137" s="1290" t="s">
        <v>286</v>
      </c>
      <c r="B137" s="1291"/>
      <c r="C137" s="1291"/>
      <c r="D137" s="1291"/>
      <c r="E137" s="1291"/>
      <c r="F137" s="1291"/>
      <c r="G137" s="1291"/>
      <c r="H137" s="1291"/>
      <c r="I137" s="1291"/>
      <c r="J137" s="1291"/>
      <c r="K137" s="1291"/>
      <c r="L137" s="1291"/>
      <c r="M137" s="1291"/>
      <c r="N137" s="1291"/>
      <c r="O137" s="1291"/>
      <c r="P137" s="1291"/>
      <c r="Q137" s="1291"/>
      <c r="R137" s="1291"/>
      <c r="S137" s="1291"/>
    </row>
    <row r="138" spans="1:19" ht="34.5" hidden="1" thickBot="1" x14ac:dyDescent="0.3">
      <c r="A138" s="86" t="s">
        <v>14</v>
      </c>
      <c r="B138" s="158" t="s">
        <v>15</v>
      </c>
      <c r="C138" s="225" t="s">
        <v>2</v>
      </c>
      <c r="D138" s="226" t="s">
        <v>1</v>
      </c>
      <c r="E138" s="225" t="s">
        <v>3</v>
      </c>
      <c r="F138" s="226" t="s">
        <v>1</v>
      </c>
      <c r="G138" s="225" t="s">
        <v>4</v>
      </c>
      <c r="H138" s="226" t="s">
        <v>1</v>
      </c>
      <c r="I138" s="101" t="s">
        <v>197</v>
      </c>
      <c r="J138" s="13" t="s">
        <v>196</v>
      </c>
      <c r="K138" s="225" t="s">
        <v>5</v>
      </c>
      <c r="L138" s="226" t="s">
        <v>1</v>
      </c>
      <c r="M138" s="227" t="s">
        <v>194</v>
      </c>
      <c r="N138" s="228" t="s">
        <v>1</v>
      </c>
      <c r="O138" s="227" t="s">
        <v>195</v>
      </c>
      <c r="P138" s="228" t="s">
        <v>1</v>
      </c>
      <c r="Q138" s="576" t="s">
        <v>361</v>
      </c>
      <c r="R138" s="101" t="s">
        <v>197</v>
      </c>
      <c r="S138" s="13" t="s">
        <v>196</v>
      </c>
    </row>
    <row r="139" spans="1:19" ht="15.75" hidden="1" thickTop="1" x14ac:dyDescent="0.25">
      <c r="A139" s="89" t="s">
        <v>8</v>
      </c>
      <c r="B139" s="88">
        <f>'UBS Vila Sabrina'!B8</f>
        <v>528</v>
      </c>
      <c r="C139" s="106">
        <f>'UBS Vila Sabrina'!C8</f>
        <v>431</v>
      </c>
      <c r="D139" s="19">
        <f t="shared" ref="D139:D144" si="158">C139/$B139</f>
        <v>0.81628787878787878</v>
      </c>
      <c r="E139" s="106">
        <f>'UBS Vila Sabrina'!E8</f>
        <v>406</v>
      </c>
      <c r="F139" s="19">
        <f t="shared" ref="F139:F144" si="159">E139/$B139</f>
        <v>0.76893939393939392</v>
      </c>
      <c r="G139" s="106">
        <f>'UBS Vila Sabrina'!G8</f>
        <v>350</v>
      </c>
      <c r="H139" s="19">
        <f t="shared" ref="H139:L144" si="160">G139/$B139</f>
        <v>0.66287878787878785</v>
      </c>
      <c r="I139" s="77">
        <f t="shared" ref="I139:I144" si="161">SUM(C139,E139,G139)</f>
        <v>1187</v>
      </c>
      <c r="J139" s="119">
        <f t="shared" ref="J139:J144" si="162">((I139/Q139))</f>
        <v>0.74936868686868685</v>
      </c>
      <c r="K139" s="106">
        <f>'UBS Vila Sabrina'!K8</f>
        <v>122</v>
      </c>
      <c r="L139" s="19">
        <f t="shared" si="160"/>
        <v>0.23106060606060605</v>
      </c>
      <c r="M139" s="106">
        <f>'UBS Vila Sabrina'!M8</f>
        <v>115</v>
      </c>
      <c r="N139" s="19">
        <f t="shared" ref="N139:N144" si="163">M139/$B139</f>
        <v>0.2178030303030303</v>
      </c>
      <c r="O139" s="106">
        <f>'UBS Vila Sabrina'!O8</f>
        <v>154</v>
      </c>
      <c r="P139" s="19">
        <f t="shared" ref="P139:P144" si="164">O139/$B139</f>
        <v>0.29166666666666669</v>
      </c>
      <c r="Q139" s="692">
        <f t="shared" ref="Q139:Q144" si="165">B139*3</f>
        <v>1584</v>
      </c>
      <c r="R139" s="77">
        <f t="shared" ref="R139:R144" si="166">SUM(K139,M139,O139)</f>
        <v>391</v>
      </c>
      <c r="S139" s="119">
        <f t="shared" ref="S139:S144" si="167">R139/($B139*3)</f>
        <v>0.24684343434343434</v>
      </c>
    </row>
    <row r="140" spans="1:19" hidden="1" x14ac:dyDescent="0.25">
      <c r="A140" s="89" t="s">
        <v>9</v>
      </c>
      <c r="B140" s="90">
        <f>'UBS Vila Sabrina'!B9</f>
        <v>1608</v>
      </c>
      <c r="C140" s="107">
        <f>'UBS Vila Sabrina'!C9</f>
        <v>1556</v>
      </c>
      <c r="D140" s="120">
        <f t="shared" si="158"/>
        <v>0.96766169154228854</v>
      </c>
      <c r="E140" s="107">
        <f>'UBS Vila Sabrina'!E9</f>
        <v>1462</v>
      </c>
      <c r="F140" s="120">
        <f t="shared" si="159"/>
        <v>0.90920398009950254</v>
      </c>
      <c r="G140" s="107">
        <f>'UBS Vila Sabrina'!G9</f>
        <v>991</v>
      </c>
      <c r="H140" s="120">
        <f t="shared" si="160"/>
        <v>0.61629353233830841</v>
      </c>
      <c r="I140" s="109">
        <f t="shared" si="161"/>
        <v>4009</v>
      </c>
      <c r="J140" s="121">
        <f t="shared" si="162"/>
        <v>0.83105306799336653</v>
      </c>
      <c r="K140" s="107">
        <f>'UBS Vila Sabrina'!K9</f>
        <v>74</v>
      </c>
      <c r="L140" s="120">
        <f t="shared" si="160"/>
        <v>4.6019900497512436E-2</v>
      </c>
      <c r="M140" s="107">
        <f>'UBS Vila Sabrina'!M9</f>
        <v>43</v>
      </c>
      <c r="N140" s="120">
        <f t="shared" si="163"/>
        <v>2.6741293532338308E-2</v>
      </c>
      <c r="O140" s="107">
        <f>'UBS Vila Sabrina'!O9</f>
        <v>73</v>
      </c>
      <c r="P140" s="120">
        <f t="shared" si="164"/>
        <v>4.5398009950248758E-2</v>
      </c>
      <c r="Q140" s="693">
        <f t="shared" si="165"/>
        <v>4824</v>
      </c>
      <c r="R140" s="109">
        <f t="shared" si="166"/>
        <v>190</v>
      </c>
      <c r="S140" s="121">
        <f t="shared" si="167"/>
        <v>3.9386401326699835E-2</v>
      </c>
    </row>
    <row r="141" spans="1:19" hidden="1" x14ac:dyDescent="0.25">
      <c r="A141" s="89" t="s">
        <v>10</v>
      </c>
      <c r="B141" s="90">
        <f>'UBS Vila Sabrina'!B10</f>
        <v>789</v>
      </c>
      <c r="C141" s="107">
        <f>'UBS Vila Sabrina'!C10</f>
        <v>896</v>
      </c>
      <c r="D141" s="120">
        <f t="shared" si="158"/>
        <v>1.1356147021546261</v>
      </c>
      <c r="E141" s="107">
        <f>'UBS Vila Sabrina'!E10</f>
        <v>663</v>
      </c>
      <c r="F141" s="120">
        <f t="shared" si="159"/>
        <v>0.84030418250950567</v>
      </c>
      <c r="G141" s="107">
        <f>'UBS Vila Sabrina'!G10</f>
        <v>597</v>
      </c>
      <c r="H141" s="120">
        <f t="shared" si="160"/>
        <v>0.75665399239543729</v>
      </c>
      <c r="I141" s="109">
        <f t="shared" si="161"/>
        <v>2156</v>
      </c>
      <c r="J141" s="121">
        <f t="shared" si="162"/>
        <v>0.91085762568652306</v>
      </c>
      <c r="K141" s="107">
        <f>'UBS Vila Sabrina'!K10</f>
        <v>315</v>
      </c>
      <c r="L141" s="120">
        <f t="shared" si="160"/>
        <v>0.39923954372623577</v>
      </c>
      <c r="M141" s="107">
        <f>'UBS Vila Sabrina'!M10</f>
        <v>302</v>
      </c>
      <c r="N141" s="120">
        <f t="shared" si="163"/>
        <v>0.38276299112801015</v>
      </c>
      <c r="O141" s="107">
        <f>'UBS Vila Sabrina'!O10</f>
        <v>561</v>
      </c>
      <c r="P141" s="120">
        <f t="shared" si="164"/>
        <v>0.71102661596958172</v>
      </c>
      <c r="Q141" s="693">
        <f t="shared" si="165"/>
        <v>2367</v>
      </c>
      <c r="R141" s="109">
        <f t="shared" si="166"/>
        <v>1178</v>
      </c>
      <c r="S141" s="121">
        <f t="shared" si="167"/>
        <v>0.49767638360794253</v>
      </c>
    </row>
    <row r="142" spans="1:19" hidden="1" x14ac:dyDescent="0.25">
      <c r="A142" s="89" t="s">
        <v>42</v>
      </c>
      <c r="B142" s="90">
        <f>'UBS Vila Sabrina'!B11</f>
        <v>395</v>
      </c>
      <c r="C142" s="107">
        <f>'UBS Vila Sabrina'!C11</f>
        <v>398</v>
      </c>
      <c r="D142" s="120">
        <f t="shared" si="158"/>
        <v>1.0075949367088608</v>
      </c>
      <c r="E142" s="107">
        <f>'UBS Vila Sabrina'!E11</f>
        <v>346</v>
      </c>
      <c r="F142" s="120">
        <f t="shared" si="159"/>
        <v>0.8759493670886076</v>
      </c>
      <c r="G142" s="107">
        <f>'UBS Vila Sabrina'!G11</f>
        <v>362</v>
      </c>
      <c r="H142" s="120">
        <f t="shared" si="160"/>
        <v>0.91645569620253164</v>
      </c>
      <c r="I142" s="109">
        <f t="shared" si="161"/>
        <v>1106</v>
      </c>
      <c r="J142" s="121">
        <f t="shared" si="162"/>
        <v>0.93333333333333335</v>
      </c>
      <c r="K142" s="107">
        <f>'UBS Vila Sabrina'!K11</f>
        <v>33</v>
      </c>
      <c r="L142" s="120">
        <f t="shared" si="160"/>
        <v>8.3544303797468356E-2</v>
      </c>
      <c r="M142" s="107">
        <f>'UBS Vila Sabrina'!M11</f>
        <v>96</v>
      </c>
      <c r="N142" s="120">
        <f t="shared" si="163"/>
        <v>0.24303797468354429</v>
      </c>
      <c r="O142" s="107">
        <f>'UBS Vila Sabrina'!O11</f>
        <v>39</v>
      </c>
      <c r="P142" s="120">
        <f t="shared" si="164"/>
        <v>9.8734177215189872E-2</v>
      </c>
      <c r="Q142" s="693">
        <f t="shared" si="165"/>
        <v>1185</v>
      </c>
      <c r="R142" s="109">
        <f t="shared" si="166"/>
        <v>168</v>
      </c>
      <c r="S142" s="121">
        <f t="shared" si="167"/>
        <v>0.14177215189873418</v>
      </c>
    </row>
    <row r="143" spans="1:19" ht="15.75" hidden="1" thickBot="1" x14ac:dyDescent="0.3">
      <c r="A143" s="111" t="s">
        <v>13</v>
      </c>
      <c r="B143" s="162">
        <f>'UBS Vila Sabrina'!B12</f>
        <v>526</v>
      </c>
      <c r="C143" s="112">
        <f>'UBS Vila Sabrina'!C12</f>
        <v>54</v>
      </c>
      <c r="D143" s="124">
        <f t="shared" si="158"/>
        <v>0.10266159695817491</v>
      </c>
      <c r="E143" s="112">
        <f>'UBS Vila Sabrina'!E12</f>
        <v>179</v>
      </c>
      <c r="F143" s="124">
        <f t="shared" si="159"/>
        <v>0.34030418250950573</v>
      </c>
      <c r="G143" s="112">
        <f>'UBS Vila Sabrina'!G12</f>
        <v>467</v>
      </c>
      <c r="H143" s="124">
        <f t="shared" si="160"/>
        <v>0.88783269961977185</v>
      </c>
      <c r="I143" s="114">
        <f t="shared" si="161"/>
        <v>700</v>
      </c>
      <c r="J143" s="125">
        <f t="shared" si="162"/>
        <v>0.4435994930291508</v>
      </c>
      <c r="K143" s="112">
        <f>'UBS Vila Sabrina'!K12</f>
        <v>197</v>
      </c>
      <c r="L143" s="124">
        <f t="shared" si="160"/>
        <v>0.37452471482889732</v>
      </c>
      <c r="M143" s="112">
        <f>'UBS Vila Sabrina'!M12</f>
        <v>191</v>
      </c>
      <c r="N143" s="124">
        <f t="shared" si="163"/>
        <v>0.36311787072243346</v>
      </c>
      <c r="O143" s="112">
        <f>'UBS Vila Sabrina'!O12</f>
        <v>228</v>
      </c>
      <c r="P143" s="124">
        <f t="shared" si="164"/>
        <v>0.43346007604562736</v>
      </c>
      <c r="Q143" s="694">
        <f t="shared" si="165"/>
        <v>1578</v>
      </c>
      <c r="R143" s="114">
        <f t="shared" si="166"/>
        <v>616</v>
      </c>
      <c r="S143" s="125">
        <f t="shared" si="167"/>
        <v>0.39036755386565275</v>
      </c>
    </row>
    <row r="144" spans="1:19" ht="15.75" hidden="1" thickBot="1" x14ac:dyDescent="0.3">
      <c r="A144" s="6" t="s">
        <v>7</v>
      </c>
      <c r="B144" s="220">
        <f>SUM(B139:B143)</f>
        <v>3846</v>
      </c>
      <c r="C144" s="8">
        <f>SUM(C139:C143)</f>
        <v>3335</v>
      </c>
      <c r="D144" s="22">
        <f t="shared" si="158"/>
        <v>0.86713468538741545</v>
      </c>
      <c r="E144" s="8">
        <f>SUM(E139:E143)</f>
        <v>3056</v>
      </c>
      <c r="F144" s="22">
        <f t="shared" si="159"/>
        <v>0.79459178367134686</v>
      </c>
      <c r="G144" s="8">
        <f>SUM(G139:G143)</f>
        <v>2767</v>
      </c>
      <c r="H144" s="22">
        <f t="shared" si="160"/>
        <v>0.71944877795111806</v>
      </c>
      <c r="I144" s="81">
        <f t="shared" si="161"/>
        <v>9158</v>
      </c>
      <c r="J144" s="82">
        <f t="shared" si="162"/>
        <v>0.79372508233662675</v>
      </c>
      <c r="K144" s="8">
        <f>SUM(K139:K143)</f>
        <v>741</v>
      </c>
      <c r="L144" s="22">
        <f t="shared" si="160"/>
        <v>0.19266770670826833</v>
      </c>
      <c r="M144" s="8">
        <f t="shared" ref="M144" si="168">SUM(M139:M143)</f>
        <v>747</v>
      </c>
      <c r="N144" s="22">
        <f t="shared" si="163"/>
        <v>0.19422776911076442</v>
      </c>
      <c r="O144" s="8">
        <f t="shared" ref="O144" si="169">SUM(O139:O143)</f>
        <v>1055</v>
      </c>
      <c r="P144" s="22">
        <f t="shared" si="164"/>
        <v>0.27431097243889757</v>
      </c>
      <c r="Q144" s="695">
        <f t="shared" si="165"/>
        <v>11538</v>
      </c>
      <c r="R144" s="81">
        <f t="shared" si="166"/>
        <v>2543</v>
      </c>
      <c r="S144" s="82">
        <f t="shared" si="167"/>
        <v>0.22040214941931011</v>
      </c>
    </row>
    <row r="145" spans="1:19" hidden="1" x14ac:dyDescent="0.25"/>
    <row r="146" spans="1:19" ht="15.75" hidden="1" x14ac:dyDescent="0.25">
      <c r="A146" s="1290" t="s">
        <v>288</v>
      </c>
      <c r="B146" s="1291"/>
      <c r="C146" s="1291"/>
      <c r="D146" s="1291"/>
      <c r="E146" s="1291"/>
      <c r="F146" s="1291"/>
      <c r="G146" s="1291"/>
      <c r="H146" s="1291"/>
      <c r="I146" s="1291"/>
      <c r="J146" s="1291"/>
      <c r="K146" s="1291"/>
      <c r="L146" s="1291"/>
      <c r="M146" s="1291"/>
      <c r="N146" s="1291"/>
      <c r="O146" s="1291"/>
      <c r="P146" s="1291"/>
      <c r="Q146" s="1291"/>
      <c r="R146" s="1291"/>
      <c r="S146" s="1291"/>
    </row>
    <row r="147" spans="1:19" ht="34.5" hidden="1" thickBot="1" x14ac:dyDescent="0.3">
      <c r="A147" s="86" t="s">
        <v>14</v>
      </c>
      <c r="B147" s="158" t="s">
        <v>15</v>
      </c>
      <c r="C147" s="225" t="s">
        <v>2</v>
      </c>
      <c r="D147" s="226" t="s">
        <v>1</v>
      </c>
      <c r="E147" s="225" t="s">
        <v>3</v>
      </c>
      <c r="F147" s="226" t="s">
        <v>1</v>
      </c>
      <c r="G147" s="225" t="s">
        <v>4</v>
      </c>
      <c r="H147" s="226" t="s">
        <v>1</v>
      </c>
      <c r="I147" s="101" t="s">
        <v>197</v>
      </c>
      <c r="J147" s="13" t="s">
        <v>196</v>
      </c>
      <c r="K147" s="225" t="s">
        <v>5</v>
      </c>
      <c r="L147" s="226" t="s">
        <v>1</v>
      </c>
      <c r="M147" s="227" t="s">
        <v>194</v>
      </c>
      <c r="N147" s="228" t="s">
        <v>1</v>
      </c>
      <c r="O147" s="227" t="s">
        <v>195</v>
      </c>
      <c r="P147" s="228" t="s">
        <v>1</v>
      </c>
      <c r="Q147" s="576" t="s">
        <v>361</v>
      </c>
      <c r="R147" s="101" t="s">
        <v>197</v>
      </c>
      <c r="S147" s="13" t="s">
        <v>196</v>
      </c>
    </row>
    <row r="148" spans="1:19" ht="15.75" hidden="1" thickTop="1" x14ac:dyDescent="0.25">
      <c r="A148" s="89" t="s">
        <v>8</v>
      </c>
      <c r="B148" s="88">
        <f>'UBS Carandiru'!B8</f>
        <v>864</v>
      </c>
      <c r="C148" s="106">
        <f>'UBS Carandiru'!C8</f>
        <v>709</v>
      </c>
      <c r="D148" s="19">
        <f t="shared" ref="D148:D156" si="170">C148/$B148</f>
        <v>0.82060185185185186</v>
      </c>
      <c r="E148" s="106">
        <f>'UBS Carandiru'!E8</f>
        <v>482</v>
      </c>
      <c r="F148" s="19">
        <f t="shared" ref="F148:F156" si="171">E148/$B148</f>
        <v>0.55787037037037035</v>
      </c>
      <c r="G148" s="106">
        <f>'UBS Carandiru'!G8</f>
        <v>340</v>
      </c>
      <c r="H148" s="19">
        <f t="shared" ref="H148:L156" si="172">G148/$B148</f>
        <v>0.39351851851851855</v>
      </c>
      <c r="I148" s="77">
        <f t="shared" ref="I148:I156" si="173">SUM(C148,E148,G148)</f>
        <v>1531</v>
      </c>
      <c r="J148" s="119">
        <f t="shared" ref="J148:J156" si="174">((I148/Q148))</f>
        <v>0.59066358024691357</v>
      </c>
      <c r="K148" s="106">
        <f>'UBS Carandiru'!K8</f>
        <v>72</v>
      </c>
      <c r="L148" s="19">
        <f t="shared" si="172"/>
        <v>8.3333333333333329E-2</v>
      </c>
      <c r="M148" s="106">
        <f>'UBS Carandiru'!M8</f>
        <v>76</v>
      </c>
      <c r="N148" s="19">
        <f t="shared" ref="N148:N156" si="175">M148/$B148</f>
        <v>8.7962962962962965E-2</v>
      </c>
      <c r="O148" s="106">
        <f>'UBS Carandiru'!O8</f>
        <v>113</v>
      </c>
      <c r="P148" s="19">
        <f t="shared" ref="P148:P156" si="176">O148/$B148</f>
        <v>0.13078703703703703</v>
      </c>
      <c r="Q148" s="692">
        <f t="shared" ref="Q148:Q156" si="177">B148*3</f>
        <v>2592</v>
      </c>
      <c r="R148" s="77">
        <f t="shared" ref="R148:R156" si="178">SUM(K148,M148,O148)</f>
        <v>261</v>
      </c>
      <c r="S148" s="119">
        <f t="shared" ref="S148:S156" si="179">R148/($B148*3)</f>
        <v>0.10069444444444445</v>
      </c>
    </row>
    <row r="149" spans="1:19" hidden="1" x14ac:dyDescent="0.25">
      <c r="A149" s="89" t="s">
        <v>9</v>
      </c>
      <c r="B149" s="90">
        <f>'UBS Carandiru'!B9</f>
        <v>3024</v>
      </c>
      <c r="C149" s="107">
        <f>'UBS Carandiru'!C9</f>
        <v>2913</v>
      </c>
      <c r="D149" s="120">
        <f t="shared" si="170"/>
        <v>0.96329365079365081</v>
      </c>
      <c r="E149" s="107">
        <f>'UBS Carandiru'!E9</f>
        <v>1809</v>
      </c>
      <c r="F149" s="120">
        <f t="shared" si="171"/>
        <v>0.5982142857142857</v>
      </c>
      <c r="G149" s="107">
        <f>'UBS Carandiru'!G9</f>
        <v>1038</v>
      </c>
      <c r="H149" s="120">
        <f t="shared" si="172"/>
        <v>0.34325396825396826</v>
      </c>
      <c r="I149" s="109">
        <f t="shared" si="173"/>
        <v>5760</v>
      </c>
      <c r="J149" s="121">
        <f t="shared" si="174"/>
        <v>0.63492063492063489</v>
      </c>
      <c r="K149" s="107">
        <f>'UBS Carandiru'!K9</f>
        <v>128</v>
      </c>
      <c r="L149" s="120">
        <f t="shared" si="172"/>
        <v>4.2328042328042326E-2</v>
      </c>
      <c r="M149" s="107">
        <f>'UBS Carandiru'!M9</f>
        <v>76</v>
      </c>
      <c r="N149" s="120">
        <f t="shared" si="175"/>
        <v>2.5132275132275131E-2</v>
      </c>
      <c r="O149" s="107">
        <f>'UBS Carandiru'!O9</f>
        <v>116</v>
      </c>
      <c r="P149" s="120">
        <f t="shared" si="176"/>
        <v>3.8359788359788358E-2</v>
      </c>
      <c r="Q149" s="693">
        <f t="shared" si="177"/>
        <v>9072</v>
      </c>
      <c r="R149" s="109">
        <f t="shared" si="178"/>
        <v>320</v>
      </c>
      <c r="S149" s="121">
        <f t="shared" si="179"/>
        <v>3.5273368606701938E-2</v>
      </c>
    </row>
    <row r="150" spans="1:19" hidden="1" x14ac:dyDescent="0.25">
      <c r="A150" s="89" t="s">
        <v>10</v>
      </c>
      <c r="B150" s="90">
        <f>'UBS Carandiru'!B10</f>
        <v>789</v>
      </c>
      <c r="C150" s="107">
        <f>'UBS Carandiru'!C10</f>
        <v>735</v>
      </c>
      <c r="D150" s="120">
        <f t="shared" si="170"/>
        <v>0.9315589353612167</v>
      </c>
      <c r="E150" s="107">
        <f>'UBS Carandiru'!E10</f>
        <v>331</v>
      </c>
      <c r="F150" s="120">
        <f t="shared" si="171"/>
        <v>0.41951837769328265</v>
      </c>
      <c r="G150" s="107">
        <f>'UBS Carandiru'!G10</f>
        <v>431</v>
      </c>
      <c r="H150" s="120">
        <f t="shared" si="172"/>
        <v>0.5462610899873257</v>
      </c>
      <c r="I150" s="109">
        <f t="shared" si="173"/>
        <v>1497</v>
      </c>
      <c r="J150" s="121">
        <f t="shared" si="174"/>
        <v>0.63244613434727504</v>
      </c>
      <c r="K150" s="107">
        <f>'UBS Carandiru'!K10</f>
        <v>198</v>
      </c>
      <c r="L150" s="120">
        <f t="shared" si="172"/>
        <v>0.2509505703422053</v>
      </c>
      <c r="M150" s="107">
        <f>'UBS Carandiru'!M10</f>
        <v>302</v>
      </c>
      <c r="N150" s="120">
        <f t="shared" si="175"/>
        <v>0.38276299112801015</v>
      </c>
      <c r="O150" s="107">
        <f>'UBS Carandiru'!O10</f>
        <v>432</v>
      </c>
      <c r="P150" s="120">
        <f t="shared" si="176"/>
        <v>0.54752851711026618</v>
      </c>
      <c r="Q150" s="693">
        <f t="shared" si="177"/>
        <v>2367</v>
      </c>
      <c r="R150" s="109">
        <f t="shared" si="178"/>
        <v>932</v>
      </c>
      <c r="S150" s="121">
        <f t="shared" si="179"/>
        <v>0.39374735952682721</v>
      </c>
    </row>
    <row r="151" spans="1:19" hidden="1" x14ac:dyDescent="0.25">
      <c r="A151" s="89" t="s">
        <v>42</v>
      </c>
      <c r="B151" s="90">
        <f>'UBS Carandiru'!B11</f>
        <v>395</v>
      </c>
      <c r="C151" s="107">
        <f>'UBS Carandiru'!C11</f>
        <v>366</v>
      </c>
      <c r="D151" s="120">
        <f t="shared" si="170"/>
        <v>0.92658227848101271</v>
      </c>
      <c r="E151" s="107">
        <f>'UBS Carandiru'!E11</f>
        <v>135</v>
      </c>
      <c r="F151" s="120">
        <f t="shared" si="171"/>
        <v>0.34177215189873417</v>
      </c>
      <c r="G151" s="107">
        <f>'UBS Carandiru'!G11</f>
        <v>186</v>
      </c>
      <c r="H151" s="120">
        <f t="shared" si="172"/>
        <v>0.4708860759493671</v>
      </c>
      <c r="I151" s="109">
        <f t="shared" si="173"/>
        <v>687</v>
      </c>
      <c r="J151" s="121">
        <f t="shared" si="174"/>
        <v>0.57974683544303796</v>
      </c>
      <c r="K151" s="107">
        <f>'UBS Carandiru'!K11</f>
        <v>50</v>
      </c>
      <c r="L151" s="120">
        <f t="shared" si="172"/>
        <v>0.12658227848101267</v>
      </c>
      <c r="M151" s="107">
        <f>'UBS Carandiru'!M11</f>
        <v>36</v>
      </c>
      <c r="N151" s="120">
        <f t="shared" si="175"/>
        <v>9.1139240506329114E-2</v>
      </c>
      <c r="O151" s="107">
        <f>'UBS Carandiru'!O11</f>
        <v>8</v>
      </c>
      <c r="P151" s="120">
        <f t="shared" si="176"/>
        <v>2.0253164556962026E-2</v>
      </c>
      <c r="Q151" s="693">
        <f t="shared" si="177"/>
        <v>1185</v>
      </c>
      <c r="R151" s="109">
        <f t="shared" si="178"/>
        <v>94</v>
      </c>
      <c r="S151" s="121">
        <f t="shared" si="179"/>
        <v>7.932489451476793E-2</v>
      </c>
    </row>
    <row r="152" spans="1:19" hidden="1" x14ac:dyDescent="0.25">
      <c r="A152" s="89" t="s">
        <v>12</v>
      </c>
      <c r="B152" s="90">
        <f>'UBS Carandiru'!B12</f>
        <v>125</v>
      </c>
      <c r="C152" s="107">
        <f>'UBS Carandiru'!C12</f>
        <v>153</v>
      </c>
      <c r="D152" s="120">
        <f t="shared" si="170"/>
        <v>1.224</v>
      </c>
      <c r="E152" s="107">
        <f>'UBS Carandiru'!E12</f>
        <v>36</v>
      </c>
      <c r="F152" s="120">
        <f t="shared" si="171"/>
        <v>0.28799999999999998</v>
      </c>
      <c r="G152" s="107">
        <f>'UBS Carandiru'!G12</f>
        <v>112</v>
      </c>
      <c r="H152" s="120">
        <f t="shared" si="172"/>
        <v>0.89600000000000002</v>
      </c>
      <c r="I152" s="109">
        <f t="shared" si="173"/>
        <v>301</v>
      </c>
      <c r="J152" s="121">
        <f t="shared" si="174"/>
        <v>0.80266666666666664</v>
      </c>
      <c r="K152" s="107">
        <f>'UBS Carandiru'!K12</f>
        <v>46</v>
      </c>
      <c r="L152" s="120">
        <f t="shared" si="172"/>
        <v>0.36799999999999999</v>
      </c>
      <c r="M152" s="107">
        <f>'UBS Carandiru'!M12</f>
        <v>26</v>
      </c>
      <c r="N152" s="120">
        <f t="shared" si="175"/>
        <v>0.20799999999999999</v>
      </c>
      <c r="O152" s="107">
        <f>'UBS Carandiru'!O12</f>
        <v>61</v>
      </c>
      <c r="P152" s="120">
        <f t="shared" si="176"/>
        <v>0.48799999999999999</v>
      </c>
      <c r="Q152" s="693">
        <f t="shared" si="177"/>
        <v>375</v>
      </c>
      <c r="R152" s="109">
        <f t="shared" si="178"/>
        <v>133</v>
      </c>
      <c r="S152" s="121">
        <f t="shared" si="179"/>
        <v>0.35466666666666669</v>
      </c>
    </row>
    <row r="153" spans="1:19" hidden="1" x14ac:dyDescent="0.25">
      <c r="A153" s="89" t="s">
        <v>48</v>
      </c>
      <c r="B153" s="90" t="e">
        <f>'UBS Carandiru'!#REF!</f>
        <v>#REF!</v>
      </c>
      <c r="C153" s="107" t="e">
        <f>'UBS Carandiru'!#REF!</f>
        <v>#REF!</v>
      </c>
      <c r="D153" s="120" t="e">
        <f t="shared" si="170"/>
        <v>#REF!</v>
      </c>
      <c r="E153" s="107" t="e">
        <f>'UBS Carandiru'!#REF!</f>
        <v>#REF!</v>
      </c>
      <c r="F153" s="120" t="e">
        <f t="shared" si="171"/>
        <v>#REF!</v>
      </c>
      <c r="G153" s="107" t="e">
        <f>'UBS Carandiru'!#REF!</f>
        <v>#REF!</v>
      </c>
      <c r="H153" s="120" t="e">
        <f t="shared" si="172"/>
        <v>#REF!</v>
      </c>
      <c r="I153" s="109" t="e">
        <f t="shared" si="173"/>
        <v>#REF!</v>
      </c>
      <c r="J153" s="121" t="e">
        <f t="shared" si="174"/>
        <v>#REF!</v>
      </c>
      <c r="K153" s="107" t="e">
        <f>'UBS Carandiru'!#REF!</f>
        <v>#REF!</v>
      </c>
      <c r="L153" s="120" t="e">
        <f t="shared" si="172"/>
        <v>#REF!</v>
      </c>
      <c r="M153" s="107" t="e">
        <f>'UBS Carandiru'!#REF!</f>
        <v>#REF!</v>
      </c>
      <c r="N153" s="120" t="e">
        <f t="shared" si="175"/>
        <v>#REF!</v>
      </c>
      <c r="O153" s="107" t="e">
        <f>'UBS Carandiru'!#REF!</f>
        <v>#REF!</v>
      </c>
      <c r="P153" s="120" t="e">
        <f t="shared" si="176"/>
        <v>#REF!</v>
      </c>
      <c r="Q153" s="693" t="e">
        <f t="shared" si="177"/>
        <v>#REF!</v>
      </c>
      <c r="R153" s="109" t="e">
        <f t="shared" si="178"/>
        <v>#REF!</v>
      </c>
      <c r="S153" s="121" t="e">
        <f t="shared" si="179"/>
        <v>#REF!</v>
      </c>
    </row>
    <row r="154" spans="1:19" hidden="1" x14ac:dyDescent="0.25">
      <c r="A154" s="89" t="s">
        <v>13</v>
      </c>
      <c r="B154" s="90">
        <f>'UBS Carandiru'!B13</f>
        <v>526</v>
      </c>
      <c r="C154" s="107">
        <f>'UBS Carandiru'!C13</f>
        <v>450</v>
      </c>
      <c r="D154" s="120">
        <f t="shared" si="170"/>
        <v>0.85551330798479086</v>
      </c>
      <c r="E154" s="107">
        <f>'UBS Carandiru'!E13</f>
        <v>357</v>
      </c>
      <c r="F154" s="120">
        <f t="shared" si="171"/>
        <v>0.67870722433460073</v>
      </c>
      <c r="G154" s="107">
        <f>'UBS Carandiru'!G13</f>
        <v>326</v>
      </c>
      <c r="H154" s="120">
        <f t="shared" si="172"/>
        <v>0.61977186311787069</v>
      </c>
      <c r="I154" s="109">
        <f t="shared" si="173"/>
        <v>1133</v>
      </c>
      <c r="J154" s="121">
        <f t="shared" si="174"/>
        <v>0.71799746514575413</v>
      </c>
      <c r="K154" s="107">
        <f>'UBS Carandiru'!K13</f>
        <v>117</v>
      </c>
      <c r="L154" s="120">
        <f t="shared" si="172"/>
        <v>0.22243346007604561</v>
      </c>
      <c r="M154" s="107">
        <f>'UBS Carandiru'!M13</f>
        <v>108</v>
      </c>
      <c r="N154" s="120">
        <f t="shared" si="175"/>
        <v>0.20532319391634982</v>
      </c>
      <c r="O154" s="107">
        <f>'UBS Carandiru'!O13</f>
        <v>122</v>
      </c>
      <c r="P154" s="120">
        <f t="shared" si="176"/>
        <v>0.23193916349809887</v>
      </c>
      <c r="Q154" s="693">
        <f t="shared" si="177"/>
        <v>1578</v>
      </c>
      <c r="R154" s="109">
        <f t="shared" si="178"/>
        <v>347</v>
      </c>
      <c r="S154" s="121">
        <f t="shared" si="179"/>
        <v>0.21989860583016477</v>
      </c>
    </row>
    <row r="155" spans="1:19" ht="15.75" hidden="1" thickBot="1" x14ac:dyDescent="0.3">
      <c r="A155" s="111" t="s">
        <v>49</v>
      </c>
      <c r="B155" s="162">
        <f>'UBS Carandiru'!B14</f>
        <v>100</v>
      </c>
      <c r="C155" s="112">
        <f>'UBS Carandiru'!C14</f>
        <v>53</v>
      </c>
      <c r="D155" s="124">
        <f t="shared" si="170"/>
        <v>0.53</v>
      </c>
      <c r="E155" s="112">
        <f>'UBS Carandiru'!E14</f>
        <v>81</v>
      </c>
      <c r="F155" s="124">
        <f t="shared" si="171"/>
        <v>0.81</v>
      </c>
      <c r="G155" s="112">
        <f>'UBS Carandiru'!G14</f>
        <v>95</v>
      </c>
      <c r="H155" s="124">
        <f t="shared" si="172"/>
        <v>0.95</v>
      </c>
      <c r="I155" s="114">
        <f t="shared" si="173"/>
        <v>229</v>
      </c>
      <c r="J155" s="125">
        <f t="shared" si="174"/>
        <v>0.76333333333333331</v>
      </c>
      <c r="K155" s="112">
        <f>'UBS Carandiru'!K14</f>
        <v>4</v>
      </c>
      <c r="L155" s="124">
        <f t="shared" si="172"/>
        <v>0.04</v>
      </c>
      <c r="M155" s="112">
        <f>'UBS Carandiru'!M14</f>
        <v>7</v>
      </c>
      <c r="N155" s="124">
        <f t="shared" si="175"/>
        <v>7.0000000000000007E-2</v>
      </c>
      <c r="O155" s="112">
        <f>'UBS Carandiru'!O14</f>
        <v>42</v>
      </c>
      <c r="P155" s="124">
        <f t="shared" si="176"/>
        <v>0.42</v>
      </c>
      <c r="Q155" s="694">
        <f t="shared" si="177"/>
        <v>300</v>
      </c>
      <c r="R155" s="114">
        <f t="shared" si="178"/>
        <v>53</v>
      </c>
      <c r="S155" s="125">
        <f t="shared" si="179"/>
        <v>0.17666666666666667</v>
      </c>
    </row>
    <row r="156" spans="1:19" ht="15.75" hidden="1" thickBot="1" x14ac:dyDescent="0.3">
      <c r="A156" s="6" t="s">
        <v>7</v>
      </c>
      <c r="B156" s="220" t="e">
        <f>SUM(B148:B155)</f>
        <v>#REF!</v>
      </c>
      <c r="C156" s="8" t="e">
        <f>SUM(C148:C155)</f>
        <v>#REF!</v>
      </c>
      <c r="D156" s="22" t="e">
        <f t="shared" si="170"/>
        <v>#REF!</v>
      </c>
      <c r="E156" s="8" t="e">
        <f>SUM(E148:E155)</f>
        <v>#REF!</v>
      </c>
      <c r="F156" s="22" t="e">
        <f t="shared" si="171"/>
        <v>#REF!</v>
      </c>
      <c r="G156" s="8" t="e">
        <f>SUM(G148:G155)</f>
        <v>#REF!</v>
      </c>
      <c r="H156" s="22" t="e">
        <f t="shared" si="172"/>
        <v>#REF!</v>
      </c>
      <c r="I156" s="81" t="e">
        <f t="shared" si="173"/>
        <v>#REF!</v>
      </c>
      <c r="J156" s="82" t="e">
        <f t="shared" si="174"/>
        <v>#REF!</v>
      </c>
      <c r="K156" s="8" t="e">
        <f>SUM(K148:K155)</f>
        <v>#REF!</v>
      </c>
      <c r="L156" s="22" t="e">
        <f t="shared" si="172"/>
        <v>#REF!</v>
      </c>
      <c r="M156" s="8" t="e">
        <f t="shared" ref="M156" si="180">SUM(M148:M155)</f>
        <v>#REF!</v>
      </c>
      <c r="N156" s="22" t="e">
        <f t="shared" si="175"/>
        <v>#REF!</v>
      </c>
      <c r="O156" s="8" t="e">
        <f t="shared" ref="O156" si="181">SUM(O148:O155)</f>
        <v>#REF!</v>
      </c>
      <c r="P156" s="22" t="e">
        <f t="shared" si="176"/>
        <v>#REF!</v>
      </c>
      <c r="Q156" s="695" t="e">
        <f t="shared" si="177"/>
        <v>#REF!</v>
      </c>
      <c r="R156" s="81" t="e">
        <f t="shared" si="178"/>
        <v>#REF!</v>
      </c>
      <c r="S156" s="82" t="e">
        <f t="shared" si="179"/>
        <v>#REF!</v>
      </c>
    </row>
    <row r="157" spans="1:19" hidden="1" x14ac:dyDescent="0.25"/>
    <row r="158" spans="1:19" ht="15.75" hidden="1" x14ac:dyDescent="0.25">
      <c r="A158" s="1290" t="s">
        <v>292</v>
      </c>
      <c r="B158" s="1291"/>
      <c r="C158" s="1291"/>
      <c r="D158" s="1291"/>
      <c r="E158" s="1291"/>
      <c r="F158" s="1291"/>
      <c r="G158" s="1291"/>
      <c r="H158" s="1291"/>
      <c r="I158" s="1291"/>
      <c r="J158" s="1291"/>
      <c r="K158" s="1291"/>
      <c r="L158" s="1291"/>
      <c r="M158" s="1291"/>
      <c r="N158" s="1291"/>
      <c r="O158" s="1291"/>
      <c r="P158" s="1291"/>
      <c r="Q158" s="1291"/>
      <c r="R158" s="1291"/>
      <c r="S158" s="1291"/>
    </row>
    <row r="159" spans="1:19" ht="34.5" hidden="1" thickBot="1" x14ac:dyDescent="0.3">
      <c r="A159" s="165" t="s">
        <v>97</v>
      </c>
      <c r="B159" s="158" t="s">
        <v>15</v>
      </c>
      <c r="C159" s="225" t="s">
        <v>2</v>
      </c>
      <c r="D159" s="226" t="s">
        <v>1</v>
      </c>
      <c r="E159" s="225" t="s">
        <v>3</v>
      </c>
      <c r="F159" s="226" t="s">
        <v>1</v>
      </c>
      <c r="G159" s="225" t="s">
        <v>4</v>
      </c>
      <c r="H159" s="226" t="s">
        <v>1</v>
      </c>
      <c r="I159" s="101" t="s">
        <v>197</v>
      </c>
      <c r="J159" s="13" t="s">
        <v>196</v>
      </c>
      <c r="K159" s="225" t="s">
        <v>5</v>
      </c>
      <c r="L159" s="226" t="s">
        <v>1</v>
      </c>
      <c r="M159" s="227" t="s">
        <v>194</v>
      </c>
      <c r="N159" s="228" t="s">
        <v>1</v>
      </c>
      <c r="O159" s="227" t="s">
        <v>195</v>
      </c>
      <c r="P159" s="228" t="s">
        <v>1</v>
      </c>
      <c r="Q159" s="576" t="s">
        <v>361</v>
      </c>
      <c r="R159" s="101" t="s">
        <v>197</v>
      </c>
      <c r="S159" s="13" t="s">
        <v>196</v>
      </c>
    </row>
    <row r="160" spans="1:19" ht="24.75" hidden="1" thickTop="1" x14ac:dyDescent="0.25">
      <c r="A160" s="35" t="s">
        <v>136</v>
      </c>
      <c r="B160" s="167">
        <f>'CER Carandiru'!B8</f>
        <v>180</v>
      </c>
      <c r="C160" s="49">
        <f>'CER Carandiru'!C8</f>
        <v>262</v>
      </c>
      <c r="D160" s="168">
        <f t="shared" ref="D160:D161" si="182">C160/$B160</f>
        <v>1.4555555555555555</v>
      </c>
      <c r="E160" s="49">
        <f>'CER Carandiru'!E8</f>
        <v>175</v>
      </c>
      <c r="F160" s="168">
        <f t="shared" ref="F160:F161" si="183">E160/$B160</f>
        <v>0.97222222222222221</v>
      </c>
      <c r="G160" s="49">
        <f>'CER Carandiru'!G8</f>
        <v>215</v>
      </c>
      <c r="H160" s="168">
        <f t="shared" ref="H160:L161" si="184">G160/$B160</f>
        <v>1.1944444444444444</v>
      </c>
      <c r="I160" s="127">
        <f t="shared" ref="I160:I162" si="185">SUM(C160,E160,G160)</f>
        <v>652</v>
      </c>
      <c r="J160" s="169">
        <f t="shared" ref="J160:J162" si="186">((I160/Q160))</f>
        <v>1.2074074074074075</v>
      </c>
      <c r="K160" s="49">
        <f>'CER Carandiru'!K8</f>
        <v>52</v>
      </c>
      <c r="L160" s="168">
        <f t="shared" si="184"/>
        <v>0.28888888888888886</v>
      </c>
      <c r="M160" s="49">
        <f>'CER Carandiru'!M8</f>
        <v>11</v>
      </c>
      <c r="N160" s="168">
        <f t="shared" ref="N160:N161" si="187">M160/$B160</f>
        <v>6.1111111111111109E-2</v>
      </c>
      <c r="O160" s="49">
        <f>'CER Carandiru'!O8</f>
        <v>215</v>
      </c>
      <c r="P160" s="168">
        <f t="shared" ref="P160:P161" si="188">O160/$B160</f>
        <v>1.1944444444444444</v>
      </c>
      <c r="Q160" s="699">
        <f t="shared" ref="Q160:Q162" si="189">B160*3</f>
        <v>540</v>
      </c>
      <c r="R160" s="127">
        <f t="shared" ref="R160:R162" si="190">SUM(K160,M160,O160)</f>
        <v>278</v>
      </c>
      <c r="S160" s="169">
        <f>R160/($B160*3)</f>
        <v>0.51481481481481484</v>
      </c>
    </row>
    <row r="161" spans="1:19" ht="15.75" hidden="1" thickBot="1" x14ac:dyDescent="0.3">
      <c r="A161" s="170" t="s">
        <v>137</v>
      </c>
      <c r="B161" s="171">
        <f>'CER Carandiru'!B9</f>
        <v>490</v>
      </c>
      <c r="C161" s="172">
        <f>'CER Carandiru'!C9</f>
        <v>892</v>
      </c>
      <c r="D161" s="173">
        <f t="shared" si="182"/>
        <v>1.8204081632653062</v>
      </c>
      <c r="E161" s="172">
        <f>'CER Carandiru'!E9</f>
        <v>774</v>
      </c>
      <c r="F161" s="173">
        <f t="shared" si="183"/>
        <v>1.5795918367346939</v>
      </c>
      <c r="G161" s="172">
        <f>'CER Carandiru'!G9</f>
        <v>660</v>
      </c>
      <c r="H161" s="173">
        <f t="shared" si="184"/>
        <v>1.346938775510204</v>
      </c>
      <c r="I161" s="174">
        <f t="shared" si="185"/>
        <v>2326</v>
      </c>
      <c r="J161" s="175">
        <f t="shared" si="186"/>
        <v>1.5823129251700681</v>
      </c>
      <c r="K161" s="172">
        <f>'CER Carandiru'!K9</f>
        <v>660</v>
      </c>
      <c r="L161" s="173">
        <f t="shared" si="184"/>
        <v>1.346938775510204</v>
      </c>
      <c r="M161" s="172">
        <f>'CER Carandiru'!M9</f>
        <v>660</v>
      </c>
      <c r="N161" s="173">
        <f t="shared" si="187"/>
        <v>1.346938775510204</v>
      </c>
      <c r="O161" s="172">
        <f>'CER Carandiru'!O9</f>
        <v>565</v>
      </c>
      <c r="P161" s="173">
        <f t="shared" si="188"/>
        <v>1.153061224489796</v>
      </c>
      <c r="Q161" s="700">
        <f t="shared" si="189"/>
        <v>1470</v>
      </c>
      <c r="R161" s="174">
        <f t="shared" si="190"/>
        <v>1885</v>
      </c>
      <c r="S161" s="175">
        <f>R161/($B161*3)</f>
        <v>1.282312925170068</v>
      </c>
    </row>
    <row r="162" spans="1:19" ht="15.75" hidden="1" thickBot="1" x14ac:dyDescent="0.3">
      <c r="A162" s="6" t="s">
        <v>7</v>
      </c>
      <c r="B162" s="220">
        <f>SUM(B160:B161)</f>
        <v>670</v>
      </c>
      <c r="C162" s="23">
        <f>SUM(C160:C161)</f>
        <v>1154</v>
      </c>
      <c r="D162" s="173">
        <f>((C162/$B$26))-1</f>
        <v>0.47948717948717956</v>
      </c>
      <c r="E162" s="23">
        <f>SUM(E160:E161)</f>
        <v>949</v>
      </c>
      <c r="F162" s="173">
        <f>((E162/$B$26))-1</f>
        <v>0.21666666666666656</v>
      </c>
      <c r="G162" s="23">
        <f>SUM(G160:G161)</f>
        <v>875</v>
      </c>
      <c r="H162" s="173">
        <f>((G162/$B$26))-1</f>
        <v>0.12179487179487181</v>
      </c>
      <c r="I162" s="33">
        <f t="shared" si="185"/>
        <v>2978</v>
      </c>
      <c r="J162" s="175">
        <f t="shared" si="186"/>
        <v>1.481592039800995</v>
      </c>
      <c r="K162" s="23">
        <f>SUM(K160:K161)</f>
        <v>712</v>
      </c>
      <c r="L162" s="173">
        <f>((K162/$B$26))-1</f>
        <v>-8.7179487179487203E-2</v>
      </c>
      <c r="M162" s="23">
        <f t="shared" ref="M162" si="191">SUM(M160:M161)</f>
        <v>671</v>
      </c>
      <c r="N162" s="173">
        <f t="shared" ref="N162" si="192">((M162/$B$26))-1</f>
        <v>-0.13974358974358969</v>
      </c>
      <c r="O162" s="23">
        <f t="shared" ref="O162" si="193">SUM(O160:O161)</f>
        <v>780</v>
      </c>
      <c r="P162" s="173">
        <f t="shared" ref="P162" si="194">((O162/$B$26))-1</f>
        <v>0</v>
      </c>
      <c r="Q162" s="701">
        <f t="shared" si="189"/>
        <v>2010</v>
      </c>
      <c r="R162" s="33">
        <f t="shared" si="190"/>
        <v>2163</v>
      </c>
      <c r="S162" s="175">
        <f>R162/($B162*3)</f>
        <v>1.0761194029850747</v>
      </c>
    </row>
    <row r="163" spans="1:19" hidden="1" x14ac:dyDescent="0.25"/>
    <row r="164" spans="1:19" ht="15.75" hidden="1" x14ac:dyDescent="0.25">
      <c r="A164" s="1290" t="s">
        <v>294</v>
      </c>
      <c r="B164" s="1291"/>
      <c r="C164" s="1291"/>
      <c r="D164" s="1291"/>
      <c r="E164" s="1291"/>
      <c r="F164" s="1291"/>
      <c r="G164" s="1291"/>
      <c r="H164" s="1291"/>
      <c r="I164" s="1291"/>
      <c r="J164" s="1291"/>
      <c r="K164" s="1291"/>
      <c r="L164" s="1291"/>
      <c r="M164" s="1291"/>
      <c r="N164" s="1291"/>
      <c r="O164" s="1291"/>
      <c r="P164" s="1291"/>
      <c r="Q164" s="1291"/>
      <c r="R164" s="1291"/>
      <c r="S164" s="1291"/>
    </row>
    <row r="165" spans="1:19" ht="34.5" hidden="1" thickBot="1" x14ac:dyDescent="0.3">
      <c r="A165" s="86" t="s">
        <v>96</v>
      </c>
      <c r="B165" s="158" t="s">
        <v>15</v>
      </c>
      <c r="C165" s="225" t="s">
        <v>2</v>
      </c>
      <c r="D165" s="226" t="s">
        <v>1</v>
      </c>
      <c r="E165" s="225" t="s">
        <v>3</v>
      </c>
      <c r="F165" s="226" t="s">
        <v>1</v>
      </c>
      <c r="G165" s="225" t="s">
        <v>4</v>
      </c>
      <c r="H165" s="226" t="s">
        <v>1</v>
      </c>
      <c r="I165" s="101" t="s">
        <v>197</v>
      </c>
      <c r="J165" s="13" t="s">
        <v>196</v>
      </c>
      <c r="K165" s="225" t="s">
        <v>5</v>
      </c>
      <c r="L165" s="226" t="s">
        <v>1</v>
      </c>
      <c r="M165" s="227" t="s">
        <v>194</v>
      </c>
      <c r="N165" s="228" t="s">
        <v>1</v>
      </c>
      <c r="O165" s="227" t="s">
        <v>195</v>
      </c>
      <c r="P165" s="228" t="s">
        <v>1</v>
      </c>
      <c r="Q165" s="576" t="s">
        <v>361</v>
      </c>
      <c r="R165" s="101" t="s">
        <v>197</v>
      </c>
      <c r="S165" s="13" t="s">
        <v>196</v>
      </c>
    </row>
    <row r="166" spans="1:19" ht="16.5" hidden="1" thickTop="1" thickBot="1" x14ac:dyDescent="0.3">
      <c r="A166" s="32" t="s">
        <v>134</v>
      </c>
      <c r="B166" s="220">
        <f>'APD no CER III Carandiru'!B8</f>
        <v>70</v>
      </c>
      <c r="C166" s="204">
        <f>'APD no CER III Carandiru'!C8</f>
        <v>70</v>
      </c>
      <c r="D166" s="177">
        <f t="shared" ref="D166" si="195">C166/$B166</f>
        <v>1</v>
      </c>
      <c r="E166" s="176">
        <f>'APD no CER III Carandiru'!$E$8</f>
        <v>72</v>
      </c>
      <c r="F166" s="177">
        <f t="shared" ref="F166" si="196">E166/$B166</f>
        <v>1.0285714285714285</v>
      </c>
      <c r="G166" s="176">
        <f>'APD no CER III Carandiru'!$G$8</f>
        <v>72</v>
      </c>
      <c r="H166" s="177">
        <f t="shared" ref="H166:L166" si="197">G166/$B166</f>
        <v>1.0285714285714285</v>
      </c>
      <c r="I166" s="178">
        <f t="shared" ref="I166:I167" si="198">SUM(C166,E166,G166)</f>
        <v>214</v>
      </c>
      <c r="J166" s="179">
        <f t="shared" ref="J166:J167" si="199">((I166/Q166))</f>
        <v>1.019047619047619</v>
      </c>
      <c r="K166" s="176">
        <f>'APD no CER III Carandiru'!$K$8</f>
        <v>72</v>
      </c>
      <c r="L166" s="177">
        <f t="shared" si="197"/>
        <v>1.0285714285714285</v>
      </c>
      <c r="M166" s="176">
        <f>'APD no CER III Carandiru'!$M$8</f>
        <v>70</v>
      </c>
      <c r="N166" s="177">
        <f t="shared" ref="N166" si="200">M166/$B166</f>
        <v>1</v>
      </c>
      <c r="O166" s="176">
        <f>'APD no CER III Carandiru'!$O$8</f>
        <v>70</v>
      </c>
      <c r="P166" s="177">
        <f t="shared" ref="P166" si="201">O166/$B166</f>
        <v>1</v>
      </c>
      <c r="Q166" s="702">
        <f t="shared" ref="Q166:Q167" si="202">B166*3</f>
        <v>210</v>
      </c>
      <c r="R166" s="178">
        <f>SUM(K166,M166,O166)</f>
        <v>212</v>
      </c>
      <c r="S166" s="179">
        <f>R166/($B166*3)</f>
        <v>1.0095238095238095</v>
      </c>
    </row>
    <row r="167" spans="1:19" ht="15.75" hidden="1" thickBot="1" x14ac:dyDescent="0.3">
      <c r="A167" s="6" t="s">
        <v>7</v>
      </c>
      <c r="B167" s="220">
        <f>SUM(B166)</f>
        <v>70</v>
      </c>
      <c r="C167" s="23">
        <f>SUM(C166)</f>
        <v>70</v>
      </c>
      <c r="D167" s="22">
        <f>((C167/$B$25))-1</f>
        <v>-0.96634615384615385</v>
      </c>
      <c r="E167" s="23">
        <f>SUM(E166)</f>
        <v>72</v>
      </c>
      <c r="F167" s="22">
        <f>((E167/$B$25))-1</f>
        <v>-0.9653846153846154</v>
      </c>
      <c r="G167" s="23">
        <f>SUM(G166)</f>
        <v>72</v>
      </c>
      <c r="H167" s="22">
        <f>((G167/$B$25))-1</f>
        <v>-0.9653846153846154</v>
      </c>
      <c r="I167" s="33">
        <f t="shared" si="198"/>
        <v>214</v>
      </c>
      <c r="J167" s="82">
        <f t="shared" si="199"/>
        <v>1.019047619047619</v>
      </c>
      <c r="K167" s="23">
        <f>SUM(K166)</f>
        <v>72</v>
      </c>
      <c r="L167" s="22">
        <f>((K167/$B$25))-1</f>
        <v>-0.9653846153846154</v>
      </c>
      <c r="M167" s="23">
        <f t="shared" ref="M167" si="203">SUM(M166)</f>
        <v>70</v>
      </c>
      <c r="N167" s="22">
        <f t="shared" ref="N167" si="204">((M167/$B$25))-1</f>
        <v>-0.96634615384615385</v>
      </c>
      <c r="O167" s="23">
        <f t="shared" ref="O167" si="205">SUM(O166)</f>
        <v>70</v>
      </c>
      <c r="P167" s="22">
        <f t="shared" ref="P167" si="206">((O167/$B$25))-1</f>
        <v>-0.96634615384615385</v>
      </c>
      <c r="Q167" s="701">
        <f t="shared" si="202"/>
        <v>210</v>
      </c>
      <c r="R167" s="33">
        <f>SUM(K167,M167,O167)</f>
        <v>212</v>
      </c>
      <c r="S167" s="82">
        <f>R167/($B167*3)</f>
        <v>1.0095238095238095</v>
      </c>
    </row>
    <row r="168" spans="1:19" hidden="1" x14ac:dyDescent="0.25"/>
    <row r="169" spans="1:19" ht="15.75" hidden="1" x14ac:dyDescent="0.25">
      <c r="A169" s="1290" t="s">
        <v>290</v>
      </c>
      <c r="B169" s="1291"/>
      <c r="C169" s="1291"/>
      <c r="D169" s="1291"/>
      <c r="E169" s="1291"/>
      <c r="F169" s="1291"/>
      <c r="G169" s="1291"/>
      <c r="H169" s="1291"/>
      <c r="I169" s="1291"/>
      <c r="J169" s="1291"/>
      <c r="K169" s="1291"/>
      <c r="L169" s="1291"/>
      <c r="M169" s="1291"/>
      <c r="N169" s="1291"/>
      <c r="O169" s="1291"/>
      <c r="P169" s="1291"/>
      <c r="Q169" s="1291"/>
      <c r="R169" s="1291"/>
      <c r="S169" s="1291"/>
    </row>
    <row r="170" spans="1:19" ht="34.5" hidden="1" thickBot="1" x14ac:dyDescent="0.3">
      <c r="A170" s="86" t="s">
        <v>14</v>
      </c>
      <c r="B170" s="158" t="s">
        <v>15</v>
      </c>
      <c r="C170" s="225" t="s">
        <v>2</v>
      </c>
      <c r="D170" s="226" t="s">
        <v>1</v>
      </c>
      <c r="E170" s="225" t="s">
        <v>3</v>
      </c>
      <c r="F170" s="226" t="s">
        <v>1</v>
      </c>
      <c r="G170" s="225" t="s">
        <v>4</v>
      </c>
      <c r="H170" s="226" t="s">
        <v>1</v>
      </c>
      <c r="I170" s="101" t="s">
        <v>197</v>
      </c>
      <c r="J170" s="13" t="s">
        <v>196</v>
      </c>
      <c r="K170" s="225" t="s">
        <v>5</v>
      </c>
      <c r="L170" s="226" t="s">
        <v>1</v>
      </c>
      <c r="M170" s="227" t="s">
        <v>194</v>
      </c>
      <c r="N170" s="228" t="s">
        <v>1</v>
      </c>
      <c r="O170" s="227" t="s">
        <v>195</v>
      </c>
      <c r="P170" s="228" t="s">
        <v>1</v>
      </c>
      <c r="Q170" s="576" t="s">
        <v>361</v>
      </c>
      <c r="R170" s="101" t="s">
        <v>197</v>
      </c>
      <c r="S170" s="13" t="s">
        <v>196</v>
      </c>
    </row>
    <row r="171" spans="1:19" ht="15.75" hidden="1" thickTop="1" x14ac:dyDescent="0.25">
      <c r="A171" s="89" t="s">
        <v>83</v>
      </c>
      <c r="B171" s="90" t="e">
        <f>#REF!</f>
        <v>#REF!</v>
      </c>
      <c r="C171" s="107" t="e">
        <f>#REF!</f>
        <v>#REF!</v>
      </c>
      <c r="D171" s="120" t="e">
        <f t="shared" ref="D171:D178" si="207">C171/$B171</f>
        <v>#REF!</v>
      </c>
      <c r="E171" s="107" t="e">
        <f>#REF!</f>
        <v>#REF!</v>
      </c>
      <c r="F171" s="120" t="e">
        <f t="shared" ref="F171:F178" si="208">E171/$B171</f>
        <v>#REF!</v>
      </c>
      <c r="G171" s="107" t="e">
        <f>#REF!</f>
        <v>#REF!</v>
      </c>
      <c r="H171" s="120" t="e">
        <f t="shared" ref="H171:L178" si="209">G171/$B171</f>
        <v>#REF!</v>
      </c>
      <c r="I171" s="109" t="e">
        <f t="shared" ref="I171:I178" si="210">SUM(C171,E171,G171)</f>
        <v>#REF!</v>
      </c>
      <c r="J171" s="121" t="e">
        <f t="shared" ref="J171:J178" si="211">((I171/Q171))</f>
        <v>#REF!</v>
      </c>
      <c r="K171" s="107" t="e">
        <f>#REF!</f>
        <v>#REF!</v>
      </c>
      <c r="L171" s="120" t="e">
        <f t="shared" si="209"/>
        <v>#REF!</v>
      </c>
      <c r="M171" s="107" t="e">
        <f>#REF!</f>
        <v>#REF!</v>
      </c>
      <c r="N171" s="120" t="e">
        <f t="shared" ref="N171:N178" si="212">M171/$B171</f>
        <v>#REF!</v>
      </c>
      <c r="O171" s="107" t="e">
        <f>#REF!</f>
        <v>#REF!</v>
      </c>
      <c r="P171" s="120" t="e">
        <f t="shared" ref="P171:P178" si="213">O171/$B171</f>
        <v>#REF!</v>
      </c>
      <c r="Q171" s="693" t="e">
        <f t="shared" ref="Q171:Q178" si="214">B171*3</f>
        <v>#REF!</v>
      </c>
      <c r="R171" s="109" t="e">
        <f t="shared" ref="R171:R178" si="215">SUM(K171,M171,O171)</f>
        <v>#REF!</v>
      </c>
      <c r="S171" s="121" t="e">
        <f t="shared" ref="S171:S178" si="216">R171/($B171*3)</f>
        <v>#REF!</v>
      </c>
    </row>
    <row r="172" spans="1:19" hidden="1" x14ac:dyDescent="0.25">
      <c r="A172" s="89" t="s">
        <v>77</v>
      </c>
      <c r="B172" s="90" t="e">
        <f>#REF!</f>
        <v>#REF!</v>
      </c>
      <c r="C172" s="107" t="e">
        <f>#REF!</f>
        <v>#REF!</v>
      </c>
      <c r="D172" s="120" t="e">
        <f t="shared" si="207"/>
        <v>#REF!</v>
      </c>
      <c r="E172" s="107" t="e">
        <f>#REF!</f>
        <v>#REF!</v>
      </c>
      <c r="F172" s="120" t="e">
        <f t="shared" si="208"/>
        <v>#REF!</v>
      </c>
      <c r="G172" s="107" t="e">
        <f>#REF!</f>
        <v>#REF!</v>
      </c>
      <c r="H172" s="120" t="e">
        <f t="shared" si="209"/>
        <v>#REF!</v>
      </c>
      <c r="I172" s="109" t="e">
        <f t="shared" si="210"/>
        <v>#REF!</v>
      </c>
      <c r="J172" s="121" t="e">
        <f t="shared" si="211"/>
        <v>#REF!</v>
      </c>
      <c r="K172" s="107" t="e">
        <f>#REF!</f>
        <v>#REF!</v>
      </c>
      <c r="L172" s="120" t="e">
        <f t="shared" si="209"/>
        <v>#REF!</v>
      </c>
      <c r="M172" s="107" t="e">
        <f>#REF!</f>
        <v>#REF!</v>
      </c>
      <c r="N172" s="120" t="e">
        <f t="shared" si="212"/>
        <v>#REF!</v>
      </c>
      <c r="O172" s="107" t="e">
        <f>#REF!</f>
        <v>#REF!</v>
      </c>
      <c r="P172" s="120" t="e">
        <f t="shared" si="213"/>
        <v>#REF!</v>
      </c>
      <c r="Q172" s="693" t="e">
        <f t="shared" si="214"/>
        <v>#REF!</v>
      </c>
      <c r="R172" s="109" t="e">
        <f t="shared" si="215"/>
        <v>#REF!</v>
      </c>
      <c r="S172" s="121" t="e">
        <f t="shared" si="216"/>
        <v>#REF!</v>
      </c>
    </row>
    <row r="173" spans="1:19" hidden="1" x14ac:dyDescent="0.25">
      <c r="A173" s="89" t="s">
        <v>78</v>
      </c>
      <c r="B173" s="90" t="e">
        <f>#REF!</f>
        <v>#REF!</v>
      </c>
      <c r="C173" s="107" t="e">
        <f>#REF!</f>
        <v>#REF!</v>
      </c>
      <c r="D173" s="120" t="e">
        <f t="shared" si="207"/>
        <v>#REF!</v>
      </c>
      <c r="E173" s="107" t="e">
        <f>#REF!</f>
        <v>#REF!</v>
      </c>
      <c r="F173" s="120" t="e">
        <f t="shared" si="208"/>
        <v>#REF!</v>
      </c>
      <c r="G173" s="107" t="e">
        <f>#REF!</f>
        <v>#REF!</v>
      </c>
      <c r="H173" s="120" t="e">
        <f t="shared" si="209"/>
        <v>#REF!</v>
      </c>
      <c r="I173" s="109" t="e">
        <f t="shared" si="210"/>
        <v>#REF!</v>
      </c>
      <c r="J173" s="121" t="e">
        <f t="shared" si="211"/>
        <v>#REF!</v>
      </c>
      <c r="K173" s="107" t="e">
        <f>#REF!</f>
        <v>#REF!</v>
      </c>
      <c r="L173" s="120" t="e">
        <f t="shared" si="209"/>
        <v>#REF!</v>
      </c>
      <c r="M173" s="107" t="e">
        <f>#REF!</f>
        <v>#REF!</v>
      </c>
      <c r="N173" s="120" t="e">
        <f t="shared" si="212"/>
        <v>#REF!</v>
      </c>
      <c r="O173" s="107" t="e">
        <f>#REF!</f>
        <v>#REF!</v>
      </c>
      <c r="P173" s="120" t="e">
        <f t="shared" si="213"/>
        <v>#REF!</v>
      </c>
      <c r="Q173" s="693" t="e">
        <f t="shared" si="214"/>
        <v>#REF!</v>
      </c>
      <c r="R173" s="109" t="e">
        <f t="shared" si="215"/>
        <v>#REF!</v>
      </c>
      <c r="S173" s="121" t="e">
        <f t="shared" si="216"/>
        <v>#REF!</v>
      </c>
    </row>
    <row r="174" spans="1:19" hidden="1" x14ac:dyDescent="0.25">
      <c r="A174" s="89" t="s">
        <v>79</v>
      </c>
      <c r="B174" s="90" t="e">
        <f>#REF!</f>
        <v>#REF!</v>
      </c>
      <c r="C174" s="107" t="e">
        <f>#REF!</f>
        <v>#REF!</v>
      </c>
      <c r="D174" s="120" t="e">
        <f t="shared" si="207"/>
        <v>#REF!</v>
      </c>
      <c r="E174" s="107" t="e">
        <f>#REF!</f>
        <v>#REF!</v>
      </c>
      <c r="F174" s="120" t="e">
        <f t="shared" si="208"/>
        <v>#REF!</v>
      </c>
      <c r="G174" s="107" t="e">
        <f>#REF!</f>
        <v>#REF!</v>
      </c>
      <c r="H174" s="120" t="e">
        <f t="shared" si="209"/>
        <v>#REF!</v>
      </c>
      <c r="I174" s="109" t="e">
        <f t="shared" si="210"/>
        <v>#REF!</v>
      </c>
      <c r="J174" s="121" t="e">
        <f t="shared" si="211"/>
        <v>#REF!</v>
      </c>
      <c r="K174" s="107" t="e">
        <f>#REF!</f>
        <v>#REF!</v>
      </c>
      <c r="L174" s="120" t="e">
        <f t="shared" si="209"/>
        <v>#REF!</v>
      </c>
      <c r="M174" s="107" t="e">
        <f>#REF!</f>
        <v>#REF!</v>
      </c>
      <c r="N174" s="120" t="e">
        <f t="shared" si="212"/>
        <v>#REF!</v>
      </c>
      <c r="O174" s="107" t="e">
        <f>#REF!</f>
        <v>#REF!</v>
      </c>
      <c r="P174" s="120" t="e">
        <f t="shared" si="213"/>
        <v>#REF!</v>
      </c>
      <c r="Q174" s="693" t="e">
        <f t="shared" si="214"/>
        <v>#REF!</v>
      </c>
      <c r="R174" s="109" t="e">
        <f t="shared" si="215"/>
        <v>#REF!</v>
      </c>
      <c r="S174" s="121" t="e">
        <f t="shared" si="216"/>
        <v>#REF!</v>
      </c>
    </row>
    <row r="175" spans="1:19" hidden="1" x14ac:dyDescent="0.25">
      <c r="A175" s="89" t="s">
        <v>80</v>
      </c>
      <c r="B175" s="90" t="e">
        <f>#REF!</f>
        <v>#REF!</v>
      </c>
      <c r="C175" s="107" t="e">
        <f>#REF!</f>
        <v>#REF!</v>
      </c>
      <c r="D175" s="120" t="e">
        <f t="shared" si="207"/>
        <v>#REF!</v>
      </c>
      <c r="E175" s="107" t="e">
        <f>#REF!</f>
        <v>#REF!</v>
      </c>
      <c r="F175" s="120" t="e">
        <f t="shared" si="208"/>
        <v>#REF!</v>
      </c>
      <c r="G175" s="107" t="e">
        <f>#REF!</f>
        <v>#REF!</v>
      </c>
      <c r="H175" s="120" t="e">
        <f t="shared" si="209"/>
        <v>#REF!</v>
      </c>
      <c r="I175" s="109" t="e">
        <f t="shared" si="210"/>
        <v>#REF!</v>
      </c>
      <c r="J175" s="121" t="e">
        <f t="shared" si="211"/>
        <v>#REF!</v>
      </c>
      <c r="K175" s="107" t="e">
        <f>#REF!</f>
        <v>#REF!</v>
      </c>
      <c r="L175" s="120" t="e">
        <f t="shared" si="209"/>
        <v>#REF!</v>
      </c>
      <c r="M175" s="107" t="e">
        <f>#REF!</f>
        <v>#REF!</v>
      </c>
      <c r="N175" s="120" t="e">
        <f t="shared" si="212"/>
        <v>#REF!</v>
      </c>
      <c r="O175" s="107" t="e">
        <f>#REF!</f>
        <v>#REF!</v>
      </c>
      <c r="P175" s="120" t="e">
        <f t="shared" si="213"/>
        <v>#REF!</v>
      </c>
      <c r="Q175" s="693" t="e">
        <f t="shared" si="214"/>
        <v>#REF!</v>
      </c>
      <c r="R175" s="109" t="e">
        <f t="shared" si="215"/>
        <v>#REF!</v>
      </c>
      <c r="S175" s="121" t="e">
        <f t="shared" si="216"/>
        <v>#REF!</v>
      </c>
    </row>
    <row r="176" spans="1:19" hidden="1" x14ac:dyDescent="0.25">
      <c r="A176" s="89" t="s">
        <v>81</v>
      </c>
      <c r="B176" s="90" t="e">
        <f>#REF!</f>
        <v>#REF!</v>
      </c>
      <c r="C176" s="107" t="e">
        <f>#REF!</f>
        <v>#REF!</v>
      </c>
      <c r="D176" s="120" t="e">
        <f t="shared" si="207"/>
        <v>#REF!</v>
      </c>
      <c r="E176" s="107" t="e">
        <f>#REF!</f>
        <v>#REF!</v>
      </c>
      <c r="F176" s="120" t="e">
        <f t="shared" si="208"/>
        <v>#REF!</v>
      </c>
      <c r="G176" s="107" t="e">
        <f>#REF!</f>
        <v>#REF!</v>
      </c>
      <c r="H176" s="120" t="e">
        <f t="shared" si="209"/>
        <v>#REF!</v>
      </c>
      <c r="I176" s="109" t="e">
        <f t="shared" si="210"/>
        <v>#REF!</v>
      </c>
      <c r="J176" s="121" t="e">
        <f t="shared" si="211"/>
        <v>#REF!</v>
      </c>
      <c r="K176" s="107" t="e">
        <f>#REF!</f>
        <v>#REF!</v>
      </c>
      <c r="L176" s="120" t="e">
        <f t="shared" si="209"/>
        <v>#REF!</v>
      </c>
      <c r="M176" s="107" t="e">
        <f>#REF!</f>
        <v>#REF!</v>
      </c>
      <c r="N176" s="120" t="e">
        <f t="shared" si="212"/>
        <v>#REF!</v>
      </c>
      <c r="O176" s="107" t="e">
        <f>#REF!</f>
        <v>#REF!</v>
      </c>
      <c r="P176" s="120" t="e">
        <f t="shared" si="213"/>
        <v>#REF!</v>
      </c>
      <c r="Q176" s="693" t="e">
        <f t="shared" si="214"/>
        <v>#REF!</v>
      </c>
      <c r="R176" s="109" t="e">
        <f t="shared" si="215"/>
        <v>#REF!</v>
      </c>
      <c r="S176" s="121" t="e">
        <f t="shared" si="216"/>
        <v>#REF!</v>
      </c>
    </row>
    <row r="177" spans="1:19" ht="15.75" hidden="1" thickBot="1" x14ac:dyDescent="0.3">
      <c r="A177" s="63" t="s">
        <v>82</v>
      </c>
      <c r="B177" s="91" t="e">
        <f>#REF!</f>
        <v>#REF!</v>
      </c>
      <c r="C177" s="118" t="e">
        <f>#REF!</f>
        <v>#REF!</v>
      </c>
      <c r="D177" s="66" t="e">
        <f t="shared" si="207"/>
        <v>#REF!</v>
      </c>
      <c r="E177" s="118" t="e">
        <f>#REF!</f>
        <v>#REF!</v>
      </c>
      <c r="F177" s="66" t="e">
        <f t="shared" si="208"/>
        <v>#REF!</v>
      </c>
      <c r="G177" s="118" t="e">
        <f>#REF!</f>
        <v>#REF!</v>
      </c>
      <c r="H177" s="66" t="e">
        <f t="shared" si="209"/>
        <v>#REF!</v>
      </c>
      <c r="I177" s="133" t="e">
        <f t="shared" si="210"/>
        <v>#REF!</v>
      </c>
      <c r="J177" s="180" t="e">
        <f t="shared" si="211"/>
        <v>#REF!</v>
      </c>
      <c r="K177" s="118" t="e">
        <f>#REF!</f>
        <v>#REF!</v>
      </c>
      <c r="L177" s="66" t="e">
        <f t="shared" si="209"/>
        <v>#REF!</v>
      </c>
      <c r="M177" s="118" t="e">
        <f>#REF!</f>
        <v>#REF!</v>
      </c>
      <c r="N177" s="66" t="e">
        <f t="shared" si="212"/>
        <v>#REF!</v>
      </c>
      <c r="O177" s="118" t="e">
        <f>#REF!</f>
        <v>#REF!</v>
      </c>
      <c r="P177" s="66" t="e">
        <f t="shared" si="213"/>
        <v>#REF!</v>
      </c>
      <c r="Q177" s="696" t="e">
        <f t="shared" si="214"/>
        <v>#REF!</v>
      </c>
      <c r="R177" s="133" t="e">
        <f t="shared" si="215"/>
        <v>#REF!</v>
      </c>
      <c r="S177" s="180" t="e">
        <f t="shared" si="216"/>
        <v>#REF!</v>
      </c>
    </row>
    <row r="178" spans="1:19" ht="15.75" hidden="1" thickBot="1" x14ac:dyDescent="0.3">
      <c r="A178" s="67" t="s">
        <v>7</v>
      </c>
      <c r="B178" s="181" t="e">
        <f>SUM(B171:B177)</f>
        <v>#REF!</v>
      </c>
      <c r="C178" s="68" t="e">
        <f>SUM(C171:C177)</f>
        <v>#REF!</v>
      </c>
      <c r="D178" s="69" t="e">
        <f t="shared" si="207"/>
        <v>#REF!</v>
      </c>
      <c r="E178" s="68" t="e">
        <f>SUM(E171:E177)</f>
        <v>#REF!</v>
      </c>
      <c r="F178" s="69" t="e">
        <f t="shared" si="208"/>
        <v>#REF!</v>
      </c>
      <c r="G178" s="68" t="e">
        <f>SUM(G171:G177)</f>
        <v>#REF!</v>
      </c>
      <c r="H178" s="69" t="e">
        <f t="shared" si="209"/>
        <v>#REF!</v>
      </c>
      <c r="I178" s="182" t="e">
        <f t="shared" si="210"/>
        <v>#REF!</v>
      </c>
      <c r="J178" s="183" t="e">
        <f t="shared" si="211"/>
        <v>#REF!</v>
      </c>
      <c r="K178" s="68" t="e">
        <f>SUM(K171:K177)</f>
        <v>#REF!</v>
      </c>
      <c r="L178" s="69" t="e">
        <f t="shared" si="209"/>
        <v>#REF!</v>
      </c>
      <c r="M178" s="68" t="e">
        <f t="shared" ref="M178" si="217">SUM(M171:M177)</f>
        <v>#REF!</v>
      </c>
      <c r="N178" s="69" t="e">
        <f t="shared" si="212"/>
        <v>#REF!</v>
      </c>
      <c r="O178" s="68" t="e">
        <f t="shared" ref="O178" si="218">SUM(O171:O177)</f>
        <v>#REF!</v>
      </c>
      <c r="P178" s="69" t="e">
        <f t="shared" si="213"/>
        <v>#REF!</v>
      </c>
      <c r="Q178" s="703" t="e">
        <f t="shared" si="214"/>
        <v>#REF!</v>
      </c>
      <c r="R178" s="182" t="e">
        <f t="shared" si="215"/>
        <v>#REF!</v>
      </c>
      <c r="S178" s="183" t="e">
        <f t="shared" si="216"/>
        <v>#REF!</v>
      </c>
    </row>
    <row r="179" spans="1:19" hidden="1" x14ac:dyDescent="0.25"/>
    <row r="180" spans="1:19" ht="15.75" hidden="1" x14ac:dyDescent="0.25">
      <c r="A180" s="1290" t="s">
        <v>296</v>
      </c>
      <c r="B180" s="1291"/>
      <c r="C180" s="1291"/>
      <c r="D180" s="1291"/>
      <c r="E180" s="1291"/>
      <c r="F180" s="1291"/>
      <c r="G180" s="1291"/>
      <c r="H180" s="1291"/>
      <c r="I180" s="1291"/>
      <c r="J180" s="1291"/>
      <c r="K180" s="1291"/>
      <c r="L180" s="1291"/>
      <c r="M180" s="1291"/>
      <c r="N180" s="1291"/>
      <c r="O180" s="1291"/>
      <c r="P180" s="1291"/>
      <c r="Q180" s="1291"/>
      <c r="R180" s="1291"/>
      <c r="S180" s="1291"/>
    </row>
    <row r="181" spans="1:19" ht="34.5" hidden="1" thickBot="1" x14ac:dyDescent="0.3">
      <c r="A181" s="86" t="s">
        <v>14</v>
      </c>
      <c r="B181" s="158" t="s">
        <v>15</v>
      </c>
      <c r="C181" s="225" t="s">
        <v>2</v>
      </c>
      <c r="D181" s="226" t="s">
        <v>1</v>
      </c>
      <c r="E181" s="225" t="s">
        <v>3</v>
      </c>
      <c r="F181" s="226" t="s">
        <v>1</v>
      </c>
      <c r="G181" s="225" t="s">
        <v>4</v>
      </c>
      <c r="H181" s="226" t="s">
        <v>1</v>
      </c>
      <c r="I181" s="101" t="s">
        <v>197</v>
      </c>
      <c r="J181" s="13" t="s">
        <v>196</v>
      </c>
      <c r="K181" s="225" t="s">
        <v>5</v>
      </c>
      <c r="L181" s="226" t="s">
        <v>1</v>
      </c>
      <c r="M181" s="227" t="s">
        <v>194</v>
      </c>
      <c r="N181" s="228" t="s">
        <v>1</v>
      </c>
      <c r="O181" s="227" t="s">
        <v>195</v>
      </c>
      <c r="P181" s="228" t="s">
        <v>1</v>
      </c>
      <c r="Q181" s="576" t="s">
        <v>361</v>
      </c>
      <c r="R181" s="101" t="s">
        <v>197</v>
      </c>
      <c r="S181" s="13" t="s">
        <v>196</v>
      </c>
    </row>
    <row r="182" spans="1:19" ht="15.75" hidden="1" thickTop="1" x14ac:dyDescent="0.25">
      <c r="A182" s="89" t="s">
        <v>8</v>
      </c>
      <c r="B182" s="88">
        <f>'UBS Vila Maria P Gnecco'!B8</f>
        <v>576</v>
      </c>
      <c r="C182" s="106">
        <f>'UBS Vila Maria P Gnecco'!C8</f>
        <v>536</v>
      </c>
      <c r="D182" s="19">
        <f t="shared" ref="D182:D187" si="219">C182/$B182</f>
        <v>0.93055555555555558</v>
      </c>
      <c r="E182" s="106">
        <f>'UBS Vila Maria P Gnecco'!E8</f>
        <v>394</v>
      </c>
      <c r="F182" s="19">
        <f t="shared" ref="F182:F187" si="220">E182/$B182</f>
        <v>0.68402777777777779</v>
      </c>
      <c r="G182" s="106">
        <f>'UBS Vila Maria P Gnecco'!G8</f>
        <v>350</v>
      </c>
      <c r="H182" s="19">
        <f t="shared" ref="H182:L187" si="221">G182/$B182</f>
        <v>0.60763888888888884</v>
      </c>
      <c r="I182" s="77">
        <f t="shared" ref="I182:I187" si="222">SUM(C182,E182,G182)</f>
        <v>1280</v>
      </c>
      <c r="J182" s="119">
        <f t="shared" ref="J182:J187" si="223">((I182/Q182))</f>
        <v>0.7407407407407407</v>
      </c>
      <c r="K182" s="106">
        <f>'UBS Vila Maria P Gnecco'!K8</f>
        <v>34</v>
      </c>
      <c r="L182" s="19">
        <f t="shared" si="221"/>
        <v>5.9027777777777776E-2</v>
      </c>
      <c r="M182" s="106">
        <f>'UBS Vila Maria P Gnecco'!M8</f>
        <v>46</v>
      </c>
      <c r="N182" s="19">
        <f t="shared" ref="N182:N187" si="224">M182/$B182</f>
        <v>7.9861111111111105E-2</v>
      </c>
      <c r="O182" s="106">
        <f>'UBS Vila Maria P Gnecco'!O8</f>
        <v>73</v>
      </c>
      <c r="P182" s="19">
        <f t="shared" ref="P182:P187" si="225">O182/$B182</f>
        <v>0.1267361111111111</v>
      </c>
      <c r="Q182" s="692">
        <f t="shared" ref="Q182:Q187" si="226">B182*3</f>
        <v>1728</v>
      </c>
      <c r="R182" s="77">
        <f t="shared" ref="R182:R187" si="227">SUM(K182,M182,O182)</f>
        <v>153</v>
      </c>
      <c r="S182" s="119">
        <f t="shared" ref="S182:S187" si="228">R182/($B182*3)</f>
        <v>8.8541666666666671E-2</v>
      </c>
    </row>
    <row r="183" spans="1:19" hidden="1" x14ac:dyDescent="0.25">
      <c r="A183" s="89" t="s">
        <v>9</v>
      </c>
      <c r="B183" s="90">
        <f>'UBS Vila Maria P Gnecco'!B9</f>
        <v>2016</v>
      </c>
      <c r="C183" s="107">
        <f>'UBS Vila Maria P Gnecco'!C9</f>
        <v>1332</v>
      </c>
      <c r="D183" s="120">
        <f t="shared" si="219"/>
        <v>0.6607142857142857</v>
      </c>
      <c r="E183" s="107">
        <f>'UBS Vila Maria P Gnecco'!E9</f>
        <v>1274</v>
      </c>
      <c r="F183" s="120">
        <f t="shared" si="220"/>
        <v>0.63194444444444442</v>
      </c>
      <c r="G183" s="107">
        <f>'UBS Vila Maria P Gnecco'!G9</f>
        <v>1075</v>
      </c>
      <c r="H183" s="120">
        <f t="shared" si="221"/>
        <v>0.53323412698412698</v>
      </c>
      <c r="I183" s="109">
        <f t="shared" si="222"/>
        <v>3681</v>
      </c>
      <c r="J183" s="121">
        <f t="shared" si="223"/>
        <v>0.60863095238095233</v>
      </c>
      <c r="K183" s="107">
        <f>'UBS Vila Maria P Gnecco'!K9</f>
        <v>29</v>
      </c>
      <c r="L183" s="120">
        <f t="shared" si="221"/>
        <v>1.4384920634920634E-2</v>
      </c>
      <c r="M183" s="107">
        <f>'UBS Vila Maria P Gnecco'!M9</f>
        <v>32</v>
      </c>
      <c r="N183" s="120">
        <f t="shared" si="224"/>
        <v>1.5873015873015872E-2</v>
      </c>
      <c r="O183" s="107">
        <f>'UBS Vila Maria P Gnecco'!O9</f>
        <v>69</v>
      </c>
      <c r="P183" s="120">
        <f t="shared" si="225"/>
        <v>3.4226190476190479E-2</v>
      </c>
      <c r="Q183" s="693">
        <f t="shared" si="226"/>
        <v>6048</v>
      </c>
      <c r="R183" s="109">
        <f t="shared" si="227"/>
        <v>130</v>
      </c>
      <c r="S183" s="121">
        <f t="shared" si="228"/>
        <v>2.1494708994708994E-2</v>
      </c>
    </row>
    <row r="184" spans="1:19" hidden="1" x14ac:dyDescent="0.25">
      <c r="A184" s="89" t="s">
        <v>10</v>
      </c>
      <c r="B184" s="90">
        <f>'UBS Vila Maria P Gnecco'!B10</f>
        <v>789</v>
      </c>
      <c r="C184" s="107">
        <f>'UBS Vila Maria P Gnecco'!C10</f>
        <v>797</v>
      </c>
      <c r="D184" s="120">
        <f t="shared" si="219"/>
        <v>1.0101394169835234</v>
      </c>
      <c r="E184" s="107">
        <f>'UBS Vila Maria P Gnecco'!E10</f>
        <v>519</v>
      </c>
      <c r="F184" s="120">
        <f t="shared" si="220"/>
        <v>0.65779467680608361</v>
      </c>
      <c r="G184" s="107">
        <f>'UBS Vila Maria P Gnecco'!G10</f>
        <v>577</v>
      </c>
      <c r="H184" s="120">
        <f t="shared" si="221"/>
        <v>0.7313054499366286</v>
      </c>
      <c r="I184" s="109">
        <f t="shared" si="222"/>
        <v>1893</v>
      </c>
      <c r="J184" s="121">
        <f t="shared" si="223"/>
        <v>0.7997465145754119</v>
      </c>
      <c r="K184" s="107">
        <f>'UBS Vila Maria P Gnecco'!K10</f>
        <v>333</v>
      </c>
      <c r="L184" s="120">
        <f t="shared" si="221"/>
        <v>0.4220532319391635</v>
      </c>
      <c r="M184" s="107">
        <f>'UBS Vila Maria P Gnecco'!M10</f>
        <v>342</v>
      </c>
      <c r="N184" s="120">
        <f t="shared" si="224"/>
        <v>0.43346007604562736</v>
      </c>
      <c r="O184" s="107">
        <f>'UBS Vila Maria P Gnecco'!O10</f>
        <v>524</v>
      </c>
      <c r="P184" s="120">
        <f t="shared" si="225"/>
        <v>0.66413181242078578</v>
      </c>
      <c r="Q184" s="693">
        <f t="shared" si="226"/>
        <v>2367</v>
      </c>
      <c r="R184" s="109">
        <f t="shared" si="227"/>
        <v>1199</v>
      </c>
      <c r="S184" s="121">
        <f t="shared" si="228"/>
        <v>0.50654837346852555</v>
      </c>
    </row>
    <row r="185" spans="1:19" hidden="1" x14ac:dyDescent="0.25">
      <c r="A185" s="89" t="s">
        <v>42</v>
      </c>
      <c r="B185" s="90">
        <f>'UBS Vila Maria P Gnecco'!B11</f>
        <v>395</v>
      </c>
      <c r="C185" s="107">
        <f>'UBS Vila Maria P Gnecco'!C11</f>
        <v>281</v>
      </c>
      <c r="D185" s="120">
        <f t="shared" si="219"/>
        <v>0.71139240506329116</v>
      </c>
      <c r="E185" s="107">
        <f>'UBS Vila Maria P Gnecco'!E11</f>
        <v>285</v>
      </c>
      <c r="F185" s="120">
        <f t="shared" si="220"/>
        <v>0.72151898734177211</v>
      </c>
      <c r="G185" s="107">
        <f>'UBS Vila Maria P Gnecco'!G11</f>
        <v>242</v>
      </c>
      <c r="H185" s="120">
        <f t="shared" si="221"/>
        <v>0.61265822784810131</v>
      </c>
      <c r="I185" s="109">
        <f t="shared" si="222"/>
        <v>808</v>
      </c>
      <c r="J185" s="121">
        <f t="shared" si="223"/>
        <v>0.68185654008438823</v>
      </c>
      <c r="K185" s="107">
        <f>'UBS Vila Maria P Gnecco'!K11</f>
        <v>65</v>
      </c>
      <c r="L185" s="120">
        <f t="shared" si="221"/>
        <v>0.16455696202531644</v>
      </c>
      <c r="M185" s="107">
        <f>'UBS Vila Maria P Gnecco'!M11</f>
        <v>111</v>
      </c>
      <c r="N185" s="120">
        <f t="shared" si="224"/>
        <v>0.2810126582278481</v>
      </c>
      <c r="O185" s="107">
        <f>'UBS Vila Maria P Gnecco'!O11</f>
        <v>100</v>
      </c>
      <c r="P185" s="120">
        <f t="shared" si="225"/>
        <v>0.25316455696202533</v>
      </c>
      <c r="Q185" s="693">
        <f t="shared" si="226"/>
        <v>1185</v>
      </c>
      <c r="R185" s="109">
        <f t="shared" si="227"/>
        <v>276</v>
      </c>
      <c r="S185" s="121">
        <f t="shared" si="228"/>
        <v>0.23291139240506328</v>
      </c>
    </row>
    <row r="186" spans="1:19" hidden="1" x14ac:dyDescent="0.25">
      <c r="A186" s="89" t="s">
        <v>13</v>
      </c>
      <c r="B186" s="90">
        <f>'UBS Vila Maria P Gnecco'!B13</f>
        <v>395</v>
      </c>
      <c r="C186" s="107">
        <f>'UBS Vila Maria P Gnecco'!C13</f>
        <v>117</v>
      </c>
      <c r="D186" s="120">
        <f t="shared" si="219"/>
        <v>0.29620253164556964</v>
      </c>
      <c r="E186" s="107">
        <f>'UBS Vila Maria P Gnecco'!E13</f>
        <v>272</v>
      </c>
      <c r="F186" s="120">
        <f t="shared" si="220"/>
        <v>0.68860759493670887</v>
      </c>
      <c r="G186" s="107">
        <f>'UBS Vila Maria P Gnecco'!G13</f>
        <v>131</v>
      </c>
      <c r="H186" s="120">
        <f t="shared" si="221"/>
        <v>0.33164556962025316</v>
      </c>
      <c r="I186" s="109">
        <f t="shared" si="222"/>
        <v>520</v>
      </c>
      <c r="J186" s="121">
        <f t="shared" si="223"/>
        <v>0.43881856540084391</v>
      </c>
      <c r="K186" s="107">
        <f>'UBS Vila Maria P Gnecco'!K13</f>
        <v>115</v>
      </c>
      <c r="L186" s="120">
        <f t="shared" si="221"/>
        <v>0.29113924050632911</v>
      </c>
      <c r="M186" s="107">
        <f>'UBS Vila Maria P Gnecco'!M13</f>
        <v>140</v>
      </c>
      <c r="N186" s="120">
        <f t="shared" si="224"/>
        <v>0.35443037974683544</v>
      </c>
      <c r="O186" s="107">
        <f>'UBS Vila Maria P Gnecco'!O13</f>
        <v>146</v>
      </c>
      <c r="P186" s="120">
        <f t="shared" si="225"/>
        <v>0.36962025316455699</v>
      </c>
      <c r="Q186" s="693">
        <f t="shared" si="226"/>
        <v>1185</v>
      </c>
      <c r="R186" s="109">
        <f t="shared" si="227"/>
        <v>401</v>
      </c>
      <c r="S186" s="121">
        <f t="shared" si="228"/>
        <v>0.33839662447257385</v>
      </c>
    </row>
    <row r="187" spans="1:19" ht="15.75" hidden="1" thickBot="1" x14ac:dyDescent="0.3">
      <c r="A187" s="6" t="s">
        <v>7</v>
      </c>
      <c r="B187" s="220">
        <f>SUM(B182:B186)</f>
        <v>4171</v>
      </c>
      <c r="C187" s="8">
        <f>SUM(C182:C186)</f>
        <v>3063</v>
      </c>
      <c r="D187" s="22">
        <f t="shared" si="219"/>
        <v>0.73435626947974109</v>
      </c>
      <c r="E187" s="8">
        <f>SUM(E182:E186)</f>
        <v>2744</v>
      </c>
      <c r="F187" s="22">
        <f t="shared" si="220"/>
        <v>0.65787580915847521</v>
      </c>
      <c r="G187" s="8">
        <f>SUM(G182:G186)</f>
        <v>2375</v>
      </c>
      <c r="H187" s="22">
        <f t="shared" si="221"/>
        <v>0.56940781587149369</v>
      </c>
      <c r="I187" s="81">
        <f t="shared" si="222"/>
        <v>8182</v>
      </c>
      <c r="J187" s="82">
        <f t="shared" si="223"/>
        <v>0.65387996483656996</v>
      </c>
      <c r="K187" s="8">
        <f>SUM(K182:K186)</f>
        <v>576</v>
      </c>
      <c r="L187" s="22">
        <f t="shared" si="221"/>
        <v>0.13809637976504435</v>
      </c>
      <c r="M187" s="8">
        <f t="shared" ref="M187" si="229">SUM(M182:M186)</f>
        <v>671</v>
      </c>
      <c r="N187" s="22">
        <f t="shared" si="224"/>
        <v>0.16087269239990409</v>
      </c>
      <c r="O187" s="8">
        <f t="shared" ref="O187" si="230">SUM(O182:O186)</f>
        <v>912</v>
      </c>
      <c r="P187" s="22">
        <f t="shared" si="225"/>
        <v>0.21865260129465355</v>
      </c>
      <c r="Q187" s="695">
        <f t="shared" si="226"/>
        <v>12513</v>
      </c>
      <c r="R187" s="81">
        <f t="shared" si="227"/>
        <v>2159</v>
      </c>
      <c r="S187" s="82">
        <f t="shared" si="228"/>
        <v>0.17254055781986735</v>
      </c>
    </row>
    <row r="188" spans="1:19" hidden="1" x14ac:dyDescent="0.25"/>
    <row r="189" spans="1:19" ht="15.75" hidden="1" x14ac:dyDescent="0.25">
      <c r="A189" s="1290" t="s">
        <v>298</v>
      </c>
      <c r="B189" s="1291"/>
      <c r="C189" s="1291"/>
      <c r="D189" s="1291"/>
      <c r="E189" s="1291"/>
      <c r="F189" s="1291"/>
      <c r="G189" s="1291"/>
      <c r="H189" s="1291"/>
      <c r="I189" s="1291"/>
      <c r="J189" s="1291"/>
      <c r="K189" s="1291"/>
      <c r="L189" s="1291"/>
      <c r="M189" s="1291"/>
      <c r="N189" s="1291"/>
      <c r="O189" s="1291"/>
      <c r="P189" s="1291"/>
      <c r="Q189" s="1291"/>
      <c r="R189" s="1291"/>
      <c r="S189" s="1291"/>
    </row>
    <row r="190" spans="1:19" ht="34.5" hidden="1" thickBot="1" x14ac:dyDescent="0.3">
      <c r="A190" s="86" t="s">
        <v>14</v>
      </c>
      <c r="B190" s="158" t="s">
        <v>15</v>
      </c>
      <c r="C190" s="225" t="s">
        <v>2</v>
      </c>
      <c r="D190" s="226" t="s">
        <v>1</v>
      </c>
      <c r="E190" s="225" t="s">
        <v>3</v>
      </c>
      <c r="F190" s="226" t="s">
        <v>1</v>
      </c>
      <c r="G190" s="225" t="s">
        <v>4</v>
      </c>
      <c r="H190" s="226" t="s">
        <v>1</v>
      </c>
      <c r="I190" s="101" t="s">
        <v>197</v>
      </c>
      <c r="J190" s="13" t="s">
        <v>196</v>
      </c>
      <c r="K190" s="225" t="s">
        <v>5</v>
      </c>
      <c r="L190" s="226" t="s">
        <v>1</v>
      </c>
      <c r="M190" s="227" t="s">
        <v>194</v>
      </c>
      <c r="N190" s="228" t="s">
        <v>1</v>
      </c>
      <c r="O190" s="227" t="s">
        <v>195</v>
      </c>
      <c r="P190" s="228" t="s">
        <v>1</v>
      </c>
      <c r="Q190" s="576" t="s">
        <v>361</v>
      </c>
      <c r="R190" s="101" t="s">
        <v>197</v>
      </c>
      <c r="S190" s="13" t="s">
        <v>196</v>
      </c>
    </row>
    <row r="191" spans="1:19" ht="15.75" hidden="1" thickTop="1" x14ac:dyDescent="0.25">
      <c r="A191" s="89" t="s">
        <v>10</v>
      </c>
      <c r="B191" s="90">
        <f>'UBS Jardim Julieta'!B8</f>
        <v>789</v>
      </c>
      <c r="C191" s="107">
        <f>'UBS Jardim Julieta'!C8</f>
        <v>619</v>
      </c>
      <c r="D191" s="120">
        <f t="shared" ref="D191:D194" si="231">C191/$B191</f>
        <v>0.78453738910012671</v>
      </c>
      <c r="E191" s="107">
        <f>'UBS Jardim Julieta'!E8</f>
        <v>370</v>
      </c>
      <c r="F191" s="120">
        <f t="shared" ref="F191:F194" si="232">E191/$B191</f>
        <v>0.46894803548795944</v>
      </c>
      <c r="G191" s="107">
        <f>'UBS Jardim Julieta'!G8</f>
        <v>505</v>
      </c>
      <c r="H191" s="120">
        <f t="shared" ref="H191:L194" si="233">G191/$B191</f>
        <v>0.64005069708491757</v>
      </c>
      <c r="I191" s="109">
        <f t="shared" ref="I191:I194" si="234">SUM(C191,E191,G191)</f>
        <v>1494</v>
      </c>
      <c r="J191" s="121">
        <f t="shared" ref="J191:J194" si="235">((I191/Q191))</f>
        <v>0.63117870722433456</v>
      </c>
      <c r="K191" s="107">
        <f>'UBS Jardim Julieta'!K8</f>
        <v>266</v>
      </c>
      <c r="L191" s="120">
        <f t="shared" si="233"/>
        <v>0.33713561470215464</v>
      </c>
      <c r="M191" s="107">
        <f>'UBS Jardim Julieta'!M8</f>
        <v>353</v>
      </c>
      <c r="N191" s="120">
        <f t="shared" ref="N191:N194" si="236">M191/$B191</f>
        <v>0.44740177439797213</v>
      </c>
      <c r="O191" s="107">
        <f>'UBS Jardim Julieta'!O8</f>
        <v>448</v>
      </c>
      <c r="P191" s="120">
        <f t="shared" ref="P191:P194" si="237">O191/$B191</f>
        <v>0.56780735107731306</v>
      </c>
      <c r="Q191" s="693">
        <f t="shared" ref="Q191:Q194" si="238">B191*3</f>
        <v>2367</v>
      </c>
      <c r="R191" s="109">
        <f t="shared" ref="R191:R194" si="239">SUM(K191,M191,O191)</f>
        <v>1067</v>
      </c>
      <c r="S191" s="121">
        <f>R191/($B191*3)</f>
        <v>0.45078158005914659</v>
      </c>
    </row>
    <row r="192" spans="1:19" hidden="1" x14ac:dyDescent="0.25">
      <c r="A192" s="89" t="s">
        <v>42</v>
      </c>
      <c r="B192" s="90">
        <f>'UBS Jardim Julieta'!B9</f>
        <v>395</v>
      </c>
      <c r="C192" s="107">
        <f>'UBS Jardim Julieta'!C9</f>
        <v>381</v>
      </c>
      <c r="D192" s="120">
        <f t="shared" si="231"/>
        <v>0.96455696202531649</v>
      </c>
      <c r="E192" s="107">
        <f>'UBS Jardim Julieta'!E9</f>
        <v>163</v>
      </c>
      <c r="F192" s="120">
        <f t="shared" si="232"/>
        <v>0.41265822784810124</v>
      </c>
      <c r="G192" s="107">
        <f>'UBS Jardim Julieta'!G9</f>
        <v>304</v>
      </c>
      <c r="H192" s="120">
        <f t="shared" si="233"/>
        <v>0.76962025316455696</v>
      </c>
      <c r="I192" s="109">
        <f t="shared" si="234"/>
        <v>848</v>
      </c>
      <c r="J192" s="121">
        <f t="shared" si="235"/>
        <v>0.71561181434599153</v>
      </c>
      <c r="K192" s="107">
        <f>'UBS Jardim Julieta'!K9</f>
        <v>108</v>
      </c>
      <c r="L192" s="120">
        <f t="shared" si="233"/>
        <v>0.27341772151898736</v>
      </c>
      <c r="M192" s="107">
        <f>'UBS Jardim Julieta'!M9</f>
        <v>160</v>
      </c>
      <c r="N192" s="120">
        <f t="shared" si="236"/>
        <v>0.4050632911392405</v>
      </c>
      <c r="O192" s="107">
        <f>'UBS Jardim Julieta'!O9</f>
        <v>193</v>
      </c>
      <c r="P192" s="120">
        <f t="shared" si="237"/>
        <v>0.48860759493670886</v>
      </c>
      <c r="Q192" s="693">
        <f t="shared" si="238"/>
        <v>1185</v>
      </c>
      <c r="R192" s="109">
        <f t="shared" si="239"/>
        <v>461</v>
      </c>
      <c r="S192" s="121">
        <f>R192/($B192*3)</f>
        <v>0.3890295358649789</v>
      </c>
    </row>
    <row r="193" spans="1:19" ht="15.75" hidden="1" thickBot="1" x14ac:dyDescent="0.3">
      <c r="A193" s="111" t="s">
        <v>13</v>
      </c>
      <c r="B193" s="90">
        <f>'UBS Jardim Julieta'!B10</f>
        <v>395</v>
      </c>
      <c r="C193" s="112">
        <f>'UBS Jardim Julieta'!C10</f>
        <v>391</v>
      </c>
      <c r="D193" s="124">
        <f t="shared" si="231"/>
        <v>0.98987341772151893</v>
      </c>
      <c r="E193" s="112">
        <f>'UBS Jardim Julieta'!E10</f>
        <v>322</v>
      </c>
      <c r="F193" s="124">
        <f t="shared" si="232"/>
        <v>0.81518987341772153</v>
      </c>
      <c r="G193" s="112">
        <f>'UBS Jardim Julieta'!G10</f>
        <v>218</v>
      </c>
      <c r="H193" s="124">
        <f t="shared" si="233"/>
        <v>0.55189873417721524</v>
      </c>
      <c r="I193" s="114">
        <f t="shared" si="234"/>
        <v>931</v>
      </c>
      <c r="J193" s="125">
        <f t="shared" si="235"/>
        <v>0.78565400843881861</v>
      </c>
      <c r="K193" s="112">
        <f>'UBS Jardim Julieta'!K10</f>
        <v>120</v>
      </c>
      <c r="L193" s="124">
        <f t="shared" si="233"/>
        <v>0.30379746835443039</v>
      </c>
      <c r="M193" s="112">
        <f>'UBS Jardim Julieta'!M10</f>
        <v>151</v>
      </c>
      <c r="N193" s="124">
        <f t="shared" si="236"/>
        <v>0.38227848101265821</v>
      </c>
      <c r="O193" s="112">
        <f>'UBS Jardim Julieta'!O10</f>
        <v>190</v>
      </c>
      <c r="P193" s="124">
        <f t="shared" si="237"/>
        <v>0.48101265822784811</v>
      </c>
      <c r="Q193" s="694">
        <f t="shared" si="238"/>
        <v>1185</v>
      </c>
      <c r="R193" s="114">
        <f t="shared" si="239"/>
        <v>461</v>
      </c>
      <c r="S193" s="125">
        <f>R193/($B193*3)</f>
        <v>0.3890295358649789</v>
      </c>
    </row>
    <row r="194" spans="1:19" ht="15.75" hidden="1" thickBot="1" x14ac:dyDescent="0.3">
      <c r="A194" s="6" t="s">
        <v>7</v>
      </c>
      <c r="B194" s="220">
        <f>SUM(B191:B193)</f>
        <v>1579</v>
      </c>
      <c r="C194" s="8">
        <f>SUM(C191:C193)</f>
        <v>1391</v>
      </c>
      <c r="D194" s="22">
        <f t="shared" si="231"/>
        <v>0.88093730208993037</v>
      </c>
      <c r="E194" s="8">
        <f>SUM(E191:E193)</f>
        <v>855</v>
      </c>
      <c r="F194" s="22">
        <f t="shared" si="232"/>
        <v>0.54148195060164661</v>
      </c>
      <c r="G194" s="8">
        <f>SUM(G191:G193)</f>
        <v>1027</v>
      </c>
      <c r="H194" s="22">
        <f t="shared" si="233"/>
        <v>0.65041165294490189</v>
      </c>
      <c r="I194" s="81">
        <f t="shared" si="234"/>
        <v>3273</v>
      </c>
      <c r="J194" s="82">
        <f t="shared" si="235"/>
        <v>0.69094363521215962</v>
      </c>
      <c r="K194" s="8">
        <f>SUM(K191:K193)</f>
        <v>494</v>
      </c>
      <c r="L194" s="22">
        <f t="shared" si="233"/>
        <v>0.31285623812539581</v>
      </c>
      <c r="M194" s="8">
        <f t="shared" ref="M194" si="240">SUM(M191:M193)</f>
        <v>664</v>
      </c>
      <c r="N194" s="22">
        <f t="shared" si="236"/>
        <v>0.42051931602279924</v>
      </c>
      <c r="O194" s="8">
        <f t="shared" ref="O194" si="241">SUM(O191:O193)</f>
        <v>831</v>
      </c>
      <c r="P194" s="22">
        <f t="shared" si="237"/>
        <v>0.52628245725142497</v>
      </c>
      <c r="Q194" s="695">
        <f t="shared" si="238"/>
        <v>4737</v>
      </c>
      <c r="R194" s="81">
        <f t="shared" si="239"/>
        <v>1989</v>
      </c>
      <c r="S194" s="82">
        <f>R194/($B194*3)</f>
        <v>0.41988600379987334</v>
      </c>
    </row>
    <row r="195" spans="1:19" hidden="1" x14ac:dyDescent="0.25"/>
    <row r="196" spans="1:19" ht="15.75" hidden="1" x14ac:dyDescent="0.25">
      <c r="A196" s="1290" t="s">
        <v>300</v>
      </c>
      <c r="B196" s="1291"/>
      <c r="C196" s="1291"/>
      <c r="D196" s="1291"/>
      <c r="E196" s="1291"/>
      <c r="F196" s="1291"/>
      <c r="G196" s="1291"/>
      <c r="H196" s="1291"/>
      <c r="I196" s="1291"/>
      <c r="J196" s="1291"/>
      <c r="K196" s="1291"/>
      <c r="L196" s="1291"/>
      <c r="M196" s="1291"/>
      <c r="N196" s="1291"/>
      <c r="O196" s="1291"/>
      <c r="P196" s="1291"/>
      <c r="Q196" s="1291"/>
      <c r="R196" s="1291"/>
      <c r="S196" s="1291"/>
    </row>
    <row r="197" spans="1:19" ht="34.5" hidden="1" thickBot="1" x14ac:dyDescent="0.3">
      <c r="A197" s="86" t="s">
        <v>96</v>
      </c>
      <c r="B197" s="158" t="s">
        <v>15</v>
      </c>
      <c r="C197" s="225" t="s">
        <v>2</v>
      </c>
      <c r="D197" s="226" t="s">
        <v>1</v>
      </c>
      <c r="E197" s="225" t="s">
        <v>3</v>
      </c>
      <c r="F197" s="226" t="s">
        <v>1</v>
      </c>
      <c r="G197" s="225" t="s">
        <v>4</v>
      </c>
      <c r="H197" s="226" t="s">
        <v>1</v>
      </c>
      <c r="I197" s="101" t="s">
        <v>197</v>
      </c>
      <c r="J197" s="13" t="s">
        <v>196</v>
      </c>
      <c r="K197" s="225" t="s">
        <v>5</v>
      </c>
      <c r="L197" s="226" t="s">
        <v>1</v>
      </c>
      <c r="M197" s="227" t="s">
        <v>194</v>
      </c>
      <c r="N197" s="228" t="s">
        <v>1</v>
      </c>
      <c r="O197" s="227" t="s">
        <v>195</v>
      </c>
      <c r="P197" s="228" t="s">
        <v>1</v>
      </c>
      <c r="Q197" s="576" t="s">
        <v>361</v>
      </c>
      <c r="R197" s="101" t="s">
        <v>197</v>
      </c>
      <c r="S197" s="13" t="s">
        <v>196</v>
      </c>
    </row>
    <row r="198" spans="1:19" ht="16.5" hidden="1" thickTop="1" thickBot="1" x14ac:dyDescent="0.3">
      <c r="A198" s="184" t="s">
        <v>135</v>
      </c>
      <c r="B198" s="185">
        <f>'CAPS INF II VM-VG'!B8</f>
        <v>155</v>
      </c>
      <c r="C198" s="186">
        <f>'CAPS INF II VM-VG'!C8</f>
        <v>662</v>
      </c>
      <c r="D198" s="177">
        <f t="shared" ref="D198" si="242">C198/$B198</f>
        <v>4.2709677419354835</v>
      </c>
      <c r="E198" s="186">
        <f>'CAPS INF II VM-VG'!$E$8</f>
        <v>609</v>
      </c>
      <c r="F198" s="177">
        <f t="shared" ref="F198" si="243">E198/$B198</f>
        <v>3.9290322580645163</v>
      </c>
      <c r="G198" s="186">
        <f>'CAPS INF II VM-VG'!$G$8</f>
        <v>638</v>
      </c>
      <c r="H198" s="177">
        <f t="shared" ref="H198:L198" si="244">G198/$B198</f>
        <v>4.1161290322580646</v>
      </c>
      <c r="I198" s="187">
        <f t="shared" ref="I198:I199" si="245">SUM(C198,E198,G198)</f>
        <v>1909</v>
      </c>
      <c r="J198" s="179">
        <f t="shared" ref="J198:J199" si="246">((I198/Q198))</f>
        <v>4.1053763440860216</v>
      </c>
      <c r="K198" s="186">
        <f>'CAPS INF II VM-VG'!$K$8</f>
        <v>513</v>
      </c>
      <c r="L198" s="177">
        <f t="shared" si="244"/>
        <v>3.3096774193548386</v>
      </c>
      <c r="M198" s="186">
        <f>'CAPS INF II VM-VG'!$M$8</f>
        <v>520</v>
      </c>
      <c r="N198" s="177">
        <f t="shared" ref="N198" si="247">M198/$B198</f>
        <v>3.3548387096774195</v>
      </c>
      <c r="O198" s="186">
        <f>'CAPS INF II VM-VG'!$O$8</f>
        <v>524</v>
      </c>
      <c r="P198" s="177">
        <f t="shared" ref="P198" si="248">O198/$B198</f>
        <v>3.3806451612903228</v>
      </c>
      <c r="Q198" s="704">
        <f t="shared" ref="Q198:Q199" si="249">B198*3</f>
        <v>465</v>
      </c>
      <c r="R198" s="187">
        <f>SUM(K198,M198,O198)</f>
        <v>1557</v>
      </c>
      <c r="S198" s="179">
        <f>R198/($B198*3)</f>
        <v>3.3483870967741933</v>
      </c>
    </row>
    <row r="199" spans="1:19" ht="15.75" hidden="1" thickBot="1" x14ac:dyDescent="0.3">
      <c r="A199" s="6" t="s">
        <v>7</v>
      </c>
      <c r="B199" s="220">
        <f>SUM(B198:B198)</f>
        <v>155</v>
      </c>
      <c r="C199" s="8">
        <f>SUM(C198:C198)</f>
        <v>662</v>
      </c>
      <c r="D199" s="22">
        <f>((C199/$B$25))-1</f>
        <v>-0.68173076923076925</v>
      </c>
      <c r="E199" s="8">
        <f>SUM(E198:E198)</f>
        <v>609</v>
      </c>
      <c r="F199" s="22">
        <f>((E199/$B$25))-1</f>
        <v>-0.7072115384615385</v>
      </c>
      <c r="G199" s="8">
        <f>SUM(G198:G198)</f>
        <v>638</v>
      </c>
      <c r="H199" s="22">
        <f>((G199/$B$25))-1</f>
        <v>-0.69326923076923075</v>
      </c>
      <c r="I199" s="81">
        <f t="shared" si="245"/>
        <v>1909</v>
      </c>
      <c r="J199" s="82">
        <f t="shared" si="246"/>
        <v>4.1053763440860216</v>
      </c>
      <c r="K199" s="8">
        <f>SUM(K198:K198)</f>
        <v>513</v>
      </c>
      <c r="L199" s="22">
        <f>((K199/$B$25))-1</f>
        <v>-0.7533653846153846</v>
      </c>
      <c r="M199" s="8">
        <f t="shared" ref="M199" si="250">SUM(M198:M198)</f>
        <v>520</v>
      </c>
      <c r="N199" s="22">
        <f t="shared" ref="N199" si="251">((M199/$B$25))-1</f>
        <v>-0.75</v>
      </c>
      <c r="O199" s="8">
        <f t="shared" ref="O199" si="252">SUM(O198:O198)</f>
        <v>524</v>
      </c>
      <c r="P199" s="22">
        <f t="shared" ref="P199" si="253">((O199/$B$25))-1</f>
        <v>-0.74807692307692308</v>
      </c>
      <c r="Q199" s="695">
        <f t="shared" si="249"/>
        <v>465</v>
      </c>
      <c r="R199" s="81">
        <f>SUM(K199,M199,O199)</f>
        <v>1557</v>
      </c>
      <c r="S199" s="82">
        <f>R199/($B199*3)</f>
        <v>3.3483870967741933</v>
      </c>
    </row>
    <row r="200" spans="1:19" hidden="1" x14ac:dyDescent="0.25"/>
    <row r="201" spans="1:19" ht="15.75" hidden="1" x14ac:dyDescent="0.25">
      <c r="A201" s="1290" t="s">
        <v>302</v>
      </c>
      <c r="B201" s="1291"/>
      <c r="C201" s="1291"/>
      <c r="D201" s="1291"/>
      <c r="E201" s="1291"/>
      <c r="F201" s="1291"/>
      <c r="G201" s="1291"/>
      <c r="H201" s="1291"/>
      <c r="I201" s="1291"/>
      <c r="J201" s="1291"/>
      <c r="K201" s="1291"/>
      <c r="L201" s="1291"/>
      <c r="M201" s="1291"/>
      <c r="N201" s="1291"/>
      <c r="O201" s="1291"/>
      <c r="P201" s="1291"/>
      <c r="Q201" s="1291"/>
      <c r="R201" s="1291"/>
      <c r="S201" s="1291"/>
    </row>
    <row r="202" spans="1:19" ht="34.5" hidden="1" thickBot="1" x14ac:dyDescent="0.3">
      <c r="A202" s="86" t="s">
        <v>14</v>
      </c>
      <c r="B202" s="158" t="s">
        <v>15</v>
      </c>
      <c r="C202" s="225" t="s">
        <v>2</v>
      </c>
      <c r="D202" s="226" t="s">
        <v>1</v>
      </c>
      <c r="E202" s="225" t="s">
        <v>3</v>
      </c>
      <c r="F202" s="226" t="s">
        <v>1</v>
      </c>
      <c r="G202" s="225" t="s">
        <v>4</v>
      </c>
      <c r="H202" s="226" t="s">
        <v>1</v>
      </c>
      <c r="I202" s="101" t="s">
        <v>197</v>
      </c>
      <c r="J202" s="13" t="s">
        <v>196</v>
      </c>
      <c r="K202" s="225" t="s">
        <v>5</v>
      </c>
      <c r="L202" s="226" t="s">
        <v>1</v>
      </c>
      <c r="M202" s="227" t="s">
        <v>194</v>
      </c>
      <c r="N202" s="228" t="s">
        <v>1</v>
      </c>
      <c r="O202" s="227" t="s">
        <v>195</v>
      </c>
      <c r="P202" s="228" t="s">
        <v>1</v>
      </c>
      <c r="Q202" s="576" t="s">
        <v>361</v>
      </c>
      <c r="R202" s="101" t="s">
        <v>197</v>
      </c>
      <c r="S202" s="13" t="s">
        <v>196</v>
      </c>
    </row>
    <row r="203" spans="1:19" ht="15.75" hidden="1" thickTop="1" x14ac:dyDescent="0.25">
      <c r="A203" s="89" t="s">
        <v>98</v>
      </c>
      <c r="B203" s="90">
        <f>'HORA CERTA'!B8</f>
        <v>396</v>
      </c>
      <c r="C203" s="107">
        <f>'HORA CERTA'!C8</f>
        <v>541</v>
      </c>
      <c r="D203" s="120">
        <f t="shared" ref="D203:D213" si="254">C203/$B203</f>
        <v>1.3661616161616161</v>
      </c>
      <c r="E203" s="107">
        <f>'HORA CERTA'!E8</f>
        <v>364</v>
      </c>
      <c r="F203" s="120">
        <f t="shared" ref="F203:F213" si="255">E203/$B203</f>
        <v>0.91919191919191923</v>
      </c>
      <c r="G203" s="107">
        <f>'HORA CERTA'!G8</f>
        <v>198</v>
      </c>
      <c r="H203" s="120">
        <f t="shared" ref="H203:L213" si="256">G203/$B203</f>
        <v>0.5</v>
      </c>
      <c r="I203" s="109">
        <f t="shared" ref="I203:I213" si="257">SUM(C203,E203,G203)</f>
        <v>1103</v>
      </c>
      <c r="J203" s="121">
        <f t="shared" ref="J203:J213" si="258">((I203/Q203))</f>
        <v>0.92845117845117842</v>
      </c>
      <c r="K203" s="107">
        <f>'HORA CERTA'!K8</f>
        <v>10</v>
      </c>
      <c r="L203" s="120">
        <f t="shared" si="256"/>
        <v>2.5252525252525252E-2</v>
      </c>
      <c r="M203" s="107">
        <f>'HORA CERTA'!M8</f>
        <v>7</v>
      </c>
      <c r="N203" s="120">
        <f t="shared" ref="N203:N213" si="259">M203/$B203</f>
        <v>1.7676767676767676E-2</v>
      </c>
      <c r="O203" s="107">
        <f>'HORA CERTA'!O8</f>
        <v>250</v>
      </c>
      <c r="P203" s="120">
        <f t="shared" ref="P203:P213" si="260">O203/$B203</f>
        <v>0.63131313131313127</v>
      </c>
      <c r="Q203" s="693">
        <f t="shared" ref="Q203:Q213" si="261">B203*3</f>
        <v>1188</v>
      </c>
      <c r="R203" s="109">
        <f t="shared" ref="R203:R213" si="262">SUM(K203,M203,O203)</f>
        <v>267</v>
      </c>
      <c r="S203" s="121">
        <f t="shared" ref="S203:S213" si="263">R203/($B203*3)</f>
        <v>0.22474747474747475</v>
      </c>
    </row>
    <row r="204" spans="1:19" hidden="1" x14ac:dyDescent="0.25">
      <c r="A204" s="89" t="s">
        <v>99</v>
      </c>
      <c r="B204" s="90">
        <f>'HORA CERTA'!B9</f>
        <v>792</v>
      </c>
      <c r="C204" s="107">
        <f>'HORA CERTA'!C9</f>
        <v>767</v>
      </c>
      <c r="D204" s="120">
        <f t="shared" si="254"/>
        <v>0.96843434343434343</v>
      </c>
      <c r="E204" s="107">
        <f>'HORA CERTA'!E9</f>
        <v>607</v>
      </c>
      <c r="F204" s="120">
        <f t="shared" si="255"/>
        <v>0.76641414141414144</v>
      </c>
      <c r="G204" s="107">
        <f>'HORA CERTA'!G9</f>
        <v>505</v>
      </c>
      <c r="H204" s="120">
        <f t="shared" si="256"/>
        <v>0.63762626262626265</v>
      </c>
      <c r="I204" s="109">
        <f t="shared" si="257"/>
        <v>1879</v>
      </c>
      <c r="J204" s="121">
        <f t="shared" si="258"/>
        <v>0.79082491582491588</v>
      </c>
      <c r="K204" s="107">
        <f>'HORA CERTA'!K9</f>
        <v>68</v>
      </c>
      <c r="L204" s="120">
        <f t="shared" si="256"/>
        <v>8.5858585858585856E-2</v>
      </c>
      <c r="M204" s="107">
        <f>'HORA CERTA'!M9</f>
        <v>112</v>
      </c>
      <c r="N204" s="120">
        <f t="shared" si="259"/>
        <v>0.14141414141414141</v>
      </c>
      <c r="O204" s="107">
        <f>'HORA CERTA'!O9</f>
        <v>329</v>
      </c>
      <c r="P204" s="120">
        <f t="shared" si="260"/>
        <v>0.41540404040404039</v>
      </c>
      <c r="Q204" s="693">
        <f t="shared" si="261"/>
        <v>2376</v>
      </c>
      <c r="R204" s="109">
        <f t="shared" si="262"/>
        <v>509</v>
      </c>
      <c r="S204" s="121">
        <f t="shared" si="263"/>
        <v>0.21422558922558924</v>
      </c>
    </row>
    <row r="205" spans="1:19" hidden="1" x14ac:dyDescent="0.25">
      <c r="A205" s="89" t="s">
        <v>100</v>
      </c>
      <c r="B205" s="90">
        <f>'HORA CERTA'!B13</f>
        <v>660</v>
      </c>
      <c r="C205" s="107">
        <f>'HORA CERTA'!C13</f>
        <v>449</v>
      </c>
      <c r="D205" s="120">
        <f t="shared" si="254"/>
        <v>0.6803030303030303</v>
      </c>
      <c r="E205" s="107">
        <f>'HORA CERTA'!E13</f>
        <v>301</v>
      </c>
      <c r="F205" s="120">
        <f t="shared" si="255"/>
        <v>0.45606060606060606</v>
      </c>
      <c r="G205" s="107">
        <f>'HORA CERTA'!G13</f>
        <v>270</v>
      </c>
      <c r="H205" s="120">
        <f t="shared" si="256"/>
        <v>0.40909090909090912</v>
      </c>
      <c r="I205" s="109">
        <f t="shared" si="257"/>
        <v>1020</v>
      </c>
      <c r="J205" s="121">
        <f t="shared" si="258"/>
        <v>0.51515151515151514</v>
      </c>
      <c r="K205" s="107">
        <f>'HORA CERTA'!K13</f>
        <v>27</v>
      </c>
      <c r="L205" s="120">
        <f t="shared" si="256"/>
        <v>4.0909090909090909E-2</v>
      </c>
      <c r="M205" s="107">
        <f>'HORA CERTA'!M13</f>
        <v>29</v>
      </c>
      <c r="N205" s="120">
        <f t="shared" si="259"/>
        <v>4.3939393939393938E-2</v>
      </c>
      <c r="O205" s="107">
        <f>'HORA CERTA'!O13</f>
        <v>344</v>
      </c>
      <c r="P205" s="120">
        <f t="shared" si="260"/>
        <v>0.52121212121212124</v>
      </c>
      <c r="Q205" s="693">
        <f t="shared" si="261"/>
        <v>1980</v>
      </c>
      <c r="R205" s="109">
        <f t="shared" si="262"/>
        <v>400</v>
      </c>
      <c r="S205" s="121">
        <f t="shared" si="263"/>
        <v>0.20202020202020202</v>
      </c>
    </row>
    <row r="206" spans="1:19" hidden="1" x14ac:dyDescent="0.25">
      <c r="A206" s="89" t="s">
        <v>101</v>
      </c>
      <c r="B206" s="90">
        <f>'HORA CERTA'!B17</f>
        <v>660</v>
      </c>
      <c r="C206" s="107">
        <f>'HORA CERTA'!C17</f>
        <v>779</v>
      </c>
      <c r="D206" s="120">
        <f t="shared" si="254"/>
        <v>1.1803030303030304</v>
      </c>
      <c r="E206" s="107">
        <f>'HORA CERTA'!E17</f>
        <v>563</v>
      </c>
      <c r="F206" s="120">
        <f t="shared" si="255"/>
        <v>0.85303030303030303</v>
      </c>
      <c r="G206" s="107">
        <f>'HORA CERTA'!G17</f>
        <v>458</v>
      </c>
      <c r="H206" s="120">
        <f t="shared" si="256"/>
        <v>0.69393939393939397</v>
      </c>
      <c r="I206" s="109">
        <f t="shared" si="257"/>
        <v>1800</v>
      </c>
      <c r="J206" s="121">
        <f t="shared" si="258"/>
        <v>0.90909090909090906</v>
      </c>
      <c r="K206" s="107">
        <f>'HORA CERTA'!K17</f>
        <v>114</v>
      </c>
      <c r="L206" s="120">
        <f t="shared" si="256"/>
        <v>0.17272727272727273</v>
      </c>
      <c r="M206" s="107">
        <f>'HORA CERTA'!M17</f>
        <v>111</v>
      </c>
      <c r="N206" s="120">
        <f t="shared" si="259"/>
        <v>0.16818181818181818</v>
      </c>
      <c r="O206" s="107">
        <f>'HORA CERTA'!O17</f>
        <v>393</v>
      </c>
      <c r="P206" s="120">
        <f t="shared" si="260"/>
        <v>0.59545454545454546</v>
      </c>
      <c r="Q206" s="693">
        <f t="shared" si="261"/>
        <v>1980</v>
      </c>
      <c r="R206" s="109">
        <f t="shared" si="262"/>
        <v>618</v>
      </c>
      <c r="S206" s="121">
        <f t="shared" si="263"/>
        <v>0.31212121212121213</v>
      </c>
    </row>
    <row r="207" spans="1:19" hidden="1" x14ac:dyDescent="0.25">
      <c r="A207" s="89" t="s">
        <v>102</v>
      </c>
      <c r="B207" s="90">
        <f>'HORA CERTA'!B18</f>
        <v>484</v>
      </c>
      <c r="C207" s="107">
        <f>'HORA CERTA'!C18</f>
        <v>642</v>
      </c>
      <c r="D207" s="120">
        <f t="shared" si="254"/>
        <v>1.3264462809917354</v>
      </c>
      <c r="E207" s="107">
        <f>'HORA CERTA'!E18</f>
        <v>606</v>
      </c>
      <c r="F207" s="120">
        <f t="shared" si="255"/>
        <v>1.2520661157024793</v>
      </c>
      <c r="G207" s="107">
        <f>'HORA CERTA'!G18</f>
        <v>581</v>
      </c>
      <c r="H207" s="120">
        <f t="shared" si="256"/>
        <v>1.2004132231404958</v>
      </c>
      <c r="I207" s="109">
        <f t="shared" si="257"/>
        <v>1829</v>
      </c>
      <c r="J207" s="121">
        <f t="shared" si="258"/>
        <v>1.2596418732782368</v>
      </c>
      <c r="K207" s="107">
        <f>'HORA CERTA'!K18</f>
        <v>23</v>
      </c>
      <c r="L207" s="120">
        <f t="shared" si="256"/>
        <v>4.7520661157024795E-2</v>
      </c>
      <c r="M207" s="107">
        <f>'HORA CERTA'!M18</f>
        <v>29</v>
      </c>
      <c r="N207" s="120">
        <f t="shared" si="259"/>
        <v>5.9917355371900828E-2</v>
      </c>
      <c r="O207" s="107">
        <f>'HORA CERTA'!O18</f>
        <v>368</v>
      </c>
      <c r="P207" s="120">
        <f t="shared" si="260"/>
        <v>0.76033057851239672</v>
      </c>
      <c r="Q207" s="693">
        <f t="shared" si="261"/>
        <v>1452</v>
      </c>
      <c r="R207" s="109">
        <f t="shared" si="262"/>
        <v>420</v>
      </c>
      <c r="S207" s="121">
        <f t="shared" si="263"/>
        <v>0.28925619834710742</v>
      </c>
    </row>
    <row r="208" spans="1:19" hidden="1" x14ac:dyDescent="0.25">
      <c r="A208" s="89" t="s">
        <v>103</v>
      </c>
      <c r="B208" s="90">
        <f>'HORA CERTA'!B20</f>
        <v>264</v>
      </c>
      <c r="C208" s="107">
        <f>'HORA CERTA'!C20</f>
        <v>236</v>
      </c>
      <c r="D208" s="120">
        <f t="shared" si="254"/>
        <v>0.89393939393939392</v>
      </c>
      <c r="E208" s="107">
        <f>'HORA CERTA'!E20</f>
        <v>186</v>
      </c>
      <c r="F208" s="120">
        <f t="shared" si="255"/>
        <v>0.70454545454545459</v>
      </c>
      <c r="G208" s="107">
        <f>'HORA CERTA'!G20</f>
        <v>91</v>
      </c>
      <c r="H208" s="120">
        <f t="shared" si="256"/>
        <v>0.34469696969696972</v>
      </c>
      <c r="I208" s="109">
        <f t="shared" si="257"/>
        <v>513</v>
      </c>
      <c r="J208" s="121">
        <f t="shared" si="258"/>
        <v>0.64772727272727271</v>
      </c>
      <c r="K208" s="107">
        <f>'HORA CERTA'!K20</f>
        <v>0</v>
      </c>
      <c r="L208" s="120">
        <f t="shared" si="256"/>
        <v>0</v>
      </c>
      <c r="M208" s="107">
        <f>'HORA CERTA'!M20</f>
        <v>0</v>
      </c>
      <c r="N208" s="120">
        <f t="shared" si="259"/>
        <v>0</v>
      </c>
      <c r="O208" s="107">
        <f>'HORA CERTA'!O20</f>
        <v>0</v>
      </c>
      <c r="P208" s="120">
        <f t="shared" si="260"/>
        <v>0</v>
      </c>
      <c r="Q208" s="693">
        <f t="shared" si="261"/>
        <v>792</v>
      </c>
      <c r="R208" s="109">
        <f t="shared" si="262"/>
        <v>0</v>
      </c>
      <c r="S208" s="121">
        <f t="shared" si="263"/>
        <v>0</v>
      </c>
    </row>
    <row r="209" spans="1:19" hidden="1" x14ac:dyDescent="0.25">
      <c r="A209" s="89" t="s">
        <v>104</v>
      </c>
      <c r="B209" s="90">
        <f>'HORA CERTA'!B21</f>
        <v>396</v>
      </c>
      <c r="C209" s="107">
        <f>'HORA CERTA'!C21</f>
        <v>539</v>
      </c>
      <c r="D209" s="120">
        <f t="shared" si="254"/>
        <v>1.3611111111111112</v>
      </c>
      <c r="E209" s="107">
        <f>'HORA CERTA'!E21</f>
        <v>354</v>
      </c>
      <c r="F209" s="120">
        <f t="shared" si="255"/>
        <v>0.89393939393939392</v>
      </c>
      <c r="G209" s="107">
        <f>'HORA CERTA'!G21</f>
        <v>157</v>
      </c>
      <c r="H209" s="120">
        <f t="shared" si="256"/>
        <v>0.39646464646464646</v>
      </c>
      <c r="I209" s="109">
        <f t="shared" si="257"/>
        <v>1050</v>
      </c>
      <c r="J209" s="121">
        <f t="shared" si="258"/>
        <v>0.88383838383838387</v>
      </c>
      <c r="K209" s="107">
        <f>'HORA CERTA'!K21</f>
        <v>32</v>
      </c>
      <c r="L209" s="120">
        <f t="shared" si="256"/>
        <v>8.0808080808080815E-2</v>
      </c>
      <c r="M209" s="107">
        <f>'HORA CERTA'!M21</f>
        <v>38</v>
      </c>
      <c r="N209" s="120">
        <f t="shared" si="259"/>
        <v>9.5959595959595953E-2</v>
      </c>
      <c r="O209" s="107">
        <f>'HORA CERTA'!O21</f>
        <v>254</v>
      </c>
      <c r="P209" s="120">
        <f t="shared" si="260"/>
        <v>0.64141414141414144</v>
      </c>
      <c r="Q209" s="693">
        <f t="shared" si="261"/>
        <v>1188</v>
      </c>
      <c r="R209" s="109">
        <f t="shared" si="262"/>
        <v>324</v>
      </c>
      <c r="S209" s="121">
        <f t="shared" si="263"/>
        <v>0.27272727272727271</v>
      </c>
    </row>
    <row r="210" spans="1:19" hidden="1" x14ac:dyDescent="0.25">
      <c r="A210" s="89" t="s">
        <v>105</v>
      </c>
      <c r="B210" s="90">
        <f>'HORA CERTA'!B12</f>
        <v>540</v>
      </c>
      <c r="C210" s="107">
        <f>'HORA CERTA'!C12</f>
        <v>453</v>
      </c>
      <c r="D210" s="120">
        <f t="shared" si="254"/>
        <v>0.83888888888888891</v>
      </c>
      <c r="E210" s="107">
        <f>'HORA CERTA'!E12</f>
        <v>444</v>
      </c>
      <c r="F210" s="120">
        <f t="shared" si="255"/>
        <v>0.82222222222222219</v>
      </c>
      <c r="G210" s="107">
        <f>'HORA CERTA'!G12</f>
        <v>332</v>
      </c>
      <c r="H210" s="120">
        <f t="shared" si="256"/>
        <v>0.61481481481481481</v>
      </c>
      <c r="I210" s="109">
        <f t="shared" si="257"/>
        <v>1229</v>
      </c>
      <c r="J210" s="121">
        <f t="shared" si="258"/>
        <v>0.75864197530864197</v>
      </c>
      <c r="K210" s="107">
        <f>'HORA CERTA'!K12</f>
        <v>32</v>
      </c>
      <c r="L210" s="120">
        <f t="shared" si="256"/>
        <v>5.9259259259259262E-2</v>
      </c>
      <c r="M210" s="107">
        <f>'HORA CERTA'!M12</f>
        <v>36</v>
      </c>
      <c r="N210" s="120">
        <f t="shared" si="259"/>
        <v>6.6666666666666666E-2</v>
      </c>
      <c r="O210" s="107">
        <f>'HORA CERTA'!O12</f>
        <v>287</v>
      </c>
      <c r="P210" s="120">
        <f t="shared" si="260"/>
        <v>0.53148148148148144</v>
      </c>
      <c r="Q210" s="693">
        <f t="shared" si="261"/>
        <v>1620</v>
      </c>
      <c r="R210" s="109">
        <f t="shared" si="262"/>
        <v>355</v>
      </c>
      <c r="S210" s="121">
        <f t="shared" si="263"/>
        <v>0.2191358024691358</v>
      </c>
    </row>
    <row r="211" spans="1:19" hidden="1" x14ac:dyDescent="0.25">
      <c r="A211" s="89" t="s">
        <v>106</v>
      </c>
      <c r="B211" s="90">
        <f>'HORA CERTA'!B14</f>
        <v>132</v>
      </c>
      <c r="C211" s="107">
        <f>'HORA CERTA'!C14</f>
        <v>140</v>
      </c>
      <c r="D211" s="120">
        <f t="shared" si="254"/>
        <v>1.0606060606060606</v>
      </c>
      <c r="E211" s="107">
        <f>'HORA CERTA'!E14</f>
        <v>101</v>
      </c>
      <c r="F211" s="120">
        <f t="shared" si="255"/>
        <v>0.76515151515151514</v>
      </c>
      <c r="G211" s="107">
        <f>'HORA CERTA'!G14</f>
        <v>80</v>
      </c>
      <c r="H211" s="120">
        <f t="shared" si="256"/>
        <v>0.60606060606060608</v>
      </c>
      <c r="I211" s="109">
        <f t="shared" si="257"/>
        <v>321</v>
      </c>
      <c r="J211" s="121">
        <f t="shared" si="258"/>
        <v>0.81060606060606055</v>
      </c>
      <c r="K211" s="107">
        <f>'HORA CERTA'!K14</f>
        <v>0</v>
      </c>
      <c r="L211" s="120">
        <f t="shared" si="256"/>
        <v>0</v>
      </c>
      <c r="M211" s="107">
        <f>'HORA CERTA'!M14</f>
        <v>0</v>
      </c>
      <c r="N211" s="120">
        <f t="shared" si="259"/>
        <v>0</v>
      </c>
      <c r="O211" s="107">
        <f>'HORA CERTA'!O14</f>
        <v>0</v>
      </c>
      <c r="P211" s="120">
        <f t="shared" si="260"/>
        <v>0</v>
      </c>
      <c r="Q211" s="693">
        <f t="shared" si="261"/>
        <v>396</v>
      </c>
      <c r="R211" s="109">
        <f t="shared" si="262"/>
        <v>0</v>
      </c>
      <c r="S211" s="121">
        <f t="shared" si="263"/>
        <v>0</v>
      </c>
    </row>
    <row r="212" spans="1:19" ht="15.75" hidden="1" thickBot="1" x14ac:dyDescent="0.3">
      <c r="A212" s="111" t="s">
        <v>107</v>
      </c>
      <c r="B212" s="162" t="e">
        <f>'HORA CERTA'!#REF!</f>
        <v>#REF!</v>
      </c>
      <c r="C212" s="112" t="e">
        <f>'HORA CERTA'!#REF!</f>
        <v>#REF!</v>
      </c>
      <c r="D212" s="124" t="e">
        <f t="shared" si="254"/>
        <v>#REF!</v>
      </c>
      <c r="E212" s="112" t="e">
        <f>'HORA CERTA'!#REF!</f>
        <v>#REF!</v>
      </c>
      <c r="F212" s="124" t="e">
        <f t="shared" si="255"/>
        <v>#REF!</v>
      </c>
      <c r="G212" s="112" t="e">
        <f>'HORA CERTA'!#REF!</f>
        <v>#REF!</v>
      </c>
      <c r="H212" s="124" t="e">
        <f t="shared" si="256"/>
        <v>#REF!</v>
      </c>
      <c r="I212" s="114" t="e">
        <f t="shared" si="257"/>
        <v>#REF!</v>
      </c>
      <c r="J212" s="125" t="e">
        <f t="shared" si="258"/>
        <v>#REF!</v>
      </c>
      <c r="K212" s="112" t="e">
        <f>'HORA CERTA'!#REF!</f>
        <v>#REF!</v>
      </c>
      <c r="L212" s="124" t="e">
        <f t="shared" si="256"/>
        <v>#REF!</v>
      </c>
      <c r="M212" s="112" t="e">
        <f>'HORA CERTA'!#REF!</f>
        <v>#REF!</v>
      </c>
      <c r="N212" s="124" t="e">
        <f t="shared" si="259"/>
        <v>#REF!</v>
      </c>
      <c r="O212" s="112" t="e">
        <f>'HORA CERTA'!#REF!</f>
        <v>#REF!</v>
      </c>
      <c r="P212" s="124" t="e">
        <f t="shared" si="260"/>
        <v>#REF!</v>
      </c>
      <c r="Q212" s="694" t="e">
        <f t="shared" si="261"/>
        <v>#REF!</v>
      </c>
      <c r="R212" s="114" t="e">
        <f t="shared" si="262"/>
        <v>#REF!</v>
      </c>
      <c r="S212" s="125" t="e">
        <f t="shared" si="263"/>
        <v>#REF!</v>
      </c>
    </row>
    <row r="213" spans="1:19" ht="15.75" hidden="1" thickBot="1" x14ac:dyDescent="0.3">
      <c r="A213" s="6" t="s">
        <v>7</v>
      </c>
      <c r="B213" s="220" t="e">
        <f>SUM(B203:B212)</f>
        <v>#REF!</v>
      </c>
      <c r="C213" s="8" t="e">
        <f>SUM(C203:C212)</f>
        <v>#REF!</v>
      </c>
      <c r="D213" s="22" t="e">
        <f t="shared" si="254"/>
        <v>#REF!</v>
      </c>
      <c r="E213" s="8" t="e">
        <f>SUM(E203:E212)</f>
        <v>#REF!</v>
      </c>
      <c r="F213" s="22" t="e">
        <f t="shared" si="255"/>
        <v>#REF!</v>
      </c>
      <c r="G213" s="8" t="e">
        <f>SUM(G203:G212)</f>
        <v>#REF!</v>
      </c>
      <c r="H213" s="22" t="e">
        <f t="shared" si="256"/>
        <v>#REF!</v>
      </c>
      <c r="I213" s="81" t="e">
        <f t="shared" si="257"/>
        <v>#REF!</v>
      </c>
      <c r="J213" s="82" t="e">
        <f t="shared" si="258"/>
        <v>#REF!</v>
      </c>
      <c r="K213" s="8" t="e">
        <f>SUM(K203:K212)</f>
        <v>#REF!</v>
      </c>
      <c r="L213" s="22" t="e">
        <f t="shared" si="256"/>
        <v>#REF!</v>
      </c>
      <c r="M213" s="8" t="e">
        <f t="shared" ref="M213" si="264">SUM(M203:M212)</f>
        <v>#REF!</v>
      </c>
      <c r="N213" s="22" t="e">
        <f t="shared" si="259"/>
        <v>#REF!</v>
      </c>
      <c r="O213" s="8" t="e">
        <f t="shared" ref="O213" si="265">SUM(O203:O212)</f>
        <v>#REF!</v>
      </c>
      <c r="P213" s="22" t="e">
        <f t="shared" si="260"/>
        <v>#REF!</v>
      </c>
      <c r="Q213" s="695" t="e">
        <f t="shared" si="261"/>
        <v>#REF!</v>
      </c>
      <c r="R213" s="81" t="e">
        <f t="shared" si="262"/>
        <v>#REF!</v>
      </c>
      <c r="S213" s="82" t="e">
        <f t="shared" si="263"/>
        <v>#REF!</v>
      </c>
    </row>
    <row r="214" spans="1:19" hidden="1" x14ac:dyDescent="0.25"/>
    <row r="215" spans="1:19" ht="15.75" hidden="1" x14ac:dyDescent="0.25">
      <c r="A215" s="1290" t="s">
        <v>304</v>
      </c>
      <c r="B215" s="1291"/>
      <c r="C215" s="1291"/>
      <c r="D215" s="1291"/>
      <c r="E215" s="1291"/>
      <c r="F215" s="1291"/>
      <c r="G215" s="1291"/>
      <c r="H215" s="1291"/>
      <c r="I215" s="1291"/>
      <c r="J215" s="1291"/>
      <c r="K215" s="1291"/>
      <c r="L215" s="1291"/>
      <c r="M215" s="1291"/>
      <c r="N215" s="1291"/>
      <c r="O215" s="1291"/>
      <c r="P215" s="1291"/>
      <c r="Q215" s="1291"/>
      <c r="R215" s="1291"/>
      <c r="S215" s="1291"/>
    </row>
    <row r="216" spans="1:19" ht="34.5" hidden="1" thickBot="1" x14ac:dyDescent="0.3">
      <c r="A216" s="14" t="s">
        <v>14</v>
      </c>
      <c r="B216" s="12" t="s">
        <v>164</v>
      </c>
      <c r="C216" s="225" t="s">
        <v>2</v>
      </c>
      <c r="D216" s="226" t="s">
        <v>1</v>
      </c>
      <c r="E216" s="225" t="s">
        <v>3</v>
      </c>
      <c r="F216" s="226" t="s">
        <v>1</v>
      </c>
      <c r="G216" s="225" t="s">
        <v>4</v>
      </c>
      <c r="H216" s="226" t="s">
        <v>1</v>
      </c>
      <c r="I216" s="101" t="s">
        <v>197</v>
      </c>
      <c r="J216" s="13" t="s">
        <v>196</v>
      </c>
      <c r="K216" s="225" t="s">
        <v>5</v>
      </c>
      <c r="L216" s="226" t="s">
        <v>1</v>
      </c>
      <c r="M216" s="227" t="s">
        <v>194</v>
      </c>
      <c r="N216" s="228" t="s">
        <v>1</v>
      </c>
      <c r="O216" s="227" t="s">
        <v>195</v>
      </c>
      <c r="P216" s="228" t="s">
        <v>1</v>
      </c>
      <c r="Q216" s="576" t="s">
        <v>361</v>
      </c>
      <c r="R216" s="101" t="s">
        <v>197</v>
      </c>
      <c r="S216" s="13" t="s">
        <v>196</v>
      </c>
    </row>
    <row r="217" spans="1:19" ht="15.75" hidden="1" thickTop="1" x14ac:dyDescent="0.25">
      <c r="A217" s="42" t="s">
        <v>155</v>
      </c>
      <c r="B217" s="43">
        <f>'HORA CERTA'!$B$37</f>
        <v>120</v>
      </c>
      <c r="C217" s="134">
        <f>'HORA CERTA'!$C$37</f>
        <v>139</v>
      </c>
      <c r="D217" s="45">
        <f t="shared" ref="D217:D224" si="266">C217/$B217</f>
        <v>1.1583333333333334</v>
      </c>
      <c r="E217" s="134">
        <f>'HORA CERTA'!$E$37</f>
        <v>128</v>
      </c>
      <c r="F217" s="45">
        <f t="shared" ref="F217:F224" si="267">E217/$B217</f>
        <v>1.0666666666666667</v>
      </c>
      <c r="G217" s="134">
        <f>'HORA CERTA'!$G$37</f>
        <v>102</v>
      </c>
      <c r="H217" s="45">
        <f t="shared" ref="H217:H224" si="268">G217/$B217</f>
        <v>0.85</v>
      </c>
      <c r="I217" s="135">
        <f t="shared" ref="I217:I224" si="269">SUM(C217,E217,G217)</f>
        <v>369</v>
      </c>
      <c r="J217" s="136">
        <f>((I217/Q217))</f>
        <v>1.0249999999999999</v>
      </c>
      <c r="K217" s="134">
        <f>'HORA CERTA'!$K$37</f>
        <v>0</v>
      </c>
      <c r="L217" s="45">
        <f t="shared" ref="L217:L224" si="270">K217/$B217</f>
        <v>0</v>
      </c>
      <c r="M217" s="134">
        <f>'HORA CERTA'!$M$37</f>
        <v>3</v>
      </c>
      <c r="N217" s="45">
        <f t="shared" ref="N217:N224" si="271">M217/$B217</f>
        <v>2.5000000000000001E-2</v>
      </c>
      <c r="O217" s="134">
        <f>'HORA CERTA'!$O$37</f>
        <v>55</v>
      </c>
      <c r="P217" s="45">
        <f t="shared" ref="P217:P224" si="272">O217/$B217</f>
        <v>0.45833333333333331</v>
      </c>
      <c r="Q217" s="705">
        <f t="shared" ref="Q217:Q224" si="273">B217*3</f>
        <v>360</v>
      </c>
      <c r="R217" s="135">
        <f>SUM(K217,M217,O217)</f>
        <v>58</v>
      </c>
      <c r="S217" s="136">
        <f>R217/($B217*3)</f>
        <v>0.16111111111111112</v>
      </c>
    </row>
    <row r="218" spans="1:19" hidden="1" x14ac:dyDescent="0.25">
      <c r="A218" s="36" t="s">
        <v>156</v>
      </c>
      <c r="B218" s="25">
        <f>'HORA CERTA'!$B$38</f>
        <v>120</v>
      </c>
      <c r="C218" s="193">
        <f>'HORA CERTA'!$C$38</f>
        <v>152</v>
      </c>
      <c r="D218" s="45">
        <f t="shared" si="266"/>
        <v>1.2666666666666666</v>
      </c>
      <c r="E218" s="131">
        <f>'HORA CERTA'!$E$38</f>
        <v>120</v>
      </c>
      <c r="F218" s="45">
        <f t="shared" si="267"/>
        <v>1</v>
      </c>
      <c r="G218" s="131">
        <f>'HORA CERTA'!$G$38</f>
        <v>111</v>
      </c>
      <c r="H218" s="45">
        <f t="shared" si="268"/>
        <v>0.92500000000000004</v>
      </c>
      <c r="I218" s="192">
        <f t="shared" si="269"/>
        <v>383</v>
      </c>
      <c r="J218" s="136">
        <f>((I218/Q218))</f>
        <v>1.0638888888888889</v>
      </c>
      <c r="K218" s="131">
        <f>'HORA CERTA'!$K$38</f>
        <v>0</v>
      </c>
      <c r="L218" s="45">
        <f t="shared" si="270"/>
        <v>0</v>
      </c>
      <c r="M218" s="193">
        <f>'HORA CERTA'!$M$38</f>
        <v>12</v>
      </c>
      <c r="N218" s="45">
        <f t="shared" si="271"/>
        <v>0.1</v>
      </c>
      <c r="O218" s="193">
        <f>'HORA CERTA'!$O$38</f>
        <v>69</v>
      </c>
      <c r="P218" s="45">
        <f t="shared" si="272"/>
        <v>0.57499999999999996</v>
      </c>
      <c r="Q218" s="706">
        <f t="shared" si="273"/>
        <v>360</v>
      </c>
      <c r="R218" s="192">
        <f t="shared" ref="R218:R224" si="274">SUM(K218,M218,O218)</f>
        <v>81</v>
      </c>
      <c r="S218" s="136">
        <f t="shared" ref="S218:S224" si="275">R218/($B218*3)</f>
        <v>0.22500000000000001</v>
      </c>
    </row>
    <row r="219" spans="1:19" hidden="1" x14ac:dyDescent="0.25">
      <c r="A219" s="36" t="s">
        <v>157</v>
      </c>
      <c r="B219" s="25">
        <f>'HORA CERTA'!$B$39</f>
        <v>200</v>
      </c>
      <c r="C219" s="193">
        <f>'HORA CERTA'!$C$39</f>
        <v>172</v>
      </c>
      <c r="D219" s="45">
        <f t="shared" si="266"/>
        <v>0.86</v>
      </c>
      <c r="E219" s="131">
        <f>'HORA CERTA'!$E$39</f>
        <v>108</v>
      </c>
      <c r="F219" s="45">
        <f t="shared" si="267"/>
        <v>0.54</v>
      </c>
      <c r="G219" s="131">
        <f>'HORA CERTA'!$G$39</f>
        <v>59</v>
      </c>
      <c r="H219" s="45">
        <f t="shared" si="268"/>
        <v>0.29499999999999998</v>
      </c>
      <c r="I219" s="192">
        <f t="shared" si="269"/>
        <v>339</v>
      </c>
      <c r="J219" s="136">
        <f>((I219/Q219))</f>
        <v>0.56499999999999995</v>
      </c>
      <c r="K219" s="131">
        <f>'HORA CERTA'!$K$39</f>
        <v>0</v>
      </c>
      <c r="L219" s="45">
        <f t="shared" si="270"/>
        <v>0</v>
      </c>
      <c r="M219" s="193">
        <f>'HORA CERTA'!$M$39</f>
        <v>5</v>
      </c>
      <c r="N219" s="45">
        <f t="shared" si="271"/>
        <v>2.5000000000000001E-2</v>
      </c>
      <c r="O219" s="193">
        <f>'HORA CERTA'!$O$39</f>
        <v>40</v>
      </c>
      <c r="P219" s="45">
        <f t="shared" si="272"/>
        <v>0.2</v>
      </c>
      <c r="Q219" s="706">
        <f t="shared" si="273"/>
        <v>600</v>
      </c>
      <c r="R219" s="192">
        <f t="shared" si="274"/>
        <v>45</v>
      </c>
      <c r="S219" s="136">
        <f t="shared" si="275"/>
        <v>7.4999999999999997E-2</v>
      </c>
    </row>
    <row r="220" spans="1:19" hidden="1" x14ac:dyDescent="0.25">
      <c r="A220" s="36" t="s">
        <v>158</v>
      </c>
      <c r="B220" s="25">
        <f>'HORA CERTA'!$B$40</f>
        <v>75</v>
      </c>
      <c r="C220" s="193">
        <f>'HORA CERTA'!$C$40</f>
        <v>0</v>
      </c>
      <c r="D220" s="45">
        <f t="shared" si="266"/>
        <v>0</v>
      </c>
      <c r="E220" s="131">
        <f>'HORA CERTA'!$E$40</f>
        <v>0</v>
      </c>
      <c r="F220" s="45">
        <f t="shared" si="267"/>
        <v>0</v>
      </c>
      <c r="G220" s="131">
        <f>'HORA CERTA'!$G$40</f>
        <v>0</v>
      </c>
      <c r="H220" s="45">
        <f t="shared" si="268"/>
        <v>0</v>
      </c>
      <c r="I220" s="192">
        <f>SUM(C220,E220,G220)</f>
        <v>0</v>
      </c>
      <c r="J220" s="136">
        <f>((I220/Q220))</f>
        <v>0</v>
      </c>
      <c r="K220" s="131">
        <f>'HORA CERTA'!$K$40</f>
        <v>0</v>
      </c>
      <c r="L220" s="45">
        <f t="shared" si="270"/>
        <v>0</v>
      </c>
      <c r="M220" s="193">
        <f>'HORA CERTA'!$M$40</f>
        <v>0</v>
      </c>
      <c r="N220" s="45">
        <f t="shared" si="271"/>
        <v>0</v>
      </c>
      <c r="O220" s="193">
        <f>'HORA CERTA'!$O$40</f>
        <v>0</v>
      </c>
      <c r="P220" s="45">
        <f t="shared" si="272"/>
        <v>0</v>
      </c>
      <c r="Q220" s="706">
        <f t="shared" si="273"/>
        <v>225</v>
      </c>
      <c r="R220" s="192">
        <f t="shared" si="274"/>
        <v>0</v>
      </c>
      <c r="S220" s="136">
        <f t="shared" si="275"/>
        <v>0</v>
      </c>
    </row>
    <row r="221" spans="1:19" hidden="1" x14ac:dyDescent="0.25">
      <c r="A221" s="36" t="s">
        <v>159</v>
      </c>
      <c r="B221" s="25">
        <f>'HORA CERTA'!$B$41</f>
        <v>300</v>
      </c>
      <c r="C221" s="193">
        <f>'HORA CERTA'!$C$41</f>
        <v>204</v>
      </c>
      <c r="D221" s="45">
        <f t="shared" si="266"/>
        <v>0.68</v>
      </c>
      <c r="E221" s="131">
        <f>'HORA CERTA'!$E$41</f>
        <v>262</v>
      </c>
      <c r="F221" s="45">
        <f t="shared" si="267"/>
        <v>0.87333333333333329</v>
      </c>
      <c r="G221" s="131">
        <f>'HORA CERTA'!$G$41</f>
        <v>663</v>
      </c>
      <c r="H221" s="45">
        <f t="shared" si="268"/>
        <v>2.21</v>
      </c>
      <c r="I221" s="192">
        <f>SUM(C221,E221,G221)</f>
        <v>1129</v>
      </c>
      <c r="J221" s="136">
        <f>((I221/Q221))</f>
        <v>1.2544444444444445</v>
      </c>
      <c r="K221" s="131">
        <f>'HORA CERTA'!$K$41</f>
        <v>95</v>
      </c>
      <c r="L221" s="45">
        <f t="shared" si="270"/>
        <v>0.31666666666666665</v>
      </c>
      <c r="M221" s="193">
        <f>'HORA CERTA'!$M$41</f>
        <v>275</v>
      </c>
      <c r="N221" s="45">
        <f t="shared" si="271"/>
        <v>0.91666666666666663</v>
      </c>
      <c r="O221" s="193">
        <f>'HORA CERTA'!$O$41</f>
        <v>103</v>
      </c>
      <c r="P221" s="45">
        <f t="shared" si="272"/>
        <v>0.34333333333333332</v>
      </c>
      <c r="Q221" s="706">
        <f t="shared" si="273"/>
        <v>900</v>
      </c>
      <c r="R221" s="192">
        <f t="shared" si="274"/>
        <v>473</v>
      </c>
      <c r="S221" s="136">
        <f t="shared" si="275"/>
        <v>0.52555555555555555</v>
      </c>
    </row>
    <row r="222" spans="1:19" hidden="1" x14ac:dyDescent="0.25">
      <c r="A222" s="36" t="s">
        <v>160</v>
      </c>
      <c r="B222" s="25">
        <f>'HORA CERTA'!$B$42</f>
        <v>132</v>
      </c>
      <c r="C222" s="193">
        <f>'HORA CERTA'!$C$42</f>
        <v>146</v>
      </c>
      <c r="D222" s="45">
        <f t="shared" si="266"/>
        <v>1.106060606060606</v>
      </c>
      <c r="E222" s="131">
        <f>'HORA CERTA'!$E$42</f>
        <v>135</v>
      </c>
      <c r="F222" s="45">
        <f t="shared" si="267"/>
        <v>1.0227272727272727</v>
      </c>
      <c r="G222" s="131">
        <f>'HORA CERTA'!$G$42</f>
        <v>101</v>
      </c>
      <c r="H222" s="45">
        <f t="shared" si="268"/>
        <v>0.76515151515151514</v>
      </c>
      <c r="I222" s="192">
        <f>SUM(C222,E222,G222)</f>
        <v>382</v>
      </c>
      <c r="J222" s="136">
        <f t="shared" ref="J222:J224" si="276">((I222/Q222))</f>
        <v>0.96464646464646464</v>
      </c>
      <c r="K222" s="131">
        <f>'HORA CERTA'!$K$42</f>
        <v>2</v>
      </c>
      <c r="L222" s="45">
        <f t="shared" si="270"/>
        <v>1.5151515151515152E-2</v>
      </c>
      <c r="M222" s="193">
        <f>'HORA CERTA'!$M$42</f>
        <v>0</v>
      </c>
      <c r="N222" s="45">
        <f t="shared" si="271"/>
        <v>0</v>
      </c>
      <c r="O222" s="193">
        <f>'HORA CERTA'!$O$42</f>
        <v>57</v>
      </c>
      <c r="P222" s="45">
        <f t="shared" si="272"/>
        <v>0.43181818181818182</v>
      </c>
      <c r="Q222" s="706">
        <f t="shared" si="273"/>
        <v>396</v>
      </c>
      <c r="R222" s="192">
        <f t="shared" si="274"/>
        <v>59</v>
      </c>
      <c r="S222" s="136">
        <f t="shared" si="275"/>
        <v>0.14898989898989898</v>
      </c>
    </row>
    <row r="223" spans="1:19" ht="15.75" hidden="1" thickBot="1" x14ac:dyDescent="0.3">
      <c r="A223" s="36" t="s">
        <v>161</v>
      </c>
      <c r="B223" s="25">
        <f>'HORA CERTA'!$B$43</f>
        <v>176</v>
      </c>
      <c r="C223" s="193">
        <f>'HORA CERTA'!$C$43</f>
        <v>296</v>
      </c>
      <c r="D223" s="37">
        <f t="shared" si="266"/>
        <v>1.6818181818181819</v>
      </c>
      <c r="E223" s="131">
        <f>'HORA CERTA'!$E$43</f>
        <v>63</v>
      </c>
      <c r="F223" s="37">
        <f t="shared" si="267"/>
        <v>0.35795454545454547</v>
      </c>
      <c r="G223" s="131">
        <f>'HORA CERTA'!$G$43</f>
        <v>374</v>
      </c>
      <c r="H223" s="37">
        <f t="shared" si="268"/>
        <v>2.125</v>
      </c>
      <c r="I223" s="192">
        <f>SUM(C223,E223,G223)</f>
        <v>733</v>
      </c>
      <c r="J223" s="196">
        <f t="shared" si="276"/>
        <v>1.3882575757575757</v>
      </c>
      <c r="K223" s="131">
        <f>'HORA CERTA'!$K$43</f>
        <v>0</v>
      </c>
      <c r="L223" s="37">
        <f t="shared" si="270"/>
        <v>0</v>
      </c>
      <c r="M223" s="193">
        <f>'HORA CERTA'!$M$43</f>
        <v>12</v>
      </c>
      <c r="N223" s="37">
        <f t="shared" si="271"/>
        <v>6.8181818181818177E-2</v>
      </c>
      <c r="O223" s="193">
        <f>'HORA CERTA'!$O$43</f>
        <v>113</v>
      </c>
      <c r="P223" s="37">
        <f t="shared" si="272"/>
        <v>0.64204545454545459</v>
      </c>
      <c r="Q223" s="706">
        <f t="shared" si="273"/>
        <v>528</v>
      </c>
      <c r="R223" s="192">
        <f t="shared" si="274"/>
        <v>125</v>
      </c>
      <c r="S223" s="196">
        <f t="shared" si="275"/>
        <v>0.23674242424242425</v>
      </c>
    </row>
    <row r="224" spans="1:19" ht="15.75" hidden="1" thickBot="1" x14ac:dyDescent="0.3">
      <c r="A224" s="38" t="s">
        <v>7</v>
      </c>
      <c r="B224" s="39">
        <f>SUM(B217:B223)</f>
        <v>1123</v>
      </c>
      <c r="C224" s="40">
        <f>SUM(C217:C223)</f>
        <v>1109</v>
      </c>
      <c r="D224" s="103">
        <f t="shared" si="266"/>
        <v>0.98753339269813001</v>
      </c>
      <c r="E224" s="40">
        <f>SUM(E217:E223)</f>
        <v>816</v>
      </c>
      <c r="F224" s="103">
        <f t="shared" si="267"/>
        <v>0.72662511130899377</v>
      </c>
      <c r="G224" s="40">
        <f>SUM(G217:G223)</f>
        <v>1410</v>
      </c>
      <c r="H224" s="103">
        <f t="shared" si="268"/>
        <v>1.2555654496883348</v>
      </c>
      <c r="I224" s="153">
        <f t="shared" si="269"/>
        <v>3335</v>
      </c>
      <c r="J224" s="197">
        <f t="shared" si="276"/>
        <v>0.98990798456515283</v>
      </c>
      <c r="K224" s="40">
        <f>SUM(K217:K223)</f>
        <v>97</v>
      </c>
      <c r="L224" s="103">
        <f t="shared" si="270"/>
        <v>8.637577916295637E-2</v>
      </c>
      <c r="M224" s="40">
        <f t="shared" ref="M224" si="277">SUM(M217:M223)</f>
        <v>307</v>
      </c>
      <c r="N224" s="103">
        <f t="shared" si="271"/>
        <v>0.27337488869100623</v>
      </c>
      <c r="O224" s="40">
        <f t="shared" ref="O224" si="278">SUM(O217:O223)</f>
        <v>437</v>
      </c>
      <c r="P224" s="103">
        <f t="shared" si="272"/>
        <v>0.38913624220837045</v>
      </c>
      <c r="Q224" s="707">
        <f t="shared" si="273"/>
        <v>3369</v>
      </c>
      <c r="R224" s="153">
        <f t="shared" si="274"/>
        <v>841</v>
      </c>
      <c r="S224" s="197">
        <f t="shared" si="275"/>
        <v>0.24962897002077769</v>
      </c>
    </row>
    <row r="225" hidden="1" x14ac:dyDescent="0.25"/>
  </sheetData>
  <sheetProtection sheet="1" objects="1" scenarios="1"/>
  <mergeCells count="42"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</mergeCells>
  <conditionalFormatting sqref="S6:S17">
    <cfRule type="cellIs" dxfId="40" priority="6" operator="greaterThan">
      <formula>0.85</formula>
    </cfRule>
    <cfRule type="cellIs" dxfId="39" priority="7" operator="lessThan">
      <formula>0.8499</formula>
    </cfRule>
  </conditionalFormatting>
  <conditionalFormatting sqref="D6:D17 F6:F17 H6:J17 L6:L17 N6:N17 P6:P17">
    <cfRule type="cellIs" dxfId="38" priority="3" operator="greaterThan">
      <formula>1</formula>
    </cfRule>
    <cfRule type="cellIs" dxfId="37" priority="4" operator="between">
      <formula>0.85</formula>
      <formula>1</formula>
    </cfRule>
    <cfRule type="cellIs" dxfId="36" priority="5" operator="lessThan">
      <formula>0.8499</formula>
    </cfRule>
  </conditionalFormatting>
  <conditionalFormatting sqref="J6:J17">
    <cfRule type="cellIs" dxfId="35" priority="1" operator="greaterThan">
      <formula>0.85</formula>
    </cfRule>
    <cfRule type="cellIs" dxfId="34" priority="2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H48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3.42578125" customWidth="1"/>
    <col min="2" max="2" width="9" bestFit="1" customWidth="1"/>
    <col min="3" max="3" width="7.42578125" bestFit="1" customWidth="1"/>
    <col min="4" max="4" width="8.42578125" bestFit="1" customWidth="1"/>
    <col min="5" max="5" width="7.140625" bestFit="1" customWidth="1"/>
    <col min="6" max="6" width="8.42578125" bestFit="1" customWidth="1"/>
    <col min="7" max="7" width="7.85546875" bestFit="1" customWidth="1"/>
    <col min="8" max="8" width="7.5703125" bestFit="1" customWidth="1"/>
    <col min="9" max="9" width="9" hidden="1" customWidth="1"/>
    <col min="10" max="10" width="7.42578125" hidden="1" customWidth="1"/>
    <col min="11" max="12" width="7.5703125" bestFit="1" customWidth="1"/>
    <col min="13" max="13" width="8.42578125" bestFit="1" customWidth="1"/>
    <col min="14" max="14" width="7.5703125" bestFit="1" customWidth="1"/>
    <col min="15" max="15" width="7.42578125" bestFit="1" customWidth="1"/>
    <col min="16" max="16" width="7.5703125" bestFit="1" customWidth="1"/>
    <col min="17" max="17" width="8" hidden="1" customWidth="1"/>
    <col min="18" max="18" width="6.42578125" hidden="1" customWidth="1"/>
    <col min="19" max="19" width="7.28515625" bestFit="1" customWidth="1"/>
    <col min="20" max="22" width="7.5703125" bestFit="1" customWidth="1"/>
    <col min="23" max="23" width="7.28515625" bestFit="1" customWidth="1"/>
    <col min="24" max="24" width="7.5703125" bestFit="1" customWidth="1"/>
    <col min="25" max="25" width="8" hidden="1" customWidth="1"/>
    <col min="26" max="26" width="6.42578125" hidden="1" customWidth="1"/>
    <col min="27" max="29" width="7.5703125" bestFit="1" customWidth="1"/>
    <col min="30" max="30" width="7" customWidth="1"/>
    <col min="31" max="31" width="7.28515625" bestFit="1" customWidth="1"/>
    <col min="32" max="32" width="7.710937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587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19.5" customHeight="1" x14ac:dyDescent="0.25">
      <c r="A8" s="1093" t="s">
        <v>529</v>
      </c>
      <c r="B8" s="1147">
        <v>4800</v>
      </c>
      <c r="C8" s="1148">
        <v>3845</v>
      </c>
      <c r="D8" s="1149">
        <f t="shared" ref="D8:D19" si="0">C8/$B8</f>
        <v>0.80104166666666665</v>
      </c>
      <c r="E8" s="1148">
        <v>3477</v>
      </c>
      <c r="F8" s="1149">
        <f t="shared" ref="F8:F19" si="1">E8/$B8</f>
        <v>0.72437499999999999</v>
      </c>
      <c r="G8" s="1148">
        <v>3519</v>
      </c>
      <c r="H8" s="1149">
        <f t="shared" ref="H8:H19" si="2">G8/$B8</f>
        <v>0.73312500000000003</v>
      </c>
      <c r="I8" s="1250">
        <f>SUM(C8,E8,G8)</f>
        <v>10841</v>
      </c>
      <c r="J8" s="1150">
        <f>I8/($B8*3)</f>
        <v>0.75284722222222222</v>
      </c>
      <c r="K8" s="1148">
        <v>3203</v>
      </c>
      <c r="L8" s="1149">
        <f t="shared" ref="L8:L19" si="3">K8/$B8</f>
        <v>0.66729166666666662</v>
      </c>
      <c r="M8" s="1148">
        <v>3442</v>
      </c>
      <c r="N8" s="1149">
        <f t="shared" ref="N8:N19" si="4">M8/$B8</f>
        <v>0.71708333333333329</v>
      </c>
      <c r="O8" s="1148">
        <v>2788</v>
      </c>
      <c r="P8" s="1149">
        <f t="shared" ref="P8:P19" si="5">O8/$B8</f>
        <v>0.58083333333333331</v>
      </c>
      <c r="Q8" s="1250">
        <f>SUM(K8,M8,O8)</f>
        <v>9433</v>
      </c>
      <c r="R8" s="1150">
        <f>Q8/($B8*3)</f>
        <v>0.65506944444444448</v>
      </c>
      <c r="S8" s="1148">
        <v>3302</v>
      </c>
      <c r="T8" s="1149">
        <f t="shared" ref="T8" si="6">S8/$B8</f>
        <v>0.68791666666666662</v>
      </c>
      <c r="U8" s="1148">
        <v>3754</v>
      </c>
      <c r="V8" s="1149">
        <f t="shared" ref="V8" si="7">U8/$B8</f>
        <v>0.78208333333333335</v>
      </c>
      <c r="W8" s="1148">
        <v>4070</v>
      </c>
      <c r="X8" s="1149">
        <f t="shared" ref="X8" si="8">W8/$B8</f>
        <v>0.84791666666666665</v>
      </c>
      <c r="Y8" s="1250">
        <f t="shared" ref="Y8" si="9">SUM(S8,U8,W8)</f>
        <v>11126</v>
      </c>
      <c r="Z8" s="1150">
        <f>Y8/($B8*3)</f>
        <v>0.77263888888888888</v>
      </c>
      <c r="AA8" s="1148">
        <v>3578</v>
      </c>
      <c r="AB8" s="1149">
        <f t="shared" ref="AB8" si="10">AA8/$B8</f>
        <v>0.74541666666666662</v>
      </c>
      <c r="AC8" s="1148">
        <v>3638</v>
      </c>
      <c r="AD8" s="1149">
        <f t="shared" ref="AD8" si="11">AC8/$B8</f>
        <v>0.75791666666666668</v>
      </c>
      <c r="AE8" s="1148">
        <v>3462</v>
      </c>
      <c r="AF8" s="1149">
        <f t="shared" ref="AF8" si="12">AE8/$B8</f>
        <v>0.72124999999999995</v>
      </c>
    </row>
    <row r="9" spans="1:32" ht="27" customHeight="1" x14ac:dyDescent="0.25">
      <c r="A9" s="1093" t="s">
        <v>522</v>
      </c>
      <c r="B9" s="1147">
        <v>1664</v>
      </c>
      <c r="C9" s="1148">
        <v>1215</v>
      </c>
      <c r="D9" s="1149">
        <f t="shared" si="0"/>
        <v>0.73016826923076927</v>
      </c>
      <c r="E9" s="1148">
        <v>1079</v>
      </c>
      <c r="F9" s="1149">
        <f t="shared" si="1"/>
        <v>0.6484375</v>
      </c>
      <c r="G9" s="1148">
        <v>1191</v>
      </c>
      <c r="H9" s="1149">
        <f t="shared" si="2"/>
        <v>0.71574519230769229</v>
      </c>
      <c r="I9" s="1250">
        <f t="shared" ref="I9:I19" si="13">SUM(C9,E9,G9)</f>
        <v>3485</v>
      </c>
      <c r="J9" s="1150">
        <f t="shared" ref="J9:J19" si="14">I9/($B9*3)</f>
        <v>0.69811698717948723</v>
      </c>
      <c r="K9" s="1148">
        <v>776</v>
      </c>
      <c r="L9" s="1149">
        <f t="shared" si="3"/>
        <v>0.46634615384615385</v>
      </c>
      <c r="M9" s="1148">
        <v>908</v>
      </c>
      <c r="N9" s="1149">
        <f t="shared" si="4"/>
        <v>0.54567307692307687</v>
      </c>
      <c r="O9" s="1148">
        <v>908</v>
      </c>
      <c r="P9" s="1149">
        <f t="shared" si="5"/>
        <v>0.54567307692307687</v>
      </c>
      <c r="Q9" s="1250">
        <f t="shared" ref="Q9:Q18" si="15">SUM(K9,M9,O9)</f>
        <v>2592</v>
      </c>
      <c r="R9" s="1150">
        <f t="shared" ref="R9:R18" si="16">Q9/($B9*3)</f>
        <v>0.51923076923076927</v>
      </c>
      <c r="S9" s="1148">
        <v>917</v>
      </c>
      <c r="T9" s="1149">
        <f t="shared" ref="T9:T19" si="17">S9/$B9</f>
        <v>0.55108173076923073</v>
      </c>
      <c r="U9" s="1148">
        <v>1012</v>
      </c>
      <c r="V9" s="1149">
        <f t="shared" ref="V9:V19" si="18">U9/$B9</f>
        <v>0.60817307692307687</v>
      </c>
      <c r="W9" s="1148">
        <v>1196</v>
      </c>
      <c r="X9" s="1149">
        <f t="shared" ref="X9:X19" si="19">W9/$B9</f>
        <v>0.71875</v>
      </c>
      <c r="Y9" s="1250">
        <f t="shared" ref="Y9:Y18" si="20">SUM(S9,U9,W9)</f>
        <v>3125</v>
      </c>
      <c r="Z9" s="1150">
        <f t="shared" ref="Z9:Z19" si="21">Y9/($B9*3)</f>
        <v>0.62600160256410253</v>
      </c>
      <c r="AA9" s="1148">
        <v>1039</v>
      </c>
      <c r="AB9" s="1149">
        <f t="shared" ref="AB9:AB19" si="22">AA9/$B9</f>
        <v>0.62439903846153844</v>
      </c>
      <c r="AC9" s="1148">
        <v>1052</v>
      </c>
      <c r="AD9" s="1149">
        <f t="shared" ref="AD9:AD19" si="23">AC9/$B9</f>
        <v>0.63221153846153844</v>
      </c>
      <c r="AE9" s="1148">
        <v>979</v>
      </c>
      <c r="AF9" s="1149">
        <f t="shared" ref="AF9:AF19" si="24">AE9/$B9</f>
        <v>0.58834134615384615</v>
      </c>
    </row>
    <row r="10" spans="1:32" ht="19.5" customHeight="1" x14ac:dyDescent="0.25">
      <c r="A10" s="1093" t="s">
        <v>530</v>
      </c>
      <c r="B10" s="1147">
        <v>624</v>
      </c>
      <c r="C10" s="1148">
        <v>434</v>
      </c>
      <c r="D10" s="1149">
        <f t="shared" si="0"/>
        <v>0.69551282051282048</v>
      </c>
      <c r="E10" s="1148">
        <v>333</v>
      </c>
      <c r="F10" s="1149">
        <f t="shared" si="1"/>
        <v>0.53365384615384615</v>
      </c>
      <c r="G10" s="1148">
        <v>259</v>
      </c>
      <c r="H10" s="1149">
        <f t="shared" si="2"/>
        <v>0.41506410256410259</v>
      </c>
      <c r="I10" s="1250">
        <f t="shared" si="13"/>
        <v>1026</v>
      </c>
      <c r="J10" s="1150">
        <f t="shared" si="14"/>
        <v>0.54807692307692313</v>
      </c>
      <c r="K10" s="1148">
        <v>278</v>
      </c>
      <c r="L10" s="1149">
        <f t="shared" si="3"/>
        <v>0.44551282051282054</v>
      </c>
      <c r="M10" s="1148">
        <v>247</v>
      </c>
      <c r="N10" s="1149">
        <f t="shared" si="4"/>
        <v>0.39583333333333331</v>
      </c>
      <c r="O10" s="1148">
        <v>101</v>
      </c>
      <c r="P10" s="1149">
        <f t="shared" si="5"/>
        <v>0.16185897435897437</v>
      </c>
      <c r="Q10" s="1250">
        <f t="shared" si="15"/>
        <v>626</v>
      </c>
      <c r="R10" s="1150">
        <f t="shared" si="16"/>
        <v>0.33440170940170938</v>
      </c>
      <c r="S10" s="1148">
        <v>136</v>
      </c>
      <c r="T10" s="1149">
        <f t="shared" si="17"/>
        <v>0.21794871794871795</v>
      </c>
      <c r="U10" s="1148">
        <v>59</v>
      </c>
      <c r="V10" s="1149">
        <f t="shared" si="18"/>
        <v>9.4551282051282048E-2</v>
      </c>
      <c r="W10" s="1148">
        <v>148</v>
      </c>
      <c r="X10" s="1149">
        <f t="shared" si="19"/>
        <v>0.23717948717948717</v>
      </c>
      <c r="Y10" s="1250">
        <f t="shared" si="20"/>
        <v>343</v>
      </c>
      <c r="Z10" s="1150">
        <f t="shared" si="21"/>
        <v>0.18322649572649571</v>
      </c>
      <c r="AA10" s="1148">
        <v>253</v>
      </c>
      <c r="AB10" s="1149">
        <f t="shared" si="22"/>
        <v>0.40544871794871795</v>
      </c>
      <c r="AC10" s="1148">
        <v>330</v>
      </c>
      <c r="AD10" s="1149">
        <f t="shared" si="23"/>
        <v>0.52884615384615385</v>
      </c>
      <c r="AE10" s="1148">
        <v>254</v>
      </c>
      <c r="AF10" s="1149">
        <f t="shared" si="24"/>
        <v>0.40705128205128205</v>
      </c>
    </row>
    <row r="11" spans="1:32" ht="24.75" customHeight="1" x14ac:dyDescent="0.25">
      <c r="A11" s="1093" t="s">
        <v>524</v>
      </c>
      <c r="B11" s="1147">
        <v>384</v>
      </c>
      <c r="C11" s="1148">
        <v>302</v>
      </c>
      <c r="D11" s="1149">
        <f t="shared" si="0"/>
        <v>0.78645833333333337</v>
      </c>
      <c r="E11" s="1148">
        <v>234</v>
      </c>
      <c r="F11" s="1149">
        <f t="shared" si="1"/>
        <v>0.609375</v>
      </c>
      <c r="G11" s="1148">
        <v>266</v>
      </c>
      <c r="H11" s="1149">
        <f t="shared" si="2"/>
        <v>0.69270833333333337</v>
      </c>
      <c r="I11" s="1250">
        <f>SUM(C11,E11,G11)</f>
        <v>802</v>
      </c>
      <c r="J11" s="1150">
        <f t="shared" si="14"/>
        <v>0.69618055555555558</v>
      </c>
      <c r="K11" s="1148">
        <v>110</v>
      </c>
      <c r="L11" s="1149">
        <f t="shared" si="3"/>
        <v>0.28645833333333331</v>
      </c>
      <c r="M11" s="1148">
        <v>116</v>
      </c>
      <c r="N11" s="1149">
        <f t="shared" si="4"/>
        <v>0.30208333333333331</v>
      </c>
      <c r="O11" s="1148">
        <v>185</v>
      </c>
      <c r="P11" s="1149">
        <f t="shared" si="5"/>
        <v>0.48177083333333331</v>
      </c>
      <c r="Q11" s="1250">
        <f t="shared" si="15"/>
        <v>411</v>
      </c>
      <c r="R11" s="1150">
        <f t="shared" si="16"/>
        <v>0.35677083333333331</v>
      </c>
      <c r="S11" s="1148">
        <v>237</v>
      </c>
      <c r="T11" s="1149">
        <f t="shared" si="17"/>
        <v>0.6171875</v>
      </c>
      <c r="U11" s="1148">
        <v>134</v>
      </c>
      <c r="V11" s="1149">
        <f t="shared" si="18"/>
        <v>0.34895833333333331</v>
      </c>
      <c r="W11" s="1148">
        <v>87</v>
      </c>
      <c r="X11" s="1149">
        <f t="shared" si="19"/>
        <v>0.2265625</v>
      </c>
      <c r="Y11" s="1250">
        <f t="shared" si="20"/>
        <v>458</v>
      </c>
      <c r="Z11" s="1150">
        <f t="shared" si="21"/>
        <v>0.39756944444444442</v>
      </c>
      <c r="AA11" s="1148">
        <v>223</v>
      </c>
      <c r="AB11" s="1149">
        <f t="shared" si="22"/>
        <v>0.58072916666666663</v>
      </c>
      <c r="AC11" s="1148">
        <v>263</v>
      </c>
      <c r="AD11" s="1149">
        <f t="shared" si="23"/>
        <v>0.68489583333333337</v>
      </c>
      <c r="AE11" s="1148">
        <v>188</v>
      </c>
      <c r="AF11" s="1149">
        <f t="shared" si="24"/>
        <v>0.48958333333333331</v>
      </c>
    </row>
    <row r="12" spans="1:32" ht="24.75" customHeight="1" x14ac:dyDescent="0.25">
      <c r="A12" s="1093" t="s">
        <v>525</v>
      </c>
      <c r="B12" s="1147">
        <v>1344</v>
      </c>
      <c r="C12" s="1148">
        <v>1149</v>
      </c>
      <c r="D12" s="1149">
        <f t="shared" si="0"/>
        <v>0.8549107142857143</v>
      </c>
      <c r="E12" s="1148">
        <v>843</v>
      </c>
      <c r="F12" s="1149">
        <f t="shared" si="1"/>
        <v>0.6272321428571429</v>
      </c>
      <c r="G12" s="1148">
        <v>816</v>
      </c>
      <c r="H12" s="1149">
        <f t="shared" si="2"/>
        <v>0.6071428571428571</v>
      </c>
      <c r="I12" s="1250">
        <f t="shared" si="13"/>
        <v>2808</v>
      </c>
      <c r="J12" s="1150">
        <f t="shared" si="14"/>
        <v>0.6964285714285714</v>
      </c>
      <c r="K12" s="1148">
        <v>136</v>
      </c>
      <c r="L12" s="1149">
        <f t="shared" si="3"/>
        <v>0.10119047619047619</v>
      </c>
      <c r="M12" s="1148">
        <v>132</v>
      </c>
      <c r="N12" s="1149">
        <f t="shared" si="4"/>
        <v>9.8214285714285712E-2</v>
      </c>
      <c r="O12" s="1148">
        <v>230</v>
      </c>
      <c r="P12" s="1149">
        <f t="shared" si="5"/>
        <v>0.17113095238095238</v>
      </c>
      <c r="Q12" s="1250">
        <f t="shared" si="15"/>
        <v>498</v>
      </c>
      <c r="R12" s="1150">
        <f t="shared" si="16"/>
        <v>0.12351190476190477</v>
      </c>
      <c r="S12" s="1148">
        <v>227</v>
      </c>
      <c r="T12" s="1149">
        <f t="shared" si="17"/>
        <v>0.16889880952380953</v>
      </c>
      <c r="U12" s="1148">
        <v>153</v>
      </c>
      <c r="V12" s="1149">
        <f t="shared" si="18"/>
        <v>0.11383928571428571</v>
      </c>
      <c r="W12" s="1148">
        <v>183</v>
      </c>
      <c r="X12" s="1149">
        <f t="shared" si="19"/>
        <v>0.13616071428571427</v>
      </c>
      <c r="Y12" s="1250">
        <f t="shared" si="20"/>
        <v>563</v>
      </c>
      <c r="Z12" s="1150">
        <f t="shared" si="21"/>
        <v>0.13963293650793651</v>
      </c>
      <c r="AA12" s="1148">
        <v>558</v>
      </c>
      <c r="AB12" s="1149">
        <f t="shared" si="22"/>
        <v>0.41517857142857145</v>
      </c>
      <c r="AC12" s="1148">
        <v>753</v>
      </c>
      <c r="AD12" s="1149">
        <f t="shared" si="23"/>
        <v>0.5602678571428571</v>
      </c>
      <c r="AE12" s="1148">
        <v>498</v>
      </c>
      <c r="AF12" s="1149">
        <f t="shared" si="24"/>
        <v>0.3705357142857143</v>
      </c>
    </row>
    <row r="13" spans="1:32" ht="24.75" customHeight="1" x14ac:dyDescent="0.25">
      <c r="A13" s="1093" t="s">
        <v>531</v>
      </c>
      <c r="B13" s="1147">
        <v>192</v>
      </c>
      <c r="C13" s="1148">
        <v>220</v>
      </c>
      <c r="D13" s="1149">
        <f t="shared" si="0"/>
        <v>1.1458333333333333</v>
      </c>
      <c r="E13" s="1148">
        <v>188</v>
      </c>
      <c r="F13" s="1149">
        <f t="shared" si="1"/>
        <v>0.97916666666666663</v>
      </c>
      <c r="G13" s="1148">
        <v>154</v>
      </c>
      <c r="H13" s="1149">
        <f t="shared" si="2"/>
        <v>0.80208333333333337</v>
      </c>
      <c r="I13" s="1250">
        <f t="shared" si="13"/>
        <v>562</v>
      </c>
      <c r="J13" s="1150">
        <f t="shared" si="14"/>
        <v>0.97569444444444442</v>
      </c>
      <c r="K13" s="1148">
        <v>38</v>
      </c>
      <c r="L13" s="1149">
        <f t="shared" si="3"/>
        <v>0.19791666666666666</v>
      </c>
      <c r="M13" s="1148">
        <v>24</v>
      </c>
      <c r="N13" s="1149">
        <f t="shared" si="4"/>
        <v>0.125</v>
      </c>
      <c r="O13" s="1148">
        <v>40</v>
      </c>
      <c r="P13" s="1149">
        <f t="shared" si="5"/>
        <v>0.20833333333333334</v>
      </c>
      <c r="Q13" s="1250">
        <f t="shared" si="15"/>
        <v>102</v>
      </c>
      <c r="R13" s="1150">
        <f t="shared" si="16"/>
        <v>0.17708333333333334</v>
      </c>
      <c r="S13" s="1148">
        <v>3</v>
      </c>
      <c r="T13" s="1149">
        <f t="shared" si="17"/>
        <v>1.5625E-2</v>
      </c>
      <c r="U13" s="1148">
        <v>20</v>
      </c>
      <c r="V13" s="1149">
        <f t="shared" si="18"/>
        <v>0.10416666666666667</v>
      </c>
      <c r="W13" s="1148">
        <v>41</v>
      </c>
      <c r="X13" s="1149">
        <f t="shared" si="19"/>
        <v>0.21354166666666666</v>
      </c>
      <c r="Y13" s="1250">
        <f t="shared" si="20"/>
        <v>64</v>
      </c>
      <c r="Z13" s="1150">
        <f t="shared" si="21"/>
        <v>0.1111111111111111</v>
      </c>
      <c r="AA13" s="1148">
        <v>113</v>
      </c>
      <c r="AB13" s="1149">
        <f t="shared" si="22"/>
        <v>0.58854166666666663</v>
      </c>
      <c r="AC13" s="1148">
        <v>174</v>
      </c>
      <c r="AD13" s="1149">
        <f t="shared" si="23"/>
        <v>0.90625</v>
      </c>
      <c r="AE13" s="1148">
        <v>191</v>
      </c>
      <c r="AF13" s="1149">
        <f t="shared" si="24"/>
        <v>0.99479166666666663</v>
      </c>
    </row>
    <row r="14" spans="1:32" ht="24.75" customHeight="1" x14ac:dyDescent="0.25">
      <c r="A14" s="1093" t="s">
        <v>527</v>
      </c>
      <c r="B14" s="1147">
        <v>672</v>
      </c>
      <c r="C14" s="1148">
        <v>1012</v>
      </c>
      <c r="D14" s="1149">
        <f t="shared" si="0"/>
        <v>1.5059523809523809</v>
      </c>
      <c r="E14" s="1148">
        <v>724</v>
      </c>
      <c r="F14" s="1149">
        <f t="shared" si="1"/>
        <v>1.0773809523809523</v>
      </c>
      <c r="G14" s="1148">
        <v>629</v>
      </c>
      <c r="H14" s="1149">
        <f t="shared" si="2"/>
        <v>0.93601190476190477</v>
      </c>
      <c r="I14" s="1250">
        <f t="shared" si="13"/>
        <v>2365</v>
      </c>
      <c r="J14" s="1150">
        <f t="shared" si="14"/>
        <v>1.1731150793650793</v>
      </c>
      <c r="K14" s="1148">
        <v>65</v>
      </c>
      <c r="L14" s="1149">
        <f t="shared" si="3"/>
        <v>9.6726190476190479E-2</v>
      </c>
      <c r="M14" s="1148">
        <v>40</v>
      </c>
      <c r="N14" s="1149">
        <f t="shared" si="4"/>
        <v>5.9523809523809521E-2</v>
      </c>
      <c r="O14" s="1148">
        <v>61</v>
      </c>
      <c r="P14" s="1149">
        <f t="shared" si="5"/>
        <v>9.0773809523809521E-2</v>
      </c>
      <c r="Q14" s="1250">
        <f t="shared" si="15"/>
        <v>166</v>
      </c>
      <c r="R14" s="1150">
        <f t="shared" si="16"/>
        <v>8.234126984126984E-2</v>
      </c>
      <c r="S14" s="1148">
        <v>3</v>
      </c>
      <c r="T14" s="1149">
        <f t="shared" si="17"/>
        <v>4.464285714285714E-3</v>
      </c>
      <c r="U14" s="1148">
        <v>34</v>
      </c>
      <c r="V14" s="1149">
        <f t="shared" si="18"/>
        <v>5.0595238095238096E-2</v>
      </c>
      <c r="W14" s="1148">
        <v>137</v>
      </c>
      <c r="X14" s="1149">
        <f t="shared" si="19"/>
        <v>0.20386904761904762</v>
      </c>
      <c r="Y14" s="1250">
        <f t="shared" si="20"/>
        <v>174</v>
      </c>
      <c r="Z14" s="1150">
        <f t="shared" si="21"/>
        <v>8.6309523809523808E-2</v>
      </c>
      <c r="AA14" s="1148">
        <v>380</v>
      </c>
      <c r="AB14" s="1149">
        <f t="shared" si="22"/>
        <v>0.56547619047619047</v>
      </c>
      <c r="AC14" s="1148">
        <v>583</v>
      </c>
      <c r="AD14" s="1149">
        <f t="shared" si="23"/>
        <v>0.86755952380952384</v>
      </c>
      <c r="AE14" s="1148">
        <v>599</v>
      </c>
      <c r="AF14" s="1149">
        <f t="shared" si="24"/>
        <v>0.89136904761904767</v>
      </c>
    </row>
    <row r="15" spans="1:32" ht="19.5" customHeight="1" x14ac:dyDescent="0.25">
      <c r="A15" s="1093" t="s">
        <v>564</v>
      </c>
      <c r="B15" s="1147">
        <v>526</v>
      </c>
      <c r="C15" s="1148">
        <v>292</v>
      </c>
      <c r="D15" s="1149">
        <f t="shared" si="0"/>
        <v>0.55513307984790872</v>
      </c>
      <c r="E15" s="1148">
        <v>374</v>
      </c>
      <c r="F15" s="1149">
        <f t="shared" si="1"/>
        <v>0.71102661596958172</v>
      </c>
      <c r="G15" s="1148">
        <v>360</v>
      </c>
      <c r="H15" s="1149">
        <f t="shared" si="2"/>
        <v>0.68441064638783267</v>
      </c>
      <c r="I15" s="1250">
        <f t="shared" si="13"/>
        <v>1026</v>
      </c>
      <c r="J15" s="1150">
        <f t="shared" si="14"/>
        <v>0.65019011406844107</v>
      </c>
      <c r="K15" s="1148">
        <v>158</v>
      </c>
      <c r="L15" s="1149">
        <f t="shared" si="3"/>
        <v>0.30038022813688214</v>
      </c>
      <c r="M15" s="1148">
        <v>172</v>
      </c>
      <c r="N15" s="1149">
        <f t="shared" si="4"/>
        <v>0.3269961977186312</v>
      </c>
      <c r="O15" s="1148">
        <v>179</v>
      </c>
      <c r="P15" s="1149">
        <f t="shared" si="5"/>
        <v>0.34030418250950573</v>
      </c>
      <c r="Q15" s="1250">
        <f t="shared" si="15"/>
        <v>509</v>
      </c>
      <c r="R15" s="1150">
        <f t="shared" si="16"/>
        <v>0.32256020278833969</v>
      </c>
      <c r="S15" s="1148">
        <v>255</v>
      </c>
      <c r="T15" s="1149">
        <f t="shared" si="17"/>
        <v>0.48479087452471481</v>
      </c>
      <c r="U15" s="1148">
        <v>68</v>
      </c>
      <c r="V15" s="1149">
        <f t="shared" si="18"/>
        <v>0.12927756653992395</v>
      </c>
      <c r="W15" s="1148">
        <v>184</v>
      </c>
      <c r="X15" s="1149">
        <f t="shared" si="19"/>
        <v>0.34980988593155893</v>
      </c>
      <c r="Y15" s="1250">
        <f t="shared" si="20"/>
        <v>507</v>
      </c>
      <c r="Z15" s="1150">
        <f t="shared" si="21"/>
        <v>0.32129277566539927</v>
      </c>
      <c r="AA15" s="1148">
        <v>252</v>
      </c>
      <c r="AB15" s="1149">
        <f t="shared" si="22"/>
        <v>0.47908745247148288</v>
      </c>
      <c r="AC15" s="1148">
        <v>383</v>
      </c>
      <c r="AD15" s="1149">
        <f t="shared" si="23"/>
        <v>0.72813688212927752</v>
      </c>
      <c r="AE15" s="1148">
        <v>400</v>
      </c>
      <c r="AF15" s="1149">
        <f t="shared" si="24"/>
        <v>0.76045627376425851</v>
      </c>
    </row>
    <row r="16" spans="1:32" ht="19.5" customHeight="1" x14ac:dyDescent="0.25">
      <c r="A16" s="1093" t="s">
        <v>565</v>
      </c>
      <c r="B16" s="1147">
        <v>263</v>
      </c>
      <c r="C16" s="1148">
        <v>226</v>
      </c>
      <c r="D16" s="1149">
        <f t="shared" si="0"/>
        <v>0.85931558935361219</v>
      </c>
      <c r="E16" s="1148">
        <v>100</v>
      </c>
      <c r="F16" s="1149">
        <f t="shared" si="1"/>
        <v>0.38022813688212925</v>
      </c>
      <c r="G16" s="1148">
        <v>197</v>
      </c>
      <c r="H16" s="1149">
        <f t="shared" si="2"/>
        <v>0.74904942965779464</v>
      </c>
      <c r="I16" s="1250">
        <f t="shared" si="13"/>
        <v>523</v>
      </c>
      <c r="J16" s="1150">
        <f t="shared" si="14"/>
        <v>0.66286438529784542</v>
      </c>
      <c r="K16" s="1148">
        <v>82</v>
      </c>
      <c r="L16" s="1149">
        <f t="shared" si="3"/>
        <v>0.31178707224334601</v>
      </c>
      <c r="M16" s="1148">
        <v>143</v>
      </c>
      <c r="N16" s="1149">
        <f t="shared" si="4"/>
        <v>0.54372623574144485</v>
      </c>
      <c r="O16" s="1148">
        <v>220</v>
      </c>
      <c r="P16" s="1149">
        <f t="shared" si="5"/>
        <v>0.83650190114068446</v>
      </c>
      <c r="Q16" s="1250">
        <f t="shared" si="15"/>
        <v>445</v>
      </c>
      <c r="R16" s="1150">
        <f t="shared" si="16"/>
        <v>0.56400506970849174</v>
      </c>
      <c r="S16" s="1148">
        <v>107</v>
      </c>
      <c r="T16" s="1149">
        <f t="shared" si="17"/>
        <v>0.40684410646387831</v>
      </c>
      <c r="U16" s="1148">
        <v>139</v>
      </c>
      <c r="V16" s="1149">
        <f t="shared" si="18"/>
        <v>0.52851711026615966</v>
      </c>
      <c r="W16" s="1148">
        <v>67</v>
      </c>
      <c r="X16" s="1149">
        <f t="shared" si="19"/>
        <v>0.25475285171102663</v>
      </c>
      <c r="Y16" s="1250">
        <f t="shared" si="20"/>
        <v>313</v>
      </c>
      <c r="Z16" s="1150">
        <f t="shared" si="21"/>
        <v>0.39670468948035487</v>
      </c>
      <c r="AA16" s="1148">
        <v>17</v>
      </c>
      <c r="AB16" s="1149">
        <f t="shared" si="22"/>
        <v>6.4638783269961975E-2</v>
      </c>
      <c r="AC16" s="1148">
        <v>171</v>
      </c>
      <c r="AD16" s="1149">
        <f t="shared" si="23"/>
        <v>0.65019011406844107</v>
      </c>
      <c r="AE16" s="1148">
        <v>170</v>
      </c>
      <c r="AF16" s="1149">
        <f t="shared" si="24"/>
        <v>0.64638783269961975</v>
      </c>
    </row>
    <row r="17" spans="1:32" ht="19.5" customHeight="1" x14ac:dyDescent="0.25">
      <c r="A17" s="1093" t="s">
        <v>637</v>
      </c>
      <c r="B17" s="1147">
        <v>125</v>
      </c>
      <c r="C17" s="1148"/>
      <c r="D17" s="1149"/>
      <c r="E17" s="1148"/>
      <c r="F17" s="1149"/>
      <c r="G17" s="1148"/>
      <c r="H17" s="1149"/>
      <c r="I17" s="1250">
        <f t="shared" ref="I17" si="25">SUM(C17,E17,G17)</f>
        <v>0</v>
      </c>
      <c r="J17" s="1150">
        <f t="shared" ref="J17" si="26">I17/($B17*3)</f>
        <v>0</v>
      </c>
      <c r="K17" s="1148">
        <v>0</v>
      </c>
      <c r="L17" s="1149">
        <f t="shared" ref="L17" si="27">K17/$B17</f>
        <v>0</v>
      </c>
      <c r="M17" s="1148">
        <v>0</v>
      </c>
      <c r="N17" s="1149">
        <f t="shared" ref="N17" si="28">M17/$B17</f>
        <v>0</v>
      </c>
      <c r="O17" s="1148">
        <v>0</v>
      </c>
      <c r="P17" s="1149">
        <f t="shared" ref="P17" si="29">O17/$B17</f>
        <v>0</v>
      </c>
      <c r="Q17" s="1250">
        <f t="shared" ref="Q17" si="30">SUM(K17,M17,O17)</f>
        <v>0</v>
      </c>
      <c r="R17" s="1150">
        <f t="shared" ref="R17" si="31">Q17/($B17*3)</f>
        <v>0</v>
      </c>
      <c r="S17" s="1148">
        <v>0</v>
      </c>
      <c r="T17" s="1149">
        <f t="shared" ref="T17" si="32">S17/$B17</f>
        <v>0</v>
      </c>
      <c r="U17" s="1148">
        <v>0</v>
      </c>
      <c r="V17" s="1149">
        <f t="shared" ref="V17" si="33">U17/$B17</f>
        <v>0</v>
      </c>
      <c r="W17" s="1148">
        <v>0</v>
      </c>
      <c r="X17" s="1149">
        <f t="shared" ref="X17" si="34">W17/$B17</f>
        <v>0</v>
      </c>
      <c r="Y17" s="1250">
        <f t="shared" ref="Y17" si="35">SUM(S17,U17,W17)</f>
        <v>0</v>
      </c>
      <c r="Z17" s="1150">
        <f t="shared" ref="Z17" si="36">Y17/($B17*3)</f>
        <v>0</v>
      </c>
      <c r="AA17" s="1148">
        <v>17</v>
      </c>
      <c r="AB17" s="1149">
        <f t="shared" ref="AB17" si="37">AA17/$B17</f>
        <v>0.13600000000000001</v>
      </c>
      <c r="AC17" s="1148">
        <v>37</v>
      </c>
      <c r="AD17" s="1149">
        <f t="shared" ref="AD17" si="38">AC17/$B17</f>
        <v>0.29599999999999999</v>
      </c>
      <c r="AE17" s="1148">
        <v>23</v>
      </c>
      <c r="AF17" s="1149">
        <f t="shared" ref="AF17" si="39">AE17/$B17</f>
        <v>0.184</v>
      </c>
    </row>
    <row r="18" spans="1:32" ht="19.5" customHeight="1" x14ac:dyDescent="0.25">
      <c r="A18" s="1093" t="s">
        <v>567</v>
      </c>
      <c r="B18" s="1147">
        <v>526</v>
      </c>
      <c r="C18" s="1148">
        <v>403</v>
      </c>
      <c r="D18" s="1149">
        <f t="shared" si="0"/>
        <v>0.76615969581749055</v>
      </c>
      <c r="E18" s="1148">
        <v>191</v>
      </c>
      <c r="F18" s="1149">
        <f t="shared" si="1"/>
        <v>0.36311787072243346</v>
      </c>
      <c r="G18" s="1148">
        <v>310</v>
      </c>
      <c r="H18" s="1149">
        <f t="shared" si="2"/>
        <v>0.58935361216730042</v>
      </c>
      <c r="I18" s="1250">
        <f t="shared" si="13"/>
        <v>904</v>
      </c>
      <c r="J18" s="1150">
        <f t="shared" si="14"/>
        <v>0.57287705956907475</v>
      </c>
      <c r="K18" s="1148">
        <v>190</v>
      </c>
      <c r="L18" s="1149">
        <f t="shared" si="3"/>
        <v>0.36121673003802279</v>
      </c>
      <c r="M18" s="1148">
        <v>207</v>
      </c>
      <c r="N18" s="1149">
        <f t="shared" si="4"/>
        <v>0.39353612167300378</v>
      </c>
      <c r="O18" s="1148">
        <v>270</v>
      </c>
      <c r="P18" s="1149">
        <f t="shared" si="5"/>
        <v>0.51330798479087447</v>
      </c>
      <c r="Q18" s="1250">
        <f t="shared" si="15"/>
        <v>667</v>
      </c>
      <c r="R18" s="1150">
        <f t="shared" si="16"/>
        <v>0.42268694550063374</v>
      </c>
      <c r="S18" s="1148">
        <v>326</v>
      </c>
      <c r="T18" s="1149">
        <f t="shared" si="17"/>
        <v>0.61977186311787069</v>
      </c>
      <c r="U18" s="1148">
        <v>329</v>
      </c>
      <c r="V18" s="1149">
        <f t="shared" si="18"/>
        <v>0.62547528517110262</v>
      </c>
      <c r="W18" s="1148">
        <v>292</v>
      </c>
      <c r="X18" s="1149">
        <f t="shared" si="19"/>
        <v>0.55513307984790872</v>
      </c>
      <c r="Y18" s="1250">
        <f t="shared" si="20"/>
        <v>947</v>
      </c>
      <c r="Z18" s="1150">
        <f t="shared" si="21"/>
        <v>0.60012674271229405</v>
      </c>
      <c r="AA18" s="1148">
        <v>332</v>
      </c>
      <c r="AB18" s="1149">
        <f t="shared" si="22"/>
        <v>0.63117870722433456</v>
      </c>
      <c r="AC18" s="1148">
        <v>241</v>
      </c>
      <c r="AD18" s="1149">
        <f t="shared" si="23"/>
        <v>0.45817490494296575</v>
      </c>
      <c r="AE18" s="1148">
        <v>298</v>
      </c>
      <c r="AF18" s="1149">
        <f t="shared" si="24"/>
        <v>0.56653992395437258</v>
      </c>
    </row>
    <row r="19" spans="1:32" s="1271" customFormat="1" ht="17.25" customHeight="1" x14ac:dyDescent="0.25">
      <c r="A19" s="1251" t="s">
        <v>7</v>
      </c>
      <c r="B19" s="1269">
        <f>SUM(B8:B18)</f>
        <v>11120</v>
      </c>
      <c r="C19" s="1269">
        <f>SUM(C8:C18)</f>
        <v>9098</v>
      </c>
      <c r="D19" s="1270">
        <f t="shared" si="0"/>
        <v>0.81816546762589926</v>
      </c>
      <c r="E19" s="1269">
        <f>SUM(E8:E18)</f>
        <v>7543</v>
      </c>
      <c r="F19" s="1270">
        <f t="shared" si="1"/>
        <v>0.67832733812949642</v>
      </c>
      <c r="G19" s="1269">
        <f>SUM(G8:G18)</f>
        <v>7701</v>
      </c>
      <c r="H19" s="1270">
        <f t="shared" si="2"/>
        <v>0.69253597122302157</v>
      </c>
      <c r="I19" s="1269">
        <f t="shared" si="13"/>
        <v>24342</v>
      </c>
      <c r="J19" s="1270">
        <f t="shared" si="14"/>
        <v>0.72967625899280575</v>
      </c>
      <c r="K19" s="1269">
        <f>SUM(K8:K18)</f>
        <v>5036</v>
      </c>
      <c r="L19" s="1270">
        <f t="shared" si="3"/>
        <v>0.4528776978417266</v>
      </c>
      <c r="M19" s="1269">
        <f>SUM(M8:M18)</f>
        <v>5431</v>
      </c>
      <c r="N19" s="1270">
        <f t="shared" si="4"/>
        <v>0.48839928057553955</v>
      </c>
      <c r="O19" s="1269">
        <f>SUM(O8:O18)</f>
        <v>4982</v>
      </c>
      <c r="P19" s="1270">
        <f t="shared" si="5"/>
        <v>0.44802158273381293</v>
      </c>
      <c r="Q19" s="1269">
        <f>SUM(K19,M19,O19)</f>
        <v>15449</v>
      </c>
      <c r="R19" s="1270">
        <f t="shared" ref="R19" si="40">Q19/($B19*3)</f>
        <v>0.46309952038369306</v>
      </c>
      <c r="S19" s="1269">
        <f>SUM(S8:S18)</f>
        <v>5513</v>
      </c>
      <c r="T19" s="1270">
        <f t="shared" si="17"/>
        <v>0.49577338129496401</v>
      </c>
      <c r="U19" s="1269">
        <f>SUM(U8:U18)</f>
        <v>5702</v>
      </c>
      <c r="V19" s="1270">
        <f t="shared" si="18"/>
        <v>0.51276978417266184</v>
      </c>
      <c r="W19" s="1269">
        <f>SUM(W8:W18)</f>
        <v>6405</v>
      </c>
      <c r="X19" s="1270">
        <f t="shared" si="19"/>
        <v>0.57598920863309355</v>
      </c>
      <c r="Y19" s="1269">
        <f>SUM(S19,U19,W19)</f>
        <v>17620</v>
      </c>
      <c r="Z19" s="1270">
        <f t="shared" si="21"/>
        <v>0.52817745803357319</v>
      </c>
      <c r="AA19" s="1269">
        <f>SUM(AA8:AA18)</f>
        <v>6762</v>
      </c>
      <c r="AB19" s="1270">
        <f t="shared" si="22"/>
        <v>0.60809352517985615</v>
      </c>
      <c r="AC19" s="1269">
        <f>SUM(AC8:AC18)</f>
        <v>7625</v>
      </c>
      <c r="AD19" s="1270">
        <f t="shared" si="23"/>
        <v>0.68570143884892087</v>
      </c>
      <c r="AE19" s="1269">
        <f>SUM(AE8:AE18)</f>
        <v>7062</v>
      </c>
      <c r="AF19" s="1270">
        <f t="shared" si="24"/>
        <v>0.63507194244604315</v>
      </c>
    </row>
    <row r="20" spans="1:32" ht="20.25" customHeight="1" x14ac:dyDescent="0.25">
      <c r="A20" s="1249" t="s">
        <v>638</v>
      </c>
      <c r="D20" s="157"/>
      <c r="F20" s="157"/>
      <c r="H20" s="157"/>
      <c r="L20" s="157"/>
      <c r="N20" s="157"/>
      <c r="P20" s="157"/>
      <c r="T20" s="157"/>
      <c r="V20" s="157"/>
      <c r="X20" s="157"/>
      <c r="AB20" s="157"/>
      <c r="AD20" s="157"/>
      <c r="AF20" s="157"/>
    </row>
    <row r="21" spans="1:32" x14ac:dyDescent="0.25">
      <c r="A21" s="1248" t="s">
        <v>636</v>
      </c>
    </row>
    <row r="22" spans="1:32" ht="15.75" hidden="1" x14ac:dyDescent="0.25">
      <c r="A22" s="1290" t="s">
        <v>381</v>
      </c>
      <c r="B22" s="1291"/>
      <c r="C22" s="1291"/>
      <c r="D22" s="1291"/>
      <c r="E22" s="1291"/>
      <c r="F22" s="1291"/>
      <c r="G22" s="1291"/>
      <c r="H22" s="1291"/>
      <c r="I22" s="1291"/>
      <c r="J22" s="1291"/>
      <c r="K22" s="1291"/>
      <c r="L22" s="1291"/>
      <c r="M22" s="1291"/>
      <c r="N22" s="1291"/>
      <c r="O22" s="1291"/>
      <c r="P22" s="1291"/>
      <c r="Q22" s="1291"/>
      <c r="R22" s="1291"/>
    </row>
    <row r="23" spans="1:32" ht="23.25" hidden="1" thickBot="1" x14ac:dyDescent="0.3">
      <c r="A23" s="14" t="s">
        <v>14</v>
      </c>
      <c r="B23" s="71" t="s">
        <v>198</v>
      </c>
      <c r="C23" s="14" t="str">
        <f>'Pque N Mundo I'!C23</f>
        <v>JAN_20</v>
      </c>
      <c r="D23" s="15" t="str">
        <f>'Pque N Mundo I'!D23</f>
        <v>%</v>
      </c>
      <c r="E23" s="14" t="str">
        <f>'Pque N Mundo I'!E23</f>
        <v>FEV_20</v>
      </c>
      <c r="F23" s="15" t="str">
        <f>'Pque N Mundo I'!F23</f>
        <v>%</v>
      </c>
      <c r="G23" s="14" t="str">
        <f>'Pque N Mundo I'!G23</f>
        <v>MAR_20</v>
      </c>
      <c r="H23" s="15" t="str">
        <f>'Pque N Mundo I'!H23</f>
        <v>%</v>
      </c>
      <c r="I23" s="101" t="str">
        <f>'Pque N Mundo I'!I7</f>
        <v>Trimestre</v>
      </c>
      <c r="J23" s="13" t="str">
        <f>'Pque N Mundo I'!J7</f>
        <v>% Trim</v>
      </c>
      <c r="K23" s="14" t="str">
        <f>'Pque N Mundo I'!K23</f>
        <v>ABR_20</v>
      </c>
      <c r="L23" s="15" t="str">
        <f>'Pque N Mundo I'!L23</f>
        <v>%</v>
      </c>
      <c r="M23" s="14" t="str">
        <f>'Pque N Mundo I'!M23</f>
        <v>MAIO_20</v>
      </c>
      <c r="N23" s="15" t="str">
        <f>'Pque N Mundo I'!N23</f>
        <v>%</v>
      </c>
      <c r="O23" s="14" t="str">
        <f>'Pque N Mundo I'!O23</f>
        <v>JUN_20</v>
      </c>
      <c r="P23" s="15" t="str">
        <f>'Pque N Mundo I'!P23</f>
        <v>%</v>
      </c>
      <c r="Q23" s="774"/>
      <c r="R23" s="774"/>
    </row>
    <row r="24" spans="1:32" ht="15.75" hidden="1" thickTop="1" x14ac:dyDescent="0.25">
      <c r="A24" s="58" t="s">
        <v>16</v>
      </c>
      <c r="B24" s="60">
        <v>24</v>
      </c>
      <c r="C24" s="59">
        <v>25</v>
      </c>
      <c r="D24" s="61">
        <f t="shared" ref="D24:D36" si="41">C24/$B24</f>
        <v>1.0416666666666667</v>
      </c>
      <c r="E24" s="59"/>
      <c r="F24" s="61">
        <f t="shared" ref="F24:F36" si="42">E24/$B24</f>
        <v>0</v>
      </c>
      <c r="G24" s="59"/>
      <c r="H24" s="61">
        <f t="shared" ref="H24:H36" si="43">G24/$B24</f>
        <v>0</v>
      </c>
      <c r="I24" s="116">
        <f t="shared" ref="I24:I36" si="44">SUM(C24,E24,G24)</f>
        <v>25</v>
      </c>
      <c r="J24" s="117">
        <f t="shared" ref="J24:J36" si="45">I24/($B24*3)</f>
        <v>0.34722222222222221</v>
      </c>
      <c r="K24" s="59"/>
      <c r="L24" s="61">
        <f t="shared" ref="L24:L36" si="46">K24/$B24</f>
        <v>0</v>
      </c>
      <c r="M24" s="59"/>
      <c r="N24" s="61">
        <f t="shared" ref="N24:N36" si="47">M24/$B24</f>
        <v>0</v>
      </c>
      <c r="O24" s="723"/>
      <c r="P24" s="61">
        <f t="shared" ref="P24:P36" si="48">O24/$B24</f>
        <v>0</v>
      </c>
      <c r="Q24" s="61"/>
      <c r="R24" s="61"/>
    </row>
    <row r="25" spans="1:32" hidden="1" x14ac:dyDescent="0.25">
      <c r="A25" s="2" t="s">
        <v>17</v>
      </c>
      <c r="B25" s="92">
        <v>4</v>
      </c>
      <c r="C25" s="709">
        <v>4</v>
      </c>
      <c r="D25" s="54">
        <f t="shared" si="41"/>
        <v>1</v>
      </c>
      <c r="E25" s="74"/>
      <c r="F25" s="54">
        <f t="shared" si="42"/>
        <v>0</v>
      </c>
      <c r="G25" s="74"/>
      <c r="H25" s="54">
        <f t="shared" si="43"/>
        <v>0</v>
      </c>
      <c r="I25" s="79">
        <f t="shared" si="44"/>
        <v>4</v>
      </c>
      <c r="J25" s="188">
        <f t="shared" si="45"/>
        <v>0.33333333333333331</v>
      </c>
      <c r="K25" s="74"/>
      <c r="L25" s="54">
        <f t="shared" si="46"/>
        <v>0</v>
      </c>
      <c r="M25" s="74"/>
      <c r="N25" s="54">
        <f t="shared" si="47"/>
        <v>0</v>
      </c>
      <c r="O25" s="709"/>
      <c r="P25" s="54">
        <f t="shared" si="48"/>
        <v>0</v>
      </c>
      <c r="Q25" s="776"/>
      <c r="R25" s="776"/>
    </row>
    <row r="26" spans="1:32" hidden="1" x14ac:dyDescent="0.25">
      <c r="A26" s="2" t="s">
        <v>18</v>
      </c>
      <c r="B26" s="92">
        <v>4</v>
      </c>
      <c r="C26" s="709">
        <v>4</v>
      </c>
      <c r="D26" s="54">
        <f t="shared" si="41"/>
        <v>1</v>
      </c>
      <c r="E26" s="74"/>
      <c r="F26" s="54">
        <f t="shared" si="42"/>
        <v>0</v>
      </c>
      <c r="G26" s="74"/>
      <c r="H26" s="54">
        <f t="shared" si="43"/>
        <v>0</v>
      </c>
      <c r="I26" s="79">
        <f t="shared" si="44"/>
        <v>4</v>
      </c>
      <c r="J26" s="188">
        <f t="shared" si="45"/>
        <v>0.33333333333333331</v>
      </c>
      <c r="K26" s="74"/>
      <c r="L26" s="54">
        <f t="shared" si="46"/>
        <v>0</v>
      </c>
      <c r="M26" s="74"/>
      <c r="N26" s="54">
        <f t="shared" si="47"/>
        <v>0</v>
      </c>
      <c r="O26" s="709"/>
      <c r="P26" s="54">
        <f t="shared" si="48"/>
        <v>0</v>
      </c>
      <c r="Q26" s="776"/>
      <c r="R26" s="776"/>
    </row>
    <row r="27" spans="1:32" hidden="1" x14ac:dyDescent="0.25">
      <c r="A27" s="2" t="s">
        <v>32</v>
      </c>
      <c r="B27" s="92">
        <v>2</v>
      </c>
      <c r="C27" s="709">
        <v>2</v>
      </c>
      <c r="D27" s="54">
        <f t="shared" si="41"/>
        <v>1</v>
      </c>
      <c r="E27" s="74"/>
      <c r="F27" s="54">
        <f t="shared" si="42"/>
        <v>0</v>
      </c>
      <c r="G27" s="74"/>
      <c r="H27" s="54">
        <f t="shared" si="43"/>
        <v>0</v>
      </c>
      <c r="I27" s="79">
        <f t="shared" si="44"/>
        <v>2</v>
      </c>
      <c r="J27" s="188">
        <f t="shared" si="45"/>
        <v>0.33333333333333331</v>
      </c>
      <c r="K27" s="74"/>
      <c r="L27" s="54">
        <f t="shared" si="46"/>
        <v>0</v>
      </c>
      <c r="M27" s="74"/>
      <c r="N27" s="54">
        <f t="shared" si="47"/>
        <v>0</v>
      </c>
      <c r="O27" s="709"/>
      <c r="P27" s="54">
        <f t="shared" si="48"/>
        <v>0</v>
      </c>
      <c r="Q27" s="776"/>
      <c r="R27" s="776"/>
    </row>
    <row r="28" spans="1:32" hidden="1" x14ac:dyDescent="0.25">
      <c r="A28" s="2" t="s">
        <v>33</v>
      </c>
      <c r="B28" s="92">
        <v>2</v>
      </c>
      <c r="C28" s="709">
        <v>3</v>
      </c>
      <c r="D28" s="54">
        <f t="shared" si="41"/>
        <v>1.5</v>
      </c>
      <c r="E28" s="74"/>
      <c r="F28" s="54">
        <f t="shared" si="42"/>
        <v>0</v>
      </c>
      <c r="G28" s="74"/>
      <c r="H28" s="54">
        <f t="shared" si="43"/>
        <v>0</v>
      </c>
      <c r="I28" s="79">
        <f t="shared" si="44"/>
        <v>3</v>
      </c>
      <c r="J28" s="188">
        <f t="shared" si="45"/>
        <v>0.5</v>
      </c>
      <c r="K28" s="74"/>
      <c r="L28" s="54">
        <f t="shared" si="46"/>
        <v>0</v>
      </c>
      <c r="M28" s="74"/>
      <c r="N28" s="54">
        <f t="shared" si="47"/>
        <v>0</v>
      </c>
      <c r="O28" s="709"/>
      <c r="P28" s="54">
        <f t="shared" si="48"/>
        <v>0</v>
      </c>
      <c r="Q28" s="776"/>
      <c r="R28" s="776"/>
    </row>
    <row r="29" spans="1:32" hidden="1" x14ac:dyDescent="0.25">
      <c r="A29" s="2" t="s">
        <v>20</v>
      </c>
      <c r="B29" s="92">
        <v>2</v>
      </c>
      <c r="C29" s="709">
        <v>2</v>
      </c>
      <c r="D29" s="54">
        <f t="shared" si="41"/>
        <v>1</v>
      </c>
      <c r="E29" s="74"/>
      <c r="F29" s="54">
        <f t="shared" si="42"/>
        <v>0</v>
      </c>
      <c r="G29" s="74"/>
      <c r="H29" s="54">
        <f t="shared" si="43"/>
        <v>0</v>
      </c>
      <c r="I29" s="79">
        <f t="shared" si="44"/>
        <v>2</v>
      </c>
      <c r="J29" s="188">
        <f t="shared" si="45"/>
        <v>0.33333333333333331</v>
      </c>
      <c r="K29" s="74"/>
      <c r="L29" s="54">
        <f t="shared" si="46"/>
        <v>0</v>
      </c>
      <c r="M29" s="74"/>
      <c r="N29" s="54">
        <f t="shared" si="47"/>
        <v>0</v>
      </c>
      <c r="O29" s="709"/>
      <c r="P29" s="54">
        <f t="shared" si="48"/>
        <v>0</v>
      </c>
      <c r="Q29" s="776"/>
      <c r="R29" s="776"/>
    </row>
    <row r="30" spans="1:32" hidden="1" x14ac:dyDescent="0.25">
      <c r="A30" s="2" t="s">
        <v>43</v>
      </c>
      <c r="B30" s="92">
        <v>2</v>
      </c>
      <c r="C30" s="712">
        <v>1.9</v>
      </c>
      <c r="D30" s="54">
        <f t="shared" si="41"/>
        <v>0.95</v>
      </c>
      <c r="E30" s="709"/>
      <c r="F30" s="54">
        <f t="shared" si="42"/>
        <v>0</v>
      </c>
      <c r="G30" s="712"/>
      <c r="H30" s="54">
        <f t="shared" si="43"/>
        <v>0</v>
      </c>
      <c r="I30" s="79">
        <f t="shared" si="44"/>
        <v>1.9</v>
      </c>
      <c r="J30" s="188">
        <f t="shared" si="45"/>
        <v>0.31666666666666665</v>
      </c>
      <c r="K30" s="712"/>
      <c r="L30" s="54">
        <f t="shared" si="46"/>
        <v>0</v>
      </c>
      <c r="M30" s="712"/>
      <c r="N30" s="54">
        <f t="shared" si="47"/>
        <v>0</v>
      </c>
      <c r="O30" s="712"/>
      <c r="P30" s="54">
        <f t="shared" si="48"/>
        <v>0</v>
      </c>
      <c r="Q30" s="776"/>
      <c r="R30" s="776"/>
    </row>
    <row r="31" spans="1:32" hidden="1" x14ac:dyDescent="0.25">
      <c r="A31" s="2" t="s">
        <v>23</v>
      </c>
      <c r="B31" s="92">
        <v>2</v>
      </c>
      <c r="C31" s="709">
        <v>2</v>
      </c>
      <c r="D31" s="54">
        <f t="shared" si="41"/>
        <v>1</v>
      </c>
      <c r="E31" s="74"/>
      <c r="F31" s="54">
        <f t="shared" si="42"/>
        <v>0</v>
      </c>
      <c r="G31" s="74"/>
      <c r="H31" s="54">
        <f t="shared" si="43"/>
        <v>0</v>
      </c>
      <c r="I31" s="79">
        <f t="shared" si="44"/>
        <v>2</v>
      </c>
      <c r="J31" s="188">
        <f t="shared" si="45"/>
        <v>0.33333333333333331</v>
      </c>
      <c r="K31" s="74"/>
      <c r="L31" s="54">
        <f t="shared" si="46"/>
        <v>0</v>
      </c>
      <c r="M31" s="74"/>
      <c r="N31" s="54">
        <f t="shared" si="47"/>
        <v>0</v>
      </c>
      <c r="O31" s="709"/>
      <c r="P31" s="54">
        <f t="shared" si="48"/>
        <v>0</v>
      </c>
      <c r="Q31" s="776"/>
      <c r="R31" s="776"/>
    </row>
    <row r="32" spans="1:32" hidden="1" x14ac:dyDescent="0.25">
      <c r="A32" s="2" t="s">
        <v>24</v>
      </c>
      <c r="B32" s="92">
        <v>2</v>
      </c>
      <c r="C32" s="709">
        <v>2</v>
      </c>
      <c r="D32" s="54">
        <f t="shared" si="41"/>
        <v>1</v>
      </c>
      <c r="E32" s="74"/>
      <c r="F32" s="54">
        <f t="shared" si="42"/>
        <v>0</v>
      </c>
      <c r="G32" s="74"/>
      <c r="H32" s="54">
        <f t="shared" si="43"/>
        <v>0</v>
      </c>
      <c r="I32" s="79">
        <f t="shared" si="44"/>
        <v>2</v>
      </c>
      <c r="J32" s="188">
        <f t="shared" si="45"/>
        <v>0.33333333333333331</v>
      </c>
      <c r="K32" s="74"/>
      <c r="L32" s="54">
        <f t="shared" si="46"/>
        <v>0</v>
      </c>
      <c r="M32" s="74"/>
      <c r="N32" s="54">
        <f t="shared" si="47"/>
        <v>0</v>
      </c>
      <c r="O32" s="709"/>
      <c r="P32" s="54">
        <f t="shared" si="48"/>
        <v>0</v>
      </c>
      <c r="Q32" s="776"/>
      <c r="R32" s="776"/>
    </row>
    <row r="33" spans="1:18" hidden="1" x14ac:dyDescent="0.25">
      <c r="A33" s="2" t="s">
        <v>25</v>
      </c>
      <c r="B33" s="92">
        <v>3</v>
      </c>
      <c r="C33" s="712">
        <v>3.3330000000000002</v>
      </c>
      <c r="D33" s="54">
        <f t="shared" si="41"/>
        <v>1.111</v>
      </c>
      <c r="E33" s="712"/>
      <c r="F33" s="54">
        <f t="shared" si="42"/>
        <v>0</v>
      </c>
      <c r="G33" s="712"/>
      <c r="H33" s="54">
        <f t="shared" si="43"/>
        <v>0</v>
      </c>
      <c r="I33" s="79">
        <f t="shared" si="44"/>
        <v>3.3330000000000002</v>
      </c>
      <c r="J33" s="188">
        <f t="shared" si="45"/>
        <v>0.37033333333333335</v>
      </c>
      <c r="K33" s="712"/>
      <c r="L33" s="54">
        <f t="shared" si="46"/>
        <v>0</v>
      </c>
      <c r="M33" s="712"/>
      <c r="N33" s="54">
        <f t="shared" si="47"/>
        <v>0</v>
      </c>
      <c r="O33" s="709"/>
      <c r="P33" s="54">
        <f t="shared" si="48"/>
        <v>0</v>
      </c>
      <c r="Q33" s="776"/>
      <c r="R33" s="776"/>
    </row>
    <row r="34" spans="1:18" hidden="1" x14ac:dyDescent="0.25">
      <c r="A34" s="2" t="s">
        <v>26</v>
      </c>
      <c r="B34" s="92">
        <v>1</v>
      </c>
      <c r="C34" s="709">
        <v>1</v>
      </c>
      <c r="D34" s="54">
        <f t="shared" si="41"/>
        <v>1</v>
      </c>
      <c r="E34" s="74"/>
      <c r="F34" s="54">
        <f t="shared" si="42"/>
        <v>0</v>
      </c>
      <c r="G34" s="74"/>
      <c r="H34" s="54">
        <f t="shared" si="43"/>
        <v>0</v>
      </c>
      <c r="I34" s="79">
        <f t="shared" si="44"/>
        <v>1</v>
      </c>
      <c r="J34" s="188">
        <f t="shared" si="45"/>
        <v>0.33333333333333331</v>
      </c>
      <c r="K34" s="74"/>
      <c r="L34" s="54">
        <f t="shared" si="46"/>
        <v>0</v>
      </c>
      <c r="M34" s="74"/>
      <c r="N34" s="54">
        <f t="shared" si="47"/>
        <v>0</v>
      </c>
      <c r="O34" s="709"/>
      <c r="P34" s="54">
        <f t="shared" si="48"/>
        <v>0</v>
      </c>
      <c r="Q34" s="776"/>
      <c r="R34" s="776"/>
    </row>
    <row r="35" spans="1:18" hidden="1" x14ac:dyDescent="0.25">
      <c r="A35" s="63" t="s">
        <v>34</v>
      </c>
      <c r="B35" s="91">
        <v>1</v>
      </c>
      <c r="C35" s="710">
        <v>1</v>
      </c>
      <c r="D35" s="132">
        <f t="shared" si="41"/>
        <v>1</v>
      </c>
      <c r="E35" s="65"/>
      <c r="F35" s="132">
        <f t="shared" si="42"/>
        <v>0</v>
      </c>
      <c r="G35" s="65"/>
      <c r="H35" s="132">
        <f t="shared" si="43"/>
        <v>0</v>
      </c>
      <c r="I35" s="133">
        <f t="shared" si="44"/>
        <v>1</v>
      </c>
      <c r="J35" s="378">
        <f t="shared" si="45"/>
        <v>0.33333333333333331</v>
      </c>
      <c r="K35" s="65"/>
      <c r="L35" s="132">
        <f t="shared" si="46"/>
        <v>0</v>
      </c>
      <c r="M35" s="65"/>
      <c r="N35" s="132">
        <f t="shared" si="47"/>
        <v>0</v>
      </c>
      <c r="O35" s="710"/>
      <c r="P35" s="132">
        <f t="shared" si="48"/>
        <v>0</v>
      </c>
      <c r="Q35" s="777"/>
      <c r="R35" s="777"/>
    </row>
    <row r="36" spans="1:18" ht="15.75" hidden="1" thickBot="1" x14ac:dyDescent="0.3">
      <c r="A36" s="373" t="s">
        <v>7</v>
      </c>
      <c r="B36" s="367">
        <f>SUM(B24:B35)</f>
        <v>49</v>
      </c>
      <c r="C36" s="369">
        <f>SUM(C24:C35)</f>
        <v>51.232999999999997</v>
      </c>
      <c r="D36" s="379">
        <f t="shared" si="41"/>
        <v>1.0455714285714286</v>
      </c>
      <c r="E36" s="369">
        <f>SUM(E24:E35)</f>
        <v>0</v>
      </c>
      <c r="F36" s="379">
        <f t="shared" si="42"/>
        <v>0</v>
      </c>
      <c r="G36" s="369">
        <f>SUM(G24:G35)</f>
        <v>0</v>
      </c>
      <c r="H36" s="379">
        <f t="shared" si="43"/>
        <v>0</v>
      </c>
      <c r="I36" s="371">
        <f t="shared" si="44"/>
        <v>51.232999999999997</v>
      </c>
      <c r="J36" s="380">
        <f t="shared" si="45"/>
        <v>0.34852380952380951</v>
      </c>
      <c r="K36" s="369">
        <f>SUM(K24:K35)</f>
        <v>0</v>
      </c>
      <c r="L36" s="379">
        <f t="shared" si="46"/>
        <v>0</v>
      </c>
      <c r="M36" s="369">
        <f>SUM(M24:M35)</f>
        <v>0</v>
      </c>
      <c r="N36" s="379">
        <f t="shared" si="47"/>
        <v>0</v>
      </c>
      <c r="O36" s="369">
        <f>SUM(O24:O35)</f>
        <v>0</v>
      </c>
      <c r="P36" s="379">
        <f t="shared" si="48"/>
        <v>0</v>
      </c>
      <c r="Q36" s="726"/>
      <c r="R36" s="726"/>
    </row>
    <row r="37" spans="1:18" hidden="1" x14ac:dyDescent="0.25"/>
    <row r="38" spans="1:18" hidden="1" x14ac:dyDescent="0.25"/>
    <row r="39" spans="1:18" ht="15.75" hidden="1" x14ac:dyDescent="0.25">
      <c r="A39" s="1293" t="s">
        <v>403</v>
      </c>
      <c r="B39" s="1294"/>
      <c r="C39" s="1294"/>
      <c r="D39" s="1294"/>
      <c r="E39" s="1294"/>
      <c r="F39" s="1294"/>
      <c r="G39" s="1294"/>
      <c r="H39" s="1294"/>
      <c r="I39" s="1294"/>
      <c r="J39" s="1294"/>
      <c r="K39" s="1294"/>
      <c r="L39" s="1294"/>
      <c r="M39" s="1295"/>
    </row>
    <row r="40" spans="1:18" ht="23.25" hidden="1" thickBot="1" x14ac:dyDescent="0.3">
      <c r="A40" s="14" t="s">
        <v>14</v>
      </c>
      <c r="B40" s="71" t="s">
        <v>198</v>
      </c>
      <c r="C40" s="14" t="str">
        <f>'Pque N Mundo I'!C23</f>
        <v>JAN_20</v>
      </c>
      <c r="D40" s="15" t="str">
        <f>'Pque N Mundo I'!D23</f>
        <v>%</v>
      </c>
      <c r="E40" s="14" t="str">
        <f>'Pque N Mundo I'!E23</f>
        <v>FEV_20</v>
      </c>
      <c r="F40" s="15" t="str">
        <f>'Pque N Mundo I'!F23</f>
        <v>%</v>
      </c>
      <c r="G40" s="14" t="str">
        <f>'Pque N Mundo I'!G23</f>
        <v>MAR_20</v>
      </c>
      <c r="H40" s="15" t="str">
        <f>'Pque N Mundo I'!H23</f>
        <v>%</v>
      </c>
      <c r="I40" s="101" t="str">
        <f>'Pque N Mundo I'!I7</f>
        <v>Trimestre</v>
      </c>
      <c r="J40" s="13" t="str">
        <f>'Pque N Mundo I'!J7</f>
        <v>% Trim</v>
      </c>
      <c r="K40" s="14" t="str">
        <f>'Pque N Mundo I'!K23</f>
        <v>ABR_20</v>
      </c>
      <c r="L40" s="15" t="str">
        <f>'Pque N Mundo I'!L23</f>
        <v>%</v>
      </c>
      <c r="M40" s="14" t="str">
        <f>'Pque N Mundo I'!M23</f>
        <v>MAIO_20</v>
      </c>
      <c r="N40" s="15" t="str">
        <f>'Pque N Mundo I'!N23</f>
        <v>%</v>
      </c>
      <c r="O40" s="14" t="str">
        <f>'Pque N Mundo I'!O23</f>
        <v>JUN_20</v>
      </c>
      <c r="P40" s="15" t="str">
        <f>'Pque N Mundo I'!P23</f>
        <v>%</v>
      </c>
      <c r="Q40" s="774"/>
      <c r="R40" s="774"/>
    </row>
    <row r="41" spans="1:18" hidden="1" x14ac:dyDescent="0.25">
      <c r="A41" s="2" t="s">
        <v>35</v>
      </c>
      <c r="B41" s="3">
        <v>1</v>
      </c>
      <c r="C41" s="709">
        <v>1</v>
      </c>
      <c r="D41" s="54">
        <f t="shared" ref="D41:D48" si="49">C41/$B41</f>
        <v>1</v>
      </c>
      <c r="E41" s="4">
        <v>1</v>
      </c>
      <c r="F41" s="54">
        <f t="shared" ref="F41:F48" si="50">E41/$B41</f>
        <v>1</v>
      </c>
      <c r="G41" s="4">
        <v>1</v>
      </c>
      <c r="H41" s="54">
        <f t="shared" ref="H41:H47" si="51">G41/$B41</f>
        <v>1</v>
      </c>
      <c r="I41" s="79">
        <f t="shared" ref="I41:I47" si="52">SUM(C41,E41,G41)</f>
        <v>3</v>
      </c>
      <c r="J41" s="188">
        <f t="shared" ref="J41:J47" si="53">I41/($B41*3)</f>
        <v>1</v>
      </c>
      <c r="K41" s="4">
        <v>1</v>
      </c>
      <c r="L41" s="54">
        <f t="shared" ref="L41:L48" si="54">K41/$B41</f>
        <v>1</v>
      </c>
      <c r="M41" s="4">
        <v>1</v>
      </c>
      <c r="N41" s="54">
        <f t="shared" ref="N41:N48" si="55">M41/$B41</f>
        <v>1</v>
      </c>
      <c r="O41" s="4">
        <v>1</v>
      </c>
      <c r="P41" s="54">
        <f t="shared" ref="P41:P48" si="56">O41/$B41</f>
        <v>1</v>
      </c>
      <c r="Q41" s="776"/>
      <c r="R41" s="776"/>
    </row>
    <row r="42" spans="1:18" hidden="1" x14ac:dyDescent="0.25">
      <c r="A42" s="2" t="s">
        <v>36</v>
      </c>
      <c r="B42" s="3">
        <v>1</v>
      </c>
      <c r="C42" s="709">
        <v>1</v>
      </c>
      <c r="D42" s="54">
        <f t="shared" si="49"/>
        <v>1</v>
      </c>
      <c r="E42" s="4">
        <v>1.5</v>
      </c>
      <c r="F42" s="54">
        <f t="shared" si="50"/>
        <v>1.5</v>
      </c>
      <c r="G42" s="4">
        <v>1</v>
      </c>
      <c r="H42" s="54">
        <f t="shared" si="51"/>
        <v>1</v>
      </c>
      <c r="I42" s="79">
        <f t="shared" si="52"/>
        <v>3.5</v>
      </c>
      <c r="J42" s="188">
        <f t="shared" si="53"/>
        <v>1.1666666666666667</v>
      </c>
      <c r="K42" s="4">
        <v>1</v>
      </c>
      <c r="L42" s="54">
        <f t="shared" si="54"/>
        <v>1</v>
      </c>
      <c r="M42" s="4">
        <v>1</v>
      </c>
      <c r="N42" s="54">
        <f t="shared" si="55"/>
        <v>1</v>
      </c>
      <c r="O42" s="4">
        <v>1</v>
      </c>
      <c r="P42" s="54">
        <f t="shared" si="56"/>
        <v>1</v>
      </c>
      <c r="Q42" s="776"/>
      <c r="R42" s="776"/>
    </row>
    <row r="43" spans="1:18" hidden="1" x14ac:dyDescent="0.25">
      <c r="A43" s="2" t="s">
        <v>37</v>
      </c>
      <c r="B43" s="3">
        <v>1</v>
      </c>
      <c r="C43" s="709">
        <v>1</v>
      </c>
      <c r="D43" s="54">
        <f t="shared" si="49"/>
        <v>1</v>
      </c>
      <c r="E43" s="4">
        <v>1</v>
      </c>
      <c r="F43" s="54">
        <f t="shared" si="50"/>
        <v>1</v>
      </c>
      <c r="G43" s="4">
        <v>1</v>
      </c>
      <c r="H43" s="54">
        <f t="shared" si="51"/>
        <v>1</v>
      </c>
      <c r="I43" s="79">
        <f t="shared" si="52"/>
        <v>3</v>
      </c>
      <c r="J43" s="188">
        <f t="shared" si="53"/>
        <v>1</v>
      </c>
      <c r="K43" s="4">
        <v>1</v>
      </c>
      <c r="L43" s="54">
        <f t="shared" si="54"/>
        <v>1</v>
      </c>
      <c r="M43" s="4">
        <v>1</v>
      </c>
      <c r="N43" s="54">
        <f t="shared" si="55"/>
        <v>1</v>
      </c>
      <c r="O43" s="4">
        <v>1</v>
      </c>
      <c r="P43" s="54">
        <f t="shared" si="56"/>
        <v>1</v>
      </c>
      <c r="Q43" s="776"/>
      <c r="R43" s="776"/>
    </row>
    <row r="44" spans="1:18" hidden="1" x14ac:dyDescent="0.25">
      <c r="A44" s="2" t="s">
        <v>39</v>
      </c>
      <c r="B44" s="3">
        <v>1</v>
      </c>
      <c r="C44" s="709">
        <v>1</v>
      </c>
      <c r="D44" s="54">
        <f t="shared" si="49"/>
        <v>1</v>
      </c>
      <c r="E44" s="4">
        <v>1</v>
      </c>
      <c r="F44" s="54">
        <f t="shared" si="50"/>
        <v>1</v>
      </c>
      <c r="G44" s="4">
        <v>1</v>
      </c>
      <c r="H44" s="54">
        <f t="shared" si="51"/>
        <v>1</v>
      </c>
      <c r="I44" s="79">
        <f t="shared" si="52"/>
        <v>3</v>
      </c>
      <c r="J44" s="188">
        <f t="shared" si="53"/>
        <v>1</v>
      </c>
      <c r="K44" s="4">
        <v>1</v>
      </c>
      <c r="L44" s="54">
        <f t="shared" si="54"/>
        <v>1</v>
      </c>
      <c r="M44" s="4">
        <v>1</v>
      </c>
      <c r="N44" s="54">
        <f t="shared" si="55"/>
        <v>1</v>
      </c>
      <c r="O44" s="4">
        <v>1</v>
      </c>
      <c r="P44" s="54">
        <f t="shared" si="56"/>
        <v>1</v>
      </c>
      <c r="Q44" s="776"/>
      <c r="R44" s="776"/>
    </row>
    <row r="45" spans="1:18" hidden="1" x14ac:dyDescent="0.25">
      <c r="A45" s="2" t="s">
        <v>44</v>
      </c>
      <c r="B45" s="3">
        <v>1</v>
      </c>
      <c r="C45" s="709">
        <v>1</v>
      </c>
      <c r="D45" s="54">
        <f t="shared" si="49"/>
        <v>1</v>
      </c>
      <c r="E45" s="4">
        <v>1</v>
      </c>
      <c r="F45" s="54">
        <f t="shared" si="50"/>
        <v>1</v>
      </c>
      <c r="G45" s="4">
        <v>1</v>
      </c>
      <c r="H45" s="54">
        <f>G45/$B45</f>
        <v>1</v>
      </c>
      <c r="I45" s="79">
        <f t="shared" si="52"/>
        <v>3</v>
      </c>
      <c r="J45" s="188">
        <f t="shared" si="53"/>
        <v>1</v>
      </c>
      <c r="K45" s="4">
        <v>1</v>
      </c>
      <c r="L45" s="54">
        <f t="shared" si="54"/>
        <v>1</v>
      </c>
      <c r="M45" s="4">
        <v>1</v>
      </c>
      <c r="N45" s="54">
        <f t="shared" si="55"/>
        <v>1</v>
      </c>
      <c r="O45" s="4">
        <v>1</v>
      </c>
      <c r="P45" s="54">
        <f t="shared" si="56"/>
        <v>1</v>
      </c>
      <c r="Q45" s="776"/>
      <c r="R45" s="776"/>
    </row>
    <row r="46" spans="1:18" hidden="1" x14ac:dyDescent="0.25">
      <c r="A46" s="2" t="s">
        <v>38</v>
      </c>
      <c r="B46" s="3">
        <v>2</v>
      </c>
      <c r="C46" s="710">
        <v>2</v>
      </c>
      <c r="D46" s="54">
        <f t="shared" si="49"/>
        <v>1</v>
      </c>
      <c r="E46" s="4">
        <v>2</v>
      </c>
      <c r="F46" s="54">
        <f t="shared" si="50"/>
        <v>1</v>
      </c>
      <c r="G46" s="4">
        <v>1</v>
      </c>
      <c r="H46" s="54">
        <f t="shared" si="51"/>
        <v>0.5</v>
      </c>
      <c r="I46" s="79">
        <f t="shared" si="52"/>
        <v>5</v>
      </c>
      <c r="J46" s="188">
        <f t="shared" si="53"/>
        <v>0.83333333333333337</v>
      </c>
      <c r="K46" s="4">
        <v>1</v>
      </c>
      <c r="L46" s="54">
        <f t="shared" si="54"/>
        <v>0.5</v>
      </c>
      <c r="M46" s="4">
        <v>2</v>
      </c>
      <c r="N46" s="54">
        <f t="shared" si="55"/>
        <v>1</v>
      </c>
      <c r="O46" s="4">
        <v>2</v>
      </c>
      <c r="P46" s="54">
        <f t="shared" si="56"/>
        <v>1</v>
      </c>
      <c r="Q46" s="776"/>
      <c r="R46" s="776"/>
    </row>
    <row r="47" spans="1:18" ht="15.75" hidden="1" thickBot="1" x14ac:dyDescent="0.3">
      <c r="A47" s="16" t="s">
        <v>40</v>
      </c>
      <c r="B47" s="55">
        <v>1</v>
      </c>
      <c r="C47" s="713">
        <v>1</v>
      </c>
      <c r="D47" s="132">
        <f t="shared" si="49"/>
        <v>1</v>
      </c>
      <c r="E47" s="65">
        <v>1</v>
      </c>
      <c r="F47" s="132">
        <f t="shared" si="50"/>
        <v>1</v>
      </c>
      <c r="G47" s="65">
        <v>1</v>
      </c>
      <c r="H47" s="132">
        <f t="shared" si="51"/>
        <v>1</v>
      </c>
      <c r="I47" s="133">
        <f t="shared" si="52"/>
        <v>3</v>
      </c>
      <c r="J47" s="378">
        <f t="shared" si="53"/>
        <v>1</v>
      </c>
      <c r="K47" s="65">
        <v>1</v>
      </c>
      <c r="L47" s="132">
        <f t="shared" si="54"/>
        <v>1</v>
      </c>
      <c r="M47" s="65">
        <v>1</v>
      </c>
      <c r="N47" s="132">
        <f t="shared" si="55"/>
        <v>1</v>
      </c>
      <c r="O47" s="65">
        <v>1</v>
      </c>
      <c r="P47" s="132">
        <f t="shared" si="56"/>
        <v>1</v>
      </c>
      <c r="Q47" s="777"/>
      <c r="R47" s="777"/>
    </row>
    <row r="48" spans="1:18" ht="15.75" hidden="1" thickBot="1" x14ac:dyDescent="0.3">
      <c r="A48" s="6" t="s">
        <v>7</v>
      </c>
      <c r="B48" s="7">
        <f>SUM(B41:B47)</f>
        <v>8</v>
      </c>
      <c r="C48" s="369">
        <f>SUM(C41:C47)</f>
        <v>8</v>
      </c>
      <c r="D48" s="379">
        <f t="shared" si="49"/>
        <v>1</v>
      </c>
      <c r="E48" s="369">
        <f>SUM(E41:E47)</f>
        <v>8.5</v>
      </c>
      <c r="F48" s="379">
        <f t="shared" si="50"/>
        <v>1.0625</v>
      </c>
      <c r="G48" s="369">
        <f>SUM(G41:G47)</f>
        <v>7</v>
      </c>
      <c r="H48" s="379">
        <f>G48/$B48</f>
        <v>0.875</v>
      </c>
      <c r="I48" s="371">
        <f>SUM(I41:I47)</f>
        <v>23.5</v>
      </c>
      <c r="J48" s="380">
        <f t="shared" ref="J48" si="57">I48/$B48</f>
        <v>2.9375</v>
      </c>
      <c r="K48" s="369">
        <f>SUM(K41:K47)</f>
        <v>7</v>
      </c>
      <c r="L48" s="379">
        <f t="shared" si="54"/>
        <v>0.875</v>
      </c>
      <c r="M48" s="369">
        <f>SUM(M41:M47)</f>
        <v>8</v>
      </c>
      <c r="N48" s="379">
        <f t="shared" si="55"/>
        <v>1</v>
      </c>
      <c r="O48" s="369">
        <f>SUM(O41:O47)</f>
        <v>8</v>
      </c>
      <c r="P48" s="379">
        <f t="shared" si="56"/>
        <v>1</v>
      </c>
      <c r="Q48" s="726"/>
      <c r="R48" s="726"/>
    </row>
  </sheetData>
  <mergeCells count="6">
    <mergeCell ref="A2:M2"/>
    <mergeCell ref="A3:M3"/>
    <mergeCell ref="A39:M39"/>
    <mergeCell ref="A22:R22"/>
    <mergeCell ref="A6:AF6"/>
    <mergeCell ref="A5:AF5"/>
  </mergeCells>
  <pageMargins left="0.23622047244094491" right="0.23622047244094491" top="0.38" bottom="0.74803149606299213" header="0.31496062992125984" footer="0.31496062992125984"/>
  <pageSetup paperSize="9" scale="63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36" customWidth="1"/>
    <col min="2" max="2" width="8.7109375" style="157" customWidth="1"/>
    <col min="4" max="4" width="8.42578125" style="157" customWidth="1"/>
    <col min="6" max="6" width="8.42578125" style="157" customWidth="1"/>
    <col min="8" max="8" width="8.42578125" style="157" customWidth="1"/>
    <col min="10" max="10" width="9.140625" style="157"/>
    <col min="12" max="12" width="8.42578125" style="157" customWidth="1"/>
    <col min="14" max="14" width="8.42578125" style="157" customWidth="1"/>
    <col min="16" max="16" width="8.42578125" style="157" customWidth="1"/>
    <col min="17" max="17" width="10.42578125" style="157" customWidth="1"/>
    <col min="18" max="18" width="8.42578125" style="157" customWidth="1"/>
  </cols>
  <sheetData>
    <row r="1" spans="1:18" ht="18" x14ac:dyDescent="0.35">
      <c r="A1" s="1289" t="s">
        <v>504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</row>
    <row r="2" spans="1:18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</row>
    <row r="3" spans="1:18" x14ac:dyDescent="0.25">
      <c r="A3" s="229" t="s">
        <v>189</v>
      </c>
    </row>
    <row r="4" spans="1:18" ht="15.75" hidden="1" x14ac:dyDescent="0.25">
      <c r="A4" s="230" t="s">
        <v>265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5" spans="1:18" ht="36.75" hidden="1" thickBot="1" x14ac:dyDescent="0.3">
      <c r="A5" s="231" t="s">
        <v>14</v>
      </c>
      <c r="B5" s="158" t="s">
        <v>15</v>
      </c>
      <c r="C5" s="225" t="s">
        <v>402</v>
      </c>
      <c r="D5" s="226" t="s">
        <v>1</v>
      </c>
      <c r="E5" s="225" t="s">
        <v>383</v>
      </c>
      <c r="F5" s="226" t="s">
        <v>1</v>
      </c>
      <c r="G5" s="225" t="s">
        <v>384</v>
      </c>
      <c r="H5" s="226" t="s">
        <v>1</v>
      </c>
      <c r="I5" s="101" t="s">
        <v>394</v>
      </c>
      <c r="J5" s="13" t="s">
        <v>196</v>
      </c>
      <c r="K5" s="225" t="s">
        <v>385</v>
      </c>
      <c r="L5" s="226" t="s">
        <v>1</v>
      </c>
      <c r="M5" s="227" t="s">
        <v>386</v>
      </c>
      <c r="N5" s="228" t="s">
        <v>1</v>
      </c>
      <c r="O5" s="227" t="s">
        <v>387</v>
      </c>
      <c r="P5" s="228" t="s">
        <v>1</v>
      </c>
      <c r="Q5" s="784"/>
      <c r="R5" s="784"/>
    </row>
    <row r="6" spans="1:18" hidden="1" x14ac:dyDescent="0.25">
      <c r="A6" s="232" t="s">
        <v>8</v>
      </c>
      <c r="B6" s="90">
        <f>'Pque N Mundo I'!B13</f>
        <v>288</v>
      </c>
      <c r="C6" s="107">
        <f>'Pque N Mundo I'!C13</f>
        <v>266</v>
      </c>
      <c r="D6" s="120">
        <f t="shared" ref="D6:D7" si="0">C6/$B6</f>
        <v>0.92361111111111116</v>
      </c>
      <c r="E6" s="107">
        <f>'Pque N Mundo I'!E13</f>
        <v>278</v>
      </c>
      <c r="F6" s="120">
        <f t="shared" ref="F6:F7" si="1">E6/$B6</f>
        <v>0.96527777777777779</v>
      </c>
      <c r="G6" s="107">
        <f>'Pque N Mundo I'!G13</f>
        <v>232</v>
      </c>
      <c r="H6" s="120">
        <f t="shared" ref="H6:L7" si="2">G6/$B6</f>
        <v>0.80555555555555558</v>
      </c>
      <c r="I6" s="109">
        <f>SUM(C6,E6,G6)</f>
        <v>776</v>
      </c>
      <c r="J6" s="121">
        <f>I6/($B6*3)</f>
        <v>0.89814814814814814</v>
      </c>
      <c r="K6" s="107">
        <f>'Pque N Mundo I'!K13</f>
        <v>29</v>
      </c>
      <c r="L6" s="120">
        <f t="shared" si="2"/>
        <v>0.10069444444444445</v>
      </c>
      <c r="M6" s="107">
        <f>'Pque N Mundo I'!M13</f>
        <v>15</v>
      </c>
      <c r="N6" s="120">
        <f t="shared" ref="N6:N7" si="3">M6/$B6</f>
        <v>5.2083333333333336E-2</v>
      </c>
      <c r="O6" s="107">
        <f>'Pque N Mundo I'!O13</f>
        <v>41</v>
      </c>
      <c r="P6" s="120">
        <f t="shared" ref="P6:P7" si="4">O6/$B6</f>
        <v>0.1423611111111111</v>
      </c>
      <c r="Q6" s="785"/>
      <c r="R6" s="785"/>
    </row>
    <row r="7" spans="1:18" hidden="1" x14ac:dyDescent="0.25">
      <c r="A7" s="232" t="s">
        <v>9</v>
      </c>
      <c r="B7" s="90">
        <f>'Pque N Mundo I'!B14</f>
        <v>1008</v>
      </c>
      <c r="C7" s="107">
        <f>'Pque N Mundo I'!C14</f>
        <v>676</v>
      </c>
      <c r="D7" s="120">
        <f t="shared" si="0"/>
        <v>0.67063492063492058</v>
      </c>
      <c r="E7" s="107">
        <f>'Pque N Mundo I'!E14</f>
        <v>915</v>
      </c>
      <c r="F7" s="120">
        <f t="shared" si="1"/>
        <v>0.90773809523809523</v>
      </c>
      <c r="G7" s="107">
        <f>'Pque N Mundo I'!G14</f>
        <v>786</v>
      </c>
      <c r="H7" s="120">
        <f t="shared" si="2"/>
        <v>0.77976190476190477</v>
      </c>
      <c r="I7" s="109">
        <f>SUM(C7,E7,G7)</f>
        <v>2377</v>
      </c>
      <c r="J7" s="121">
        <f>I7/($B7*3)</f>
        <v>0.78604497354497349</v>
      </c>
      <c r="K7" s="107">
        <f>'Pque N Mundo I'!K14</f>
        <v>3</v>
      </c>
      <c r="L7" s="120">
        <f t="shared" si="2"/>
        <v>2.976190476190476E-3</v>
      </c>
      <c r="M7" s="107">
        <f>'Pque N Mundo I'!M14</f>
        <v>5</v>
      </c>
      <c r="N7" s="120">
        <f t="shared" si="3"/>
        <v>4.96031746031746E-3</v>
      </c>
      <c r="O7" s="107">
        <f>'Pque N Mundo I'!O14</f>
        <v>34</v>
      </c>
      <c r="P7" s="120">
        <f t="shared" si="4"/>
        <v>3.3730158730158728E-2</v>
      </c>
      <c r="Q7" s="785"/>
      <c r="R7" s="785"/>
    </row>
    <row r="8" spans="1:18" ht="15.75" hidden="1" x14ac:dyDescent="0.25">
      <c r="A8" s="230" t="s">
        <v>267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</row>
    <row r="9" spans="1:18" hidden="1" x14ac:dyDescent="0.25">
      <c r="A9" s="232" t="s">
        <v>30</v>
      </c>
      <c r="B9" s="90">
        <f>'Pque N Mundo II'!B11</f>
        <v>384</v>
      </c>
      <c r="C9" s="107">
        <f>'Pque N Mundo II'!C11</f>
        <v>302</v>
      </c>
      <c r="D9" s="120">
        <f t="shared" ref="D9:D12" si="5">C9/$B9</f>
        <v>0.78645833333333337</v>
      </c>
      <c r="E9" s="107">
        <f>'Pque N Mundo II'!E11</f>
        <v>234</v>
      </c>
      <c r="F9" s="120">
        <f t="shared" ref="F9:F12" si="6">E9/$B9</f>
        <v>0.609375</v>
      </c>
      <c r="G9" s="107">
        <f>'Pque N Mundo II'!G11</f>
        <v>266</v>
      </c>
      <c r="H9" s="120">
        <f t="shared" ref="H9:L12" si="7">G9/$B9</f>
        <v>0.69270833333333337</v>
      </c>
      <c r="I9" s="109">
        <f t="shared" ref="I9:I12" si="8">SUM(C9,E9,G9)</f>
        <v>802</v>
      </c>
      <c r="J9" s="121">
        <f t="shared" ref="J9:J12" si="9">I9/($B9*3)</f>
        <v>0.69618055555555558</v>
      </c>
      <c r="K9" s="107">
        <f>'Pque N Mundo II'!K11</f>
        <v>110</v>
      </c>
      <c r="L9" s="120">
        <f t="shared" si="7"/>
        <v>0.28645833333333331</v>
      </c>
      <c r="M9" s="107">
        <f>'Pque N Mundo II'!M11</f>
        <v>116</v>
      </c>
      <c r="N9" s="120">
        <f t="shared" ref="N9:N12" si="10">M9/$B9</f>
        <v>0.30208333333333331</v>
      </c>
      <c r="O9" s="107">
        <f>'Pque N Mundo II'!O11</f>
        <v>185</v>
      </c>
      <c r="P9" s="120">
        <f t="shared" ref="P9:P12" si="11">O9/$B9</f>
        <v>0.48177083333333331</v>
      </c>
      <c r="Q9" s="785"/>
      <c r="R9" s="785"/>
    </row>
    <row r="10" spans="1:18" hidden="1" x14ac:dyDescent="0.25">
      <c r="A10" s="232" t="s">
        <v>31</v>
      </c>
      <c r="B10" s="90">
        <f>'Pque N Mundo II'!B12</f>
        <v>1344</v>
      </c>
      <c r="C10" s="107">
        <f>'Pque N Mundo II'!C12</f>
        <v>1149</v>
      </c>
      <c r="D10" s="120">
        <f t="shared" si="5"/>
        <v>0.8549107142857143</v>
      </c>
      <c r="E10" s="107">
        <f>'Pque N Mundo II'!E12</f>
        <v>843</v>
      </c>
      <c r="F10" s="120">
        <f t="shared" si="6"/>
        <v>0.6272321428571429</v>
      </c>
      <c r="G10" s="107">
        <f>'Pque N Mundo II'!G12</f>
        <v>816</v>
      </c>
      <c r="H10" s="120">
        <f t="shared" si="7"/>
        <v>0.6071428571428571</v>
      </c>
      <c r="I10" s="109">
        <f t="shared" si="8"/>
        <v>2808</v>
      </c>
      <c r="J10" s="121">
        <f t="shared" si="9"/>
        <v>0.6964285714285714</v>
      </c>
      <c r="K10" s="107">
        <f>'Pque N Mundo II'!K12</f>
        <v>136</v>
      </c>
      <c r="L10" s="120">
        <f t="shared" si="7"/>
        <v>0.10119047619047619</v>
      </c>
      <c r="M10" s="107">
        <f>'Pque N Mundo II'!M12</f>
        <v>132</v>
      </c>
      <c r="N10" s="120">
        <f t="shared" si="10"/>
        <v>9.8214285714285712E-2</v>
      </c>
      <c r="O10" s="107">
        <f>'Pque N Mundo II'!O12</f>
        <v>230</v>
      </c>
      <c r="P10" s="120">
        <f t="shared" si="11"/>
        <v>0.17113095238095238</v>
      </c>
      <c r="Q10" s="785"/>
      <c r="R10" s="785"/>
    </row>
    <row r="11" spans="1:18" hidden="1" x14ac:dyDescent="0.25">
      <c r="A11" s="232" t="s">
        <v>8</v>
      </c>
      <c r="B11" s="90">
        <f>'Pque N Mundo II'!B13</f>
        <v>192</v>
      </c>
      <c r="C11" s="107">
        <f>'Pque N Mundo II'!C13</f>
        <v>220</v>
      </c>
      <c r="D11" s="120">
        <f t="shared" si="5"/>
        <v>1.1458333333333333</v>
      </c>
      <c r="E11" s="107">
        <f>'Pque N Mundo II'!E13</f>
        <v>188</v>
      </c>
      <c r="F11" s="120">
        <f t="shared" si="6"/>
        <v>0.97916666666666663</v>
      </c>
      <c r="G11" s="107">
        <f>'Pque N Mundo II'!G13</f>
        <v>154</v>
      </c>
      <c r="H11" s="120">
        <f t="shared" si="7"/>
        <v>0.80208333333333337</v>
      </c>
      <c r="I11" s="109">
        <f t="shared" si="8"/>
        <v>562</v>
      </c>
      <c r="J11" s="121">
        <f t="shared" si="9"/>
        <v>0.97569444444444442</v>
      </c>
      <c r="K11" s="107">
        <f>'Pque N Mundo II'!K13</f>
        <v>38</v>
      </c>
      <c r="L11" s="120">
        <f t="shared" si="7"/>
        <v>0.19791666666666666</v>
      </c>
      <c r="M11" s="107">
        <f>'Pque N Mundo II'!M13</f>
        <v>24</v>
      </c>
      <c r="N11" s="120">
        <f t="shared" si="10"/>
        <v>0.125</v>
      </c>
      <c r="O11" s="107">
        <f>'Pque N Mundo II'!O13</f>
        <v>40</v>
      </c>
      <c r="P11" s="120">
        <f t="shared" si="11"/>
        <v>0.20833333333333334</v>
      </c>
      <c r="Q11" s="785"/>
      <c r="R11" s="785"/>
    </row>
    <row r="12" spans="1:18" hidden="1" x14ac:dyDescent="0.25">
      <c r="A12" s="232" t="s">
        <v>9</v>
      </c>
      <c r="B12" s="90">
        <f>'Pque N Mundo II'!B14</f>
        <v>672</v>
      </c>
      <c r="C12" s="107">
        <f>'Pque N Mundo II'!C14</f>
        <v>1012</v>
      </c>
      <c r="D12" s="120">
        <f t="shared" si="5"/>
        <v>1.5059523809523809</v>
      </c>
      <c r="E12" s="107">
        <f>'Pque N Mundo II'!E14</f>
        <v>724</v>
      </c>
      <c r="F12" s="120">
        <f t="shared" si="6"/>
        <v>1.0773809523809523</v>
      </c>
      <c r="G12" s="107">
        <f>'Pque N Mundo II'!G14</f>
        <v>629</v>
      </c>
      <c r="H12" s="120">
        <f t="shared" si="7"/>
        <v>0.93601190476190477</v>
      </c>
      <c r="I12" s="109">
        <f t="shared" si="8"/>
        <v>2365</v>
      </c>
      <c r="J12" s="121">
        <f t="shared" si="9"/>
        <v>1.1731150793650793</v>
      </c>
      <c r="K12" s="107">
        <f>'Pque N Mundo II'!K14</f>
        <v>65</v>
      </c>
      <c r="L12" s="120">
        <f t="shared" si="7"/>
        <v>9.6726190476190479E-2</v>
      </c>
      <c r="M12" s="107">
        <f>'Pque N Mundo II'!M14</f>
        <v>40</v>
      </c>
      <c r="N12" s="120">
        <f t="shared" si="10"/>
        <v>5.9523809523809521E-2</v>
      </c>
      <c r="O12" s="107">
        <f>'Pque N Mundo II'!O14</f>
        <v>61</v>
      </c>
      <c r="P12" s="120">
        <f t="shared" si="11"/>
        <v>9.0773809523809521E-2</v>
      </c>
      <c r="Q12" s="785"/>
      <c r="R12" s="785"/>
    </row>
    <row r="13" spans="1:18" ht="15.75" hidden="1" x14ac:dyDescent="0.25">
      <c r="A13" s="230" t="s">
        <v>269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</row>
    <row r="14" spans="1:18" hidden="1" x14ac:dyDescent="0.25">
      <c r="A14" s="232" t="s">
        <v>8</v>
      </c>
      <c r="B14" s="88">
        <f>'AMA_UBS J Brasil'!B13</f>
        <v>384</v>
      </c>
      <c r="C14" s="106">
        <f>'AMA_UBS J Brasil'!C13</f>
        <v>505</v>
      </c>
      <c r="D14" s="19">
        <f t="shared" ref="D14:D15" si="12">C14/$B14</f>
        <v>1.3151041666666667</v>
      </c>
      <c r="E14" s="106">
        <f>'AMA_UBS J Brasil'!E13</f>
        <v>452</v>
      </c>
      <c r="F14" s="19">
        <f t="shared" ref="F14:F15" si="13">E14/$B14</f>
        <v>1.1770833333333333</v>
      </c>
      <c r="G14" s="106">
        <f>'AMA_UBS J Brasil'!G13</f>
        <v>360</v>
      </c>
      <c r="H14" s="19">
        <f t="shared" ref="H14:L15" si="14">G14/$B14</f>
        <v>0.9375</v>
      </c>
      <c r="I14" s="77">
        <f t="shared" ref="I14:I15" si="15">SUM(C14,E14,G14)</f>
        <v>1317</v>
      </c>
      <c r="J14" s="119">
        <f t="shared" ref="J14:J15" si="16">I14/($B14*3)</f>
        <v>1.1432291666666667</v>
      </c>
      <c r="K14" s="106">
        <f>'AMA_UBS J Brasil'!K13</f>
        <v>63</v>
      </c>
      <c r="L14" s="19">
        <f t="shared" si="14"/>
        <v>0.1640625</v>
      </c>
      <c r="M14" s="106">
        <f>'AMA_UBS J Brasil'!M13</f>
        <v>31</v>
      </c>
      <c r="N14" s="19">
        <f t="shared" ref="N14:N15" si="17">M14/$B14</f>
        <v>8.0729166666666671E-2</v>
      </c>
      <c r="O14" s="106">
        <f>'AMA_UBS J Brasil'!O13</f>
        <v>117</v>
      </c>
      <c r="P14" s="19">
        <f t="shared" ref="P14:P15" si="18">O14/$B14</f>
        <v>0.3046875</v>
      </c>
      <c r="Q14" s="778"/>
      <c r="R14" s="778"/>
    </row>
    <row r="15" spans="1:18" hidden="1" x14ac:dyDescent="0.25">
      <c r="A15" s="232" t="s">
        <v>9</v>
      </c>
      <c r="B15" s="90">
        <f>'AMA_UBS J Brasil'!B14</f>
        <v>1344</v>
      </c>
      <c r="C15" s="107">
        <f>'AMA_UBS J Brasil'!C14</f>
        <v>1379</v>
      </c>
      <c r="D15" s="120">
        <f t="shared" si="12"/>
        <v>1.0260416666666667</v>
      </c>
      <c r="E15" s="107">
        <f>'AMA_UBS J Brasil'!E14</f>
        <v>1210</v>
      </c>
      <c r="F15" s="120">
        <f t="shared" si="13"/>
        <v>0.90029761904761907</v>
      </c>
      <c r="G15" s="107">
        <f>'AMA_UBS J Brasil'!G14</f>
        <v>842</v>
      </c>
      <c r="H15" s="120">
        <f t="shared" si="14"/>
        <v>0.62648809523809523</v>
      </c>
      <c r="I15" s="109">
        <f t="shared" si="15"/>
        <v>3431</v>
      </c>
      <c r="J15" s="121">
        <f t="shared" si="16"/>
        <v>0.85094246031746035</v>
      </c>
      <c r="K15" s="107">
        <f>'AMA_UBS J Brasil'!K14</f>
        <v>25</v>
      </c>
      <c r="L15" s="120">
        <f t="shared" si="14"/>
        <v>1.8601190476190476E-2</v>
      </c>
      <c r="M15" s="107">
        <f>'AMA_UBS J Brasil'!M14</f>
        <v>9</v>
      </c>
      <c r="N15" s="120">
        <f t="shared" si="17"/>
        <v>6.6964285714285711E-3</v>
      </c>
      <c r="O15" s="107">
        <f>'AMA_UBS J Brasil'!O14</f>
        <v>27</v>
      </c>
      <c r="P15" s="120">
        <f t="shared" si="18"/>
        <v>2.0089285714285716E-2</v>
      </c>
      <c r="Q15" s="785"/>
      <c r="R15" s="785"/>
    </row>
    <row r="16" spans="1:18" hidden="1" x14ac:dyDescent="0.25"/>
    <row r="17" spans="1:18" ht="15.75" hidden="1" x14ac:dyDescent="0.25">
      <c r="A17" s="230" t="s">
        <v>275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</row>
    <row r="18" spans="1:18" hidden="1" x14ac:dyDescent="0.25">
      <c r="A18" s="232" t="s">
        <v>8</v>
      </c>
      <c r="B18" s="88">
        <f>'AMA_UBS V Medeiros'!B8</f>
        <v>576</v>
      </c>
      <c r="C18" s="106">
        <f>'AMA_UBS V Medeiros'!C8</f>
        <v>764</v>
      </c>
      <c r="D18" s="19">
        <f t="shared" ref="D18:D19" si="19">C18/$B18</f>
        <v>1.3263888888888888</v>
      </c>
      <c r="E18" s="106">
        <f>'AMA_UBS V Medeiros'!E8</f>
        <v>625</v>
      </c>
      <c r="F18" s="19">
        <f t="shared" ref="F18:F19" si="20">E18/$B18</f>
        <v>1.0850694444444444</v>
      </c>
      <c r="G18" s="106">
        <f>'AMA_UBS V Medeiros'!G8</f>
        <v>457</v>
      </c>
      <c r="H18" s="19">
        <f t="shared" ref="H18:L19" si="21">G18/$B18</f>
        <v>0.79340277777777779</v>
      </c>
      <c r="I18" s="77">
        <f t="shared" ref="I18:I19" si="22">SUM(C18,E18,G18)</f>
        <v>1846</v>
      </c>
      <c r="J18" s="119">
        <f t="shared" ref="J18:J19" si="23">I18/($B18*3)</f>
        <v>1.068287037037037</v>
      </c>
      <c r="K18" s="106">
        <f>'AMA_UBS V Medeiros'!K8</f>
        <v>150</v>
      </c>
      <c r="L18" s="19">
        <f t="shared" si="21"/>
        <v>0.26041666666666669</v>
      </c>
      <c r="M18" s="106">
        <f>'AMA_UBS V Medeiros'!M8</f>
        <v>106</v>
      </c>
      <c r="N18" s="19">
        <f t="shared" ref="N18:N19" si="24">M18/$B18</f>
        <v>0.18402777777777779</v>
      </c>
      <c r="O18" s="106">
        <f>'AMA_UBS V Medeiros'!O8</f>
        <v>171</v>
      </c>
      <c r="P18" s="19">
        <f t="shared" ref="P18:P19" si="25">O18/$B18</f>
        <v>0.296875</v>
      </c>
      <c r="Q18" s="778"/>
      <c r="R18" s="778"/>
    </row>
    <row r="19" spans="1:18" hidden="1" x14ac:dyDescent="0.25">
      <c r="A19" s="232" t="s">
        <v>9</v>
      </c>
      <c r="B19" s="90">
        <f>'AMA_UBS V Medeiros'!B9</f>
        <v>2016</v>
      </c>
      <c r="C19" s="107">
        <f>'AMA_UBS V Medeiros'!C9</f>
        <v>2325</v>
      </c>
      <c r="D19" s="120">
        <f t="shared" si="19"/>
        <v>1.1532738095238095</v>
      </c>
      <c r="E19" s="107">
        <f>'AMA_UBS V Medeiros'!E9</f>
        <v>1913</v>
      </c>
      <c r="F19" s="120">
        <f t="shared" si="20"/>
        <v>0.94890873015873012</v>
      </c>
      <c r="G19" s="107">
        <f>'AMA_UBS V Medeiros'!G9</f>
        <v>1147</v>
      </c>
      <c r="H19" s="120">
        <f t="shared" si="21"/>
        <v>0.56894841269841268</v>
      </c>
      <c r="I19" s="109">
        <f t="shared" si="22"/>
        <v>5385</v>
      </c>
      <c r="J19" s="121">
        <f t="shared" si="23"/>
        <v>0.89037698412698407</v>
      </c>
      <c r="K19" s="107">
        <f>'AMA_UBS V Medeiros'!K9</f>
        <v>173</v>
      </c>
      <c r="L19" s="120">
        <f t="shared" si="21"/>
        <v>8.5813492063492064E-2</v>
      </c>
      <c r="M19" s="107">
        <f>'AMA_UBS V Medeiros'!M9</f>
        <v>72</v>
      </c>
      <c r="N19" s="120">
        <f t="shared" si="24"/>
        <v>3.5714285714285712E-2</v>
      </c>
      <c r="O19" s="107">
        <f>'AMA_UBS V Medeiros'!O9</f>
        <v>157</v>
      </c>
      <c r="P19" s="120">
        <f t="shared" si="25"/>
        <v>7.7876984126984128E-2</v>
      </c>
      <c r="Q19" s="785"/>
      <c r="R19" s="785"/>
    </row>
    <row r="20" spans="1:18" ht="15.75" hidden="1" x14ac:dyDescent="0.25">
      <c r="A20" s="230" t="s">
        <v>277</v>
      </c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</row>
    <row r="21" spans="1:18" hidden="1" x14ac:dyDescent="0.25">
      <c r="A21" s="232" t="s">
        <v>8</v>
      </c>
      <c r="B21" s="88">
        <f>'UBS Izolina Mazzei'!B8</f>
        <v>864</v>
      </c>
      <c r="C21" s="106">
        <f>'UBS Izolina Mazzei'!C8</f>
        <v>998</v>
      </c>
      <c r="D21" s="19">
        <f t="shared" ref="D21:D22" si="26">C21/$B21</f>
        <v>1.1550925925925926</v>
      </c>
      <c r="E21" s="106">
        <f>'UBS Izolina Mazzei'!E8</f>
        <v>806</v>
      </c>
      <c r="F21" s="19">
        <f t="shared" ref="F21:F22" si="27">E21/$B21</f>
        <v>0.93287037037037035</v>
      </c>
      <c r="G21" s="106">
        <f>'UBS Izolina Mazzei'!G8</f>
        <v>553</v>
      </c>
      <c r="H21" s="19">
        <f t="shared" ref="H21:L22" si="28">G21/$B21</f>
        <v>0.64004629629629628</v>
      </c>
      <c r="I21" s="77">
        <f t="shared" ref="I21:I22" si="29">SUM(C21,E21,G21)</f>
        <v>2357</v>
      </c>
      <c r="J21" s="119">
        <f t="shared" ref="J21:J22" si="30">I21/($B21*3)</f>
        <v>0.90933641975308643</v>
      </c>
      <c r="K21" s="106">
        <f>'UBS Izolina Mazzei'!K8</f>
        <v>103</v>
      </c>
      <c r="L21" s="19">
        <f t="shared" si="28"/>
        <v>0.11921296296296297</v>
      </c>
      <c r="M21" s="106">
        <f>'UBS Izolina Mazzei'!M8</f>
        <v>96</v>
      </c>
      <c r="N21" s="19">
        <f t="shared" ref="N21:N22" si="31">M21/$B21</f>
        <v>0.1111111111111111</v>
      </c>
      <c r="O21" s="106">
        <f>'UBS Izolina Mazzei'!O8</f>
        <v>144</v>
      </c>
      <c r="P21" s="19">
        <f t="shared" ref="P21:P22" si="32">O21/$B21</f>
        <v>0.16666666666666666</v>
      </c>
      <c r="Q21" s="778"/>
      <c r="R21" s="778"/>
    </row>
    <row r="22" spans="1:18" hidden="1" x14ac:dyDescent="0.25">
      <c r="A22" s="232" t="s">
        <v>9</v>
      </c>
      <c r="B22" s="90">
        <f>'UBS Izolina Mazzei'!B9</f>
        <v>3024</v>
      </c>
      <c r="C22" s="107">
        <f>'UBS Izolina Mazzei'!C9</f>
        <v>2866</v>
      </c>
      <c r="D22" s="120">
        <f t="shared" si="26"/>
        <v>0.94775132275132279</v>
      </c>
      <c r="E22" s="107">
        <f>'UBS Izolina Mazzei'!E9</f>
        <v>2250</v>
      </c>
      <c r="F22" s="120">
        <f t="shared" si="27"/>
        <v>0.74404761904761907</v>
      </c>
      <c r="G22" s="107">
        <f>'UBS Izolina Mazzei'!G9</f>
        <v>1484</v>
      </c>
      <c r="H22" s="120">
        <f t="shared" si="28"/>
        <v>0.49074074074074076</v>
      </c>
      <c r="I22" s="109">
        <f t="shared" si="29"/>
        <v>6600</v>
      </c>
      <c r="J22" s="121">
        <f t="shared" si="30"/>
        <v>0.72751322751322756</v>
      </c>
      <c r="K22" s="107">
        <f>'UBS Izolina Mazzei'!K9</f>
        <v>185</v>
      </c>
      <c r="L22" s="120">
        <f t="shared" si="28"/>
        <v>6.1177248677248677E-2</v>
      </c>
      <c r="M22" s="107">
        <f>'UBS Izolina Mazzei'!M9</f>
        <v>164</v>
      </c>
      <c r="N22" s="120">
        <f t="shared" si="31"/>
        <v>5.423280423280423E-2</v>
      </c>
      <c r="O22" s="107">
        <f>'UBS Izolina Mazzei'!O9</f>
        <v>262</v>
      </c>
      <c r="P22" s="120">
        <f t="shared" si="32"/>
        <v>8.6640211640211642E-2</v>
      </c>
      <c r="Q22" s="785"/>
      <c r="R22" s="785"/>
    </row>
    <row r="23" spans="1:18" ht="15.75" hidden="1" x14ac:dyDescent="0.25">
      <c r="A23" s="230" t="s">
        <v>279</v>
      </c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</row>
    <row r="24" spans="1:18" hidden="1" x14ac:dyDescent="0.25">
      <c r="A24" s="232" t="s">
        <v>8</v>
      </c>
      <c r="B24" s="88">
        <f>'UBS Jardim Japão'!B8</f>
        <v>576</v>
      </c>
      <c r="C24" s="106">
        <f>'UBS Jardim Japão'!C8</f>
        <v>504</v>
      </c>
      <c r="D24" s="19">
        <f t="shared" ref="D24:D25" si="33">C24/$B24</f>
        <v>0.875</v>
      </c>
      <c r="E24" s="106">
        <f>'UBS Jardim Japão'!E8</f>
        <v>426</v>
      </c>
      <c r="F24" s="19">
        <f t="shared" ref="F24:F25" si="34">E24/$B24</f>
        <v>0.73958333333333337</v>
      </c>
      <c r="G24" s="106">
        <f>'UBS Jardim Japão'!G8</f>
        <v>414</v>
      </c>
      <c r="H24" s="19">
        <f t="shared" ref="H24:L25" si="35">G24/$B24</f>
        <v>0.71875</v>
      </c>
      <c r="I24" s="77">
        <f t="shared" ref="I24:I25" si="36">SUM(C24,E24,G24)</f>
        <v>1344</v>
      </c>
      <c r="J24" s="119">
        <f t="shared" ref="J24:J25" si="37">I24/($B24*3)</f>
        <v>0.77777777777777779</v>
      </c>
      <c r="K24" s="106">
        <f>'UBS Jardim Japão'!K8</f>
        <v>143</v>
      </c>
      <c r="L24" s="19">
        <f t="shared" si="35"/>
        <v>0.2482638888888889</v>
      </c>
      <c r="M24" s="106">
        <f>'UBS Jardim Japão'!M8</f>
        <v>133</v>
      </c>
      <c r="N24" s="19">
        <f t="shared" ref="N24:N25" si="38">M24/$B24</f>
        <v>0.23090277777777779</v>
      </c>
      <c r="O24" s="106">
        <f>'UBS Jardim Japão'!O8</f>
        <v>210</v>
      </c>
      <c r="P24" s="19">
        <f t="shared" ref="P24:P25" si="39">O24/$B24</f>
        <v>0.36458333333333331</v>
      </c>
      <c r="Q24" s="778"/>
      <c r="R24" s="778"/>
    </row>
    <row r="25" spans="1:18" hidden="1" x14ac:dyDescent="0.25">
      <c r="A25" s="232" t="s">
        <v>9</v>
      </c>
      <c r="B25" s="90">
        <f>'UBS Jardim Japão'!B9</f>
        <v>2016</v>
      </c>
      <c r="C25" s="107">
        <f>'UBS Jardim Japão'!C9</f>
        <v>1767</v>
      </c>
      <c r="D25" s="120">
        <f t="shared" si="33"/>
        <v>0.87648809523809523</v>
      </c>
      <c r="E25" s="107">
        <f>'UBS Jardim Japão'!E9</f>
        <v>1400</v>
      </c>
      <c r="F25" s="120">
        <f t="shared" si="34"/>
        <v>0.69444444444444442</v>
      </c>
      <c r="G25" s="107">
        <f>'UBS Jardim Japão'!G9</f>
        <v>1029</v>
      </c>
      <c r="H25" s="120">
        <f t="shared" si="35"/>
        <v>0.51041666666666663</v>
      </c>
      <c r="I25" s="109">
        <f t="shared" si="36"/>
        <v>4196</v>
      </c>
      <c r="J25" s="121">
        <f t="shared" si="37"/>
        <v>0.69378306878306883</v>
      </c>
      <c r="K25" s="107">
        <f>'UBS Jardim Japão'!K9</f>
        <v>213</v>
      </c>
      <c r="L25" s="120">
        <f t="shared" si="35"/>
        <v>0.1056547619047619</v>
      </c>
      <c r="M25" s="107">
        <f>'UBS Jardim Japão'!M9</f>
        <v>169</v>
      </c>
      <c r="N25" s="120">
        <f t="shared" si="38"/>
        <v>8.3829365079365073E-2</v>
      </c>
      <c r="O25" s="107">
        <f>'UBS Jardim Japão'!O9</f>
        <v>271</v>
      </c>
      <c r="P25" s="120">
        <f t="shared" si="39"/>
        <v>0.13442460317460317</v>
      </c>
      <c r="Q25" s="785"/>
      <c r="R25" s="785"/>
    </row>
    <row r="26" spans="1:18" ht="15.75" hidden="1" x14ac:dyDescent="0.25">
      <c r="A26" s="230" t="s">
        <v>282</v>
      </c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</row>
    <row r="27" spans="1:18" ht="36.75" hidden="1" thickBot="1" x14ac:dyDescent="0.3">
      <c r="A27" s="231" t="s">
        <v>14</v>
      </c>
      <c r="B27" s="158" t="s">
        <v>15</v>
      </c>
      <c r="C27" s="225" t="s">
        <v>2</v>
      </c>
      <c r="D27" s="226" t="s">
        <v>1</v>
      </c>
      <c r="E27" s="225" t="s">
        <v>3</v>
      </c>
      <c r="F27" s="226" t="s">
        <v>1</v>
      </c>
      <c r="G27" s="225" t="s">
        <v>4</v>
      </c>
      <c r="H27" s="226" t="s">
        <v>1</v>
      </c>
      <c r="I27" s="101" t="s">
        <v>197</v>
      </c>
      <c r="J27" s="13" t="s">
        <v>196</v>
      </c>
      <c r="K27" s="225" t="s">
        <v>5</v>
      </c>
      <c r="L27" s="226" t="s">
        <v>1</v>
      </c>
      <c r="M27" s="227" t="s">
        <v>194</v>
      </c>
      <c r="N27" s="228" t="s">
        <v>1</v>
      </c>
      <c r="O27" s="227" t="s">
        <v>195</v>
      </c>
      <c r="P27" s="228" t="s">
        <v>1</v>
      </c>
      <c r="Q27" s="784"/>
      <c r="R27" s="784"/>
    </row>
    <row r="28" spans="1:18" hidden="1" x14ac:dyDescent="0.25">
      <c r="A28" s="232" t="s">
        <v>8</v>
      </c>
      <c r="B28" s="88">
        <f>'UBS Vila Ede'!B8</f>
        <v>864</v>
      </c>
      <c r="C28" s="106">
        <f>'UBS Vila Ede'!C8</f>
        <v>1045</v>
      </c>
      <c r="D28" s="19">
        <f t="shared" ref="D28:D29" si="40">C28/$B28</f>
        <v>1.2094907407407407</v>
      </c>
      <c r="E28" s="106">
        <f>'UBS Vila Ede'!E8</f>
        <v>816</v>
      </c>
      <c r="F28" s="19">
        <f t="shared" ref="F28:F29" si="41">E28/$B28</f>
        <v>0.94444444444444442</v>
      </c>
      <c r="G28" s="106">
        <f>'UBS Vila Ede'!G8</f>
        <v>655</v>
      </c>
      <c r="H28" s="19">
        <f t="shared" ref="H28:L29" si="42">G28/$B28</f>
        <v>0.75810185185185186</v>
      </c>
      <c r="I28" s="77">
        <f t="shared" ref="I28:I29" si="43">SUM(C28,E28,G28)</f>
        <v>2516</v>
      </c>
      <c r="J28" s="119">
        <f t="shared" ref="J28:J29" si="44">I28/($B28*3)</f>
        <v>0.97067901234567899</v>
      </c>
      <c r="K28" s="106">
        <f>'UBS Vila Ede'!K8</f>
        <v>80</v>
      </c>
      <c r="L28" s="19">
        <f t="shared" si="42"/>
        <v>9.2592592592592587E-2</v>
      </c>
      <c r="M28" s="106">
        <f>'UBS Vila Ede'!M8</f>
        <v>58</v>
      </c>
      <c r="N28" s="19">
        <f t="shared" ref="N28:N29" si="45">M28/$B28</f>
        <v>6.7129629629629636E-2</v>
      </c>
      <c r="O28" s="106">
        <f>'UBS Vila Ede'!O8</f>
        <v>77</v>
      </c>
      <c r="P28" s="19">
        <f t="shared" ref="P28:P29" si="46">O28/$B28</f>
        <v>8.9120370370370364E-2</v>
      </c>
      <c r="Q28" s="778"/>
      <c r="R28" s="778"/>
    </row>
    <row r="29" spans="1:18" hidden="1" x14ac:dyDescent="0.25">
      <c r="A29" s="232" t="s">
        <v>9</v>
      </c>
      <c r="B29" s="90">
        <f>'UBS Vila Ede'!B9</f>
        <v>3024</v>
      </c>
      <c r="C29" s="107">
        <f>'UBS Vila Ede'!C9</f>
        <v>2915</v>
      </c>
      <c r="D29" s="120">
        <f t="shared" si="40"/>
        <v>0.96395502645502651</v>
      </c>
      <c r="E29" s="107">
        <f>'UBS Vila Ede'!E9</f>
        <v>1855</v>
      </c>
      <c r="F29" s="120">
        <f t="shared" si="41"/>
        <v>0.61342592592592593</v>
      </c>
      <c r="G29" s="107">
        <f>'UBS Vila Ede'!G9</f>
        <v>1540</v>
      </c>
      <c r="H29" s="120">
        <f t="shared" si="42"/>
        <v>0.5092592592592593</v>
      </c>
      <c r="I29" s="109">
        <f t="shared" si="43"/>
        <v>6310</v>
      </c>
      <c r="J29" s="121">
        <f t="shared" si="44"/>
        <v>0.69554673721340388</v>
      </c>
      <c r="K29" s="107">
        <f>'UBS Vila Ede'!K9</f>
        <v>82</v>
      </c>
      <c r="L29" s="120">
        <f t="shared" si="42"/>
        <v>2.7116402116402115E-2</v>
      </c>
      <c r="M29" s="107">
        <f>'UBS Vila Ede'!M9</f>
        <v>65</v>
      </c>
      <c r="N29" s="120">
        <f t="shared" si="45"/>
        <v>2.1494708994708994E-2</v>
      </c>
      <c r="O29" s="107">
        <f>'UBS Vila Ede'!O9</f>
        <v>57</v>
      </c>
      <c r="P29" s="120">
        <f t="shared" si="46"/>
        <v>1.8849206349206348E-2</v>
      </c>
      <c r="Q29" s="785"/>
      <c r="R29" s="785"/>
    </row>
    <row r="30" spans="1:18" ht="15.75" hidden="1" x14ac:dyDescent="0.25">
      <c r="A30" s="230" t="s">
        <v>284</v>
      </c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</row>
    <row r="31" spans="1:18" hidden="1" x14ac:dyDescent="0.25">
      <c r="A31" s="232" t="s">
        <v>8</v>
      </c>
      <c r="B31" s="88">
        <f>'UBS Vila Leonor'!B8</f>
        <v>576</v>
      </c>
      <c r="C31" s="106">
        <f>'UBS Vila Leonor'!C8</f>
        <v>740</v>
      </c>
      <c r="D31" s="19">
        <f t="shared" ref="D31:D32" si="47">C31/$B31</f>
        <v>1.2847222222222223</v>
      </c>
      <c r="E31" s="106">
        <f>'UBS Vila Leonor'!E8</f>
        <v>605</v>
      </c>
      <c r="F31" s="19">
        <f t="shared" ref="F31:F32" si="48">E31/$B31</f>
        <v>1.0503472222222223</v>
      </c>
      <c r="G31" s="106">
        <f>'UBS Vila Leonor'!G8</f>
        <v>400</v>
      </c>
      <c r="H31" s="19">
        <f t="shared" ref="H31:L32" si="49">G31/$B31</f>
        <v>0.69444444444444442</v>
      </c>
      <c r="I31" s="77">
        <f t="shared" ref="I31:I32" si="50">SUM(C31,E31,G31)</f>
        <v>1745</v>
      </c>
      <c r="J31" s="119">
        <f t="shared" ref="J31:J32" si="51">I31/($B31*3)</f>
        <v>1.009837962962963</v>
      </c>
      <c r="K31" s="106">
        <f>'UBS Vila Leonor'!K8</f>
        <v>116</v>
      </c>
      <c r="L31" s="19">
        <f t="shared" si="49"/>
        <v>0.2013888888888889</v>
      </c>
      <c r="M31" s="106">
        <f>'UBS Vila Leonor'!M8</f>
        <v>101</v>
      </c>
      <c r="N31" s="19">
        <f t="shared" ref="N31:N32" si="52">M31/$B31</f>
        <v>0.17534722222222221</v>
      </c>
      <c r="O31" s="106">
        <f>'UBS Vila Leonor'!O8</f>
        <v>154</v>
      </c>
      <c r="P31" s="19">
        <f t="shared" ref="P31:P32" si="53">O31/$B31</f>
        <v>0.2673611111111111</v>
      </c>
      <c r="Q31" s="778"/>
      <c r="R31" s="778"/>
    </row>
    <row r="32" spans="1:18" hidden="1" x14ac:dyDescent="0.25">
      <c r="A32" s="232" t="s">
        <v>9</v>
      </c>
      <c r="B32" s="90">
        <f>'UBS Vila Leonor'!B9</f>
        <v>2016</v>
      </c>
      <c r="C32" s="107">
        <f>'UBS Vila Leonor'!C9</f>
        <v>2862</v>
      </c>
      <c r="D32" s="120">
        <f t="shared" si="47"/>
        <v>1.4196428571428572</v>
      </c>
      <c r="E32" s="107">
        <f>'UBS Vila Leonor'!E9</f>
        <v>2122</v>
      </c>
      <c r="F32" s="120">
        <f t="shared" si="48"/>
        <v>1.0525793650793651</v>
      </c>
      <c r="G32" s="107">
        <f>'UBS Vila Leonor'!G9</f>
        <v>1189</v>
      </c>
      <c r="H32" s="120">
        <f t="shared" si="49"/>
        <v>0.58978174603174605</v>
      </c>
      <c r="I32" s="109">
        <f t="shared" si="50"/>
        <v>6173</v>
      </c>
      <c r="J32" s="121">
        <f t="shared" si="51"/>
        <v>1.0206679894179893</v>
      </c>
      <c r="K32" s="107">
        <f>'UBS Vila Leonor'!K9</f>
        <v>126</v>
      </c>
      <c r="L32" s="120">
        <f t="shared" si="49"/>
        <v>6.25E-2</v>
      </c>
      <c r="M32" s="107">
        <f>'UBS Vila Leonor'!M9</f>
        <v>127</v>
      </c>
      <c r="N32" s="120">
        <f t="shared" si="52"/>
        <v>6.2996031746031744E-2</v>
      </c>
      <c r="O32" s="107">
        <f>'UBS Vila Leonor'!O9</f>
        <v>189</v>
      </c>
      <c r="P32" s="120">
        <f t="shared" si="53"/>
        <v>9.375E-2</v>
      </c>
      <c r="Q32" s="785"/>
      <c r="R32" s="785"/>
    </row>
    <row r="33" spans="1:26" ht="15.75" hidden="1" x14ac:dyDescent="0.25">
      <c r="A33" s="230" t="s">
        <v>286</v>
      </c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</row>
    <row r="34" spans="1:26" hidden="1" x14ac:dyDescent="0.25">
      <c r="A34" s="232" t="s">
        <v>8</v>
      </c>
      <c r="B34" s="88">
        <f>'UBS Vila Sabrina'!B8</f>
        <v>528</v>
      </c>
      <c r="C34" s="106">
        <f>'UBS Vila Sabrina'!C8</f>
        <v>431</v>
      </c>
      <c r="D34" s="19">
        <f t="shared" ref="D34:D35" si="54">C34/$B34</f>
        <v>0.81628787878787878</v>
      </c>
      <c r="E34" s="106">
        <f>'UBS Vila Sabrina'!E8</f>
        <v>406</v>
      </c>
      <c r="F34" s="19">
        <f t="shared" ref="F34:F35" si="55">E34/$B34</f>
        <v>0.76893939393939392</v>
      </c>
      <c r="G34" s="106">
        <f>'UBS Vila Sabrina'!G8</f>
        <v>350</v>
      </c>
      <c r="H34" s="19">
        <f t="shared" ref="H34:L35" si="56">G34/$B34</f>
        <v>0.66287878787878785</v>
      </c>
      <c r="I34" s="77">
        <f t="shared" ref="I34:I35" si="57">SUM(C34,E34,G34)</f>
        <v>1187</v>
      </c>
      <c r="J34" s="119">
        <f t="shared" ref="J34:J35" si="58">I34/($B34*3)</f>
        <v>0.74936868686868685</v>
      </c>
      <c r="K34" s="106">
        <f>'UBS Vila Sabrina'!K8</f>
        <v>122</v>
      </c>
      <c r="L34" s="19">
        <f t="shared" si="56"/>
        <v>0.23106060606060605</v>
      </c>
      <c r="M34" s="106">
        <f>'UBS Vila Sabrina'!M8</f>
        <v>115</v>
      </c>
      <c r="N34" s="19">
        <f t="shared" ref="N34:N35" si="59">M34/$B34</f>
        <v>0.2178030303030303</v>
      </c>
      <c r="O34" s="106">
        <f>'UBS Vila Sabrina'!O8</f>
        <v>154</v>
      </c>
      <c r="P34" s="19">
        <f t="shared" ref="P34:P35" si="60">O34/$B34</f>
        <v>0.29166666666666669</v>
      </c>
      <c r="Q34" s="778"/>
      <c r="R34" s="778"/>
    </row>
    <row r="35" spans="1:26" hidden="1" x14ac:dyDescent="0.25">
      <c r="A35" s="232" t="s">
        <v>9</v>
      </c>
      <c r="B35" s="90">
        <f>'UBS Vila Sabrina'!B9</f>
        <v>1608</v>
      </c>
      <c r="C35" s="107">
        <f>'UBS Vila Sabrina'!C9</f>
        <v>1556</v>
      </c>
      <c r="D35" s="120">
        <f t="shared" si="54"/>
        <v>0.96766169154228854</v>
      </c>
      <c r="E35" s="107">
        <f>'UBS Vila Sabrina'!E9</f>
        <v>1462</v>
      </c>
      <c r="F35" s="120">
        <f t="shared" si="55"/>
        <v>0.90920398009950254</v>
      </c>
      <c r="G35" s="107">
        <f>'UBS Vila Sabrina'!G9</f>
        <v>991</v>
      </c>
      <c r="H35" s="120">
        <f t="shared" si="56"/>
        <v>0.61629353233830841</v>
      </c>
      <c r="I35" s="109">
        <f t="shared" si="57"/>
        <v>4009</v>
      </c>
      <c r="J35" s="121">
        <f t="shared" si="58"/>
        <v>0.83105306799336653</v>
      </c>
      <c r="K35" s="107">
        <f>'UBS Vila Sabrina'!K9</f>
        <v>74</v>
      </c>
      <c r="L35" s="120">
        <f t="shared" si="56"/>
        <v>4.6019900497512436E-2</v>
      </c>
      <c r="M35" s="107">
        <f>'UBS Vila Sabrina'!M9</f>
        <v>43</v>
      </c>
      <c r="N35" s="120">
        <f t="shared" si="59"/>
        <v>2.6741293532338308E-2</v>
      </c>
      <c r="O35" s="107">
        <f>'UBS Vila Sabrina'!O9</f>
        <v>73</v>
      </c>
      <c r="P35" s="120">
        <f t="shared" si="60"/>
        <v>4.5398009950248758E-2</v>
      </c>
      <c r="Q35" s="785"/>
      <c r="R35" s="785"/>
    </row>
    <row r="36" spans="1:26" ht="15.75" hidden="1" x14ac:dyDescent="0.25">
      <c r="A36" s="230" t="s">
        <v>288</v>
      </c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</row>
    <row r="37" spans="1:26" hidden="1" x14ac:dyDescent="0.25">
      <c r="A37" s="232" t="s">
        <v>8</v>
      </c>
      <c r="B37" s="88">
        <f>'UBS Carandiru'!B8</f>
        <v>864</v>
      </c>
      <c r="C37" s="106">
        <f>'UBS Carandiru'!C8</f>
        <v>709</v>
      </c>
      <c r="D37" s="19">
        <f t="shared" ref="D37:D38" si="61">C37/$B37</f>
        <v>0.82060185185185186</v>
      </c>
      <c r="E37" s="106">
        <f>'UBS Carandiru'!E8</f>
        <v>482</v>
      </c>
      <c r="F37" s="19">
        <f t="shared" ref="F37:F38" si="62">E37/$B37</f>
        <v>0.55787037037037035</v>
      </c>
      <c r="G37" s="106">
        <f>'UBS Carandiru'!G8</f>
        <v>340</v>
      </c>
      <c r="H37" s="19">
        <f t="shared" ref="H37:L38" si="63">G37/$B37</f>
        <v>0.39351851851851855</v>
      </c>
      <c r="I37" s="77">
        <f t="shared" ref="I37:I38" si="64">SUM(C37,E37,G37)</f>
        <v>1531</v>
      </c>
      <c r="J37" s="119">
        <f t="shared" ref="J37:J38" si="65">I37/($B37*3)</f>
        <v>0.59066358024691357</v>
      </c>
      <c r="K37" s="106">
        <f>'UBS Carandiru'!K8</f>
        <v>72</v>
      </c>
      <c r="L37" s="19">
        <f t="shared" si="63"/>
        <v>8.3333333333333329E-2</v>
      </c>
      <c r="M37" s="106">
        <f>'UBS Carandiru'!M8</f>
        <v>76</v>
      </c>
      <c r="N37" s="19">
        <f t="shared" ref="N37:N38" si="66">M37/$B37</f>
        <v>8.7962962962962965E-2</v>
      </c>
      <c r="O37" s="106">
        <f>'UBS Carandiru'!O8</f>
        <v>113</v>
      </c>
      <c r="P37" s="19">
        <f t="shared" ref="P37:P38" si="67">O37/$B37</f>
        <v>0.13078703703703703</v>
      </c>
      <c r="Q37" s="778"/>
      <c r="R37" s="778"/>
    </row>
    <row r="38" spans="1:26" hidden="1" x14ac:dyDescent="0.25">
      <c r="A38" s="232" t="s">
        <v>9</v>
      </c>
      <c r="B38" s="90">
        <f>'UBS Carandiru'!B9</f>
        <v>3024</v>
      </c>
      <c r="C38" s="107">
        <f>'UBS Carandiru'!C9</f>
        <v>2913</v>
      </c>
      <c r="D38" s="120">
        <f t="shared" si="61"/>
        <v>0.96329365079365081</v>
      </c>
      <c r="E38" s="107">
        <f>'UBS Carandiru'!E9</f>
        <v>1809</v>
      </c>
      <c r="F38" s="120">
        <f t="shared" si="62"/>
        <v>0.5982142857142857</v>
      </c>
      <c r="G38" s="107">
        <f>'UBS Carandiru'!G9</f>
        <v>1038</v>
      </c>
      <c r="H38" s="120">
        <f t="shared" si="63"/>
        <v>0.34325396825396826</v>
      </c>
      <c r="I38" s="109">
        <f t="shared" si="64"/>
        <v>5760</v>
      </c>
      <c r="J38" s="121">
        <f t="shared" si="65"/>
        <v>0.63492063492063489</v>
      </c>
      <c r="K38" s="107">
        <f>'UBS Carandiru'!K9</f>
        <v>128</v>
      </c>
      <c r="L38" s="120">
        <f t="shared" si="63"/>
        <v>4.2328042328042326E-2</v>
      </c>
      <c r="M38" s="107">
        <f>'UBS Carandiru'!M9</f>
        <v>76</v>
      </c>
      <c r="N38" s="120">
        <f t="shared" si="66"/>
        <v>2.5132275132275131E-2</v>
      </c>
      <c r="O38" s="107">
        <f>'UBS Carandiru'!O9</f>
        <v>116</v>
      </c>
      <c r="P38" s="120">
        <f t="shared" si="67"/>
        <v>3.8359788359788358E-2</v>
      </c>
      <c r="Q38" s="785"/>
      <c r="R38" s="785"/>
    </row>
    <row r="39" spans="1:26" ht="15.75" hidden="1" x14ac:dyDescent="0.25">
      <c r="A39" s="230" t="s">
        <v>296</v>
      </c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</row>
    <row r="40" spans="1:26" hidden="1" x14ac:dyDescent="0.25">
      <c r="A40" s="232" t="s">
        <v>8</v>
      </c>
      <c r="B40" s="88">
        <f>'UBS Vila Maria P Gnecco'!B8</f>
        <v>576</v>
      </c>
      <c r="C40" s="106">
        <f>'UBS Vila Maria P Gnecco'!C8</f>
        <v>536</v>
      </c>
      <c r="D40" s="19">
        <f t="shared" ref="D40:D41" si="68">C40/$B40</f>
        <v>0.93055555555555558</v>
      </c>
      <c r="E40" s="106">
        <f>'UBS Vila Maria P Gnecco'!E8</f>
        <v>394</v>
      </c>
      <c r="F40" s="19">
        <f t="shared" ref="F40:F41" si="69">E40/$B40</f>
        <v>0.68402777777777779</v>
      </c>
      <c r="G40" s="106">
        <f>'UBS Vila Maria P Gnecco'!G8</f>
        <v>350</v>
      </c>
      <c r="H40" s="19">
        <f t="shared" ref="H40:L41" si="70">G40/$B40</f>
        <v>0.60763888888888884</v>
      </c>
      <c r="I40" s="77">
        <f t="shared" ref="I40:I41" si="71">SUM(C40,E40,G40)</f>
        <v>1280</v>
      </c>
      <c r="J40" s="119">
        <f t="shared" ref="J40:J41" si="72">I40/($B40*3)</f>
        <v>0.7407407407407407</v>
      </c>
      <c r="K40" s="106">
        <f>'UBS Vila Maria P Gnecco'!K8</f>
        <v>34</v>
      </c>
      <c r="L40" s="19">
        <f t="shared" si="70"/>
        <v>5.9027777777777776E-2</v>
      </c>
      <c r="M40" s="106">
        <f>'UBS Vila Maria P Gnecco'!M8</f>
        <v>46</v>
      </c>
      <c r="N40" s="19">
        <f t="shared" ref="N40:N41" si="73">M40/$B40</f>
        <v>7.9861111111111105E-2</v>
      </c>
      <c r="O40" s="106">
        <f>'UBS Vila Maria P Gnecco'!O8</f>
        <v>73</v>
      </c>
      <c r="P40" s="19">
        <f t="shared" ref="P40:P41" si="74">O40/$B40</f>
        <v>0.1267361111111111</v>
      </c>
      <c r="Q40" s="778"/>
      <c r="R40" s="778"/>
    </row>
    <row r="41" spans="1:26" hidden="1" x14ac:dyDescent="0.25">
      <c r="A41" s="232" t="s">
        <v>9</v>
      </c>
      <c r="B41" s="90">
        <f>'UBS Vila Maria P Gnecco'!B9</f>
        <v>2016</v>
      </c>
      <c r="C41" s="107">
        <f>'UBS Vila Maria P Gnecco'!C9</f>
        <v>1332</v>
      </c>
      <c r="D41" s="120">
        <f t="shared" si="68"/>
        <v>0.6607142857142857</v>
      </c>
      <c r="E41" s="107">
        <f>'UBS Vila Maria P Gnecco'!E9</f>
        <v>1274</v>
      </c>
      <c r="F41" s="120">
        <f t="shared" si="69"/>
        <v>0.63194444444444442</v>
      </c>
      <c r="G41" s="107">
        <f>'UBS Vila Maria P Gnecco'!G9</f>
        <v>1075</v>
      </c>
      <c r="H41" s="120">
        <f t="shared" si="70"/>
        <v>0.53323412698412698</v>
      </c>
      <c r="I41" s="109">
        <f t="shared" si="71"/>
        <v>3681</v>
      </c>
      <c r="J41" s="121">
        <f t="shared" si="72"/>
        <v>0.60863095238095233</v>
      </c>
      <c r="K41" s="107">
        <f>'UBS Vila Maria P Gnecco'!K9</f>
        <v>29</v>
      </c>
      <c r="L41" s="120">
        <f t="shared" si="70"/>
        <v>1.4384920634920634E-2</v>
      </c>
      <c r="M41" s="107">
        <f>'UBS Vila Maria P Gnecco'!M9</f>
        <v>32</v>
      </c>
      <c r="N41" s="120">
        <f t="shared" si="73"/>
        <v>1.5873015873015872E-2</v>
      </c>
      <c r="O41" s="107">
        <f>'UBS Vila Maria P Gnecco'!O9</f>
        <v>69</v>
      </c>
      <c r="P41" s="120">
        <f t="shared" si="74"/>
        <v>3.4226190476190479E-2</v>
      </c>
      <c r="Q41" s="785"/>
      <c r="R41" s="785"/>
    </row>
    <row r="42" spans="1:26" hidden="1" x14ac:dyDescent="0.25"/>
    <row r="43" spans="1:26" hidden="1" x14ac:dyDescent="0.25"/>
    <row r="44" spans="1:26" ht="15.75" x14ac:dyDescent="0.25">
      <c r="A44" s="1346" t="s">
        <v>207</v>
      </c>
      <c r="B44" s="1291"/>
      <c r="C44" s="1291"/>
      <c r="D44" s="1291"/>
      <c r="E44" s="1291"/>
      <c r="F44" s="1291"/>
      <c r="G44" s="1291"/>
      <c r="H44" s="1291"/>
      <c r="I44" s="1291"/>
      <c r="J44" s="1291"/>
      <c r="K44" s="1291"/>
      <c r="L44" s="1291"/>
      <c r="M44" s="1291"/>
      <c r="N44" s="1291"/>
      <c r="O44" s="1291"/>
      <c r="P44" s="1291"/>
      <c r="Q44" s="1291"/>
      <c r="R44" s="1291"/>
      <c r="S44" s="1291"/>
      <c r="T44" s="1291"/>
      <c r="U44" s="1291"/>
      <c r="V44" s="1291"/>
      <c r="W44" s="1291"/>
      <c r="X44" s="1291"/>
      <c r="Y44" s="1291"/>
      <c r="Z44" s="1291"/>
    </row>
    <row r="45" spans="1:26" ht="24.75" thickBot="1" x14ac:dyDescent="0.3">
      <c r="A45" s="238" t="s">
        <v>14</v>
      </c>
      <c r="B45" s="158" t="s">
        <v>15</v>
      </c>
      <c r="C45" s="225" t="str">
        <f>'Pque N Mundo I'!C7</f>
        <v>JAN_20</v>
      </c>
      <c r="D45" s="226" t="str">
        <f>'Pque N Mundo I'!D7</f>
        <v>%</v>
      </c>
      <c r="E45" s="225" t="str">
        <f>'Pque N Mundo I'!E7</f>
        <v>FEV_20</v>
      </c>
      <c r="F45" s="226" t="str">
        <f>'Pque N Mundo I'!F7</f>
        <v>%</v>
      </c>
      <c r="G45" s="225" t="str">
        <f>'Pque N Mundo I'!G7</f>
        <v>MAR_20</v>
      </c>
      <c r="H45" s="226" t="str">
        <f>'Pque N Mundo I'!H7</f>
        <v>%</v>
      </c>
      <c r="I45" s="101" t="str">
        <f>'Pque N Mundo I'!I7</f>
        <v>Trimestre</v>
      </c>
      <c r="J45" s="13" t="str">
        <f>'Pque N Mundo I'!J7</f>
        <v>% Trim</v>
      </c>
      <c r="K45" s="225" t="str">
        <f>'Pque N Mundo I'!K7</f>
        <v>ABR_20</v>
      </c>
      <c r="L45" s="226" t="str">
        <f>'Pque N Mundo I'!L7</f>
        <v>%</v>
      </c>
      <c r="M45" s="227" t="str">
        <f>'Pque N Mundo I'!M7</f>
        <v>MAIO_20</v>
      </c>
      <c r="N45" s="228" t="str">
        <f>'Pque N Mundo I'!N7</f>
        <v>%</v>
      </c>
      <c r="O45" s="227" t="str">
        <f>'Pque N Mundo I'!O7</f>
        <v>JUN_20</v>
      </c>
      <c r="P45" s="228" t="str">
        <f>'Pque N Mundo I'!P7</f>
        <v>%</v>
      </c>
      <c r="Q45" s="101" t="str">
        <f>'Pque N Mundo I'!Q7</f>
        <v>Trimestre</v>
      </c>
      <c r="R45" s="13" t="str">
        <f>'Pque N Mundo I'!R7</f>
        <v>% Trim</v>
      </c>
      <c r="S45" s="225" t="str">
        <f>'Pque N Mundo I'!S7</f>
        <v>JUL_20</v>
      </c>
      <c r="T45" s="226" t="str">
        <f>'Pque N Mundo I'!T7</f>
        <v>%</v>
      </c>
      <c r="U45" s="227" t="str">
        <f>'Pque N Mundo I'!U7</f>
        <v>AGO_20</v>
      </c>
      <c r="V45" s="228" t="str">
        <f>'Pque N Mundo I'!V7</f>
        <v>%</v>
      </c>
      <c r="W45" s="227" t="str">
        <f>'Pque N Mundo I'!W7</f>
        <v>SET_20</v>
      </c>
      <c r="X45" s="228" t="str">
        <f>'Pque N Mundo I'!X7</f>
        <v>%</v>
      </c>
      <c r="Y45" s="101" t="str">
        <f>'Pque N Mundo I'!Y7</f>
        <v>Trimestre</v>
      </c>
      <c r="Z45" s="13" t="str">
        <f>'Pque N Mundo I'!Z7</f>
        <v>% Trim</v>
      </c>
    </row>
    <row r="46" spans="1:26" ht="15.75" thickTop="1" x14ac:dyDescent="0.25">
      <c r="A46" s="239" t="s">
        <v>208</v>
      </c>
      <c r="B46" s="237">
        <f>B6</f>
        <v>288</v>
      </c>
      <c r="C46" s="106">
        <f>C6</f>
        <v>266</v>
      </c>
      <c r="D46" s="19">
        <f>C46/$B46</f>
        <v>0.92361111111111116</v>
      </c>
      <c r="E46" s="106">
        <f>E6</f>
        <v>278</v>
      </c>
      <c r="F46" s="19">
        <f>E46/$B46</f>
        <v>0.96527777777777779</v>
      </c>
      <c r="G46" s="106">
        <f>G6</f>
        <v>232</v>
      </c>
      <c r="H46" s="19">
        <f>G46/$B46</f>
        <v>0.80555555555555558</v>
      </c>
      <c r="I46" s="245">
        <f>SUM(C46,E46,G46)</f>
        <v>776</v>
      </c>
      <c r="J46" s="119">
        <f>I46/($B46*3)</f>
        <v>0.89814814814814814</v>
      </c>
      <c r="K46" s="106">
        <f>K6</f>
        <v>29</v>
      </c>
      <c r="L46" s="19">
        <f>K46/$B46</f>
        <v>0.10069444444444445</v>
      </c>
      <c r="M46" s="106">
        <f>M6</f>
        <v>15</v>
      </c>
      <c r="N46" s="19">
        <f>M46/$B46</f>
        <v>5.2083333333333336E-2</v>
      </c>
      <c r="O46" s="106">
        <f>O6</f>
        <v>41</v>
      </c>
      <c r="P46" s="19">
        <f>O46/$B46</f>
        <v>0.1423611111111111</v>
      </c>
      <c r="Q46" s="245">
        <f t="shared" ref="Q46:Q57" si="75">SUM(K46,M46,O46)</f>
        <v>85</v>
      </c>
      <c r="R46" s="119">
        <f t="shared" ref="R46:R58" si="76">Q46/($B46*3)</f>
        <v>9.8379629629629636E-2</v>
      </c>
      <c r="S46" s="106">
        <f>S6</f>
        <v>0</v>
      </c>
      <c r="T46" s="19">
        <f>S46/$B46</f>
        <v>0</v>
      </c>
      <c r="U46" s="106">
        <f>U6</f>
        <v>0</v>
      </c>
      <c r="V46" s="19">
        <f>U46/$B46</f>
        <v>0</v>
      </c>
      <c r="W46" s="106">
        <f>W6</f>
        <v>0</v>
      </c>
      <c r="X46" s="19">
        <f>W46/$B46</f>
        <v>0</v>
      </c>
      <c r="Y46" s="245">
        <f t="shared" ref="Y46:Y57" si="77">SUM(S46,U46,W46)</f>
        <v>0</v>
      </c>
      <c r="Z46" s="119">
        <f t="shared" ref="Z46:Z58" si="78">Y46/($B46*3)</f>
        <v>0</v>
      </c>
    </row>
    <row r="47" spans="1:26" x14ac:dyDescent="0.25">
      <c r="A47" s="239" t="s">
        <v>218</v>
      </c>
      <c r="B47" s="237">
        <f>B11</f>
        <v>192</v>
      </c>
      <c r="C47" s="106">
        <f>C11</f>
        <v>220</v>
      </c>
      <c r="D47" s="19">
        <f t="shared" ref="D47:D58" si="79">C47/$B47</f>
        <v>1.1458333333333333</v>
      </c>
      <c r="E47" s="106">
        <f>E11</f>
        <v>188</v>
      </c>
      <c r="F47" s="19">
        <f t="shared" ref="F47:F58" si="80">E47/$B47</f>
        <v>0.97916666666666663</v>
      </c>
      <c r="G47" s="106">
        <f>G11</f>
        <v>154</v>
      </c>
      <c r="H47" s="19">
        <f t="shared" ref="H47:H58" si="81">G47/$B47</f>
        <v>0.80208333333333337</v>
      </c>
      <c r="I47" s="245">
        <f t="shared" ref="I47:I57" si="82">SUM(C47,E47,G47)</f>
        <v>562</v>
      </c>
      <c r="J47" s="119">
        <f t="shared" ref="J47:J57" si="83">I47/($B47*3)</f>
        <v>0.97569444444444442</v>
      </c>
      <c r="K47" s="106">
        <f>K11</f>
        <v>38</v>
      </c>
      <c r="L47" s="19">
        <f t="shared" ref="L47:L58" si="84">K47/$B47</f>
        <v>0.19791666666666666</v>
      </c>
      <c r="M47" s="106">
        <f>M11</f>
        <v>24</v>
      </c>
      <c r="N47" s="19">
        <f t="shared" ref="N47:N58" si="85">M47/$B47</f>
        <v>0.125</v>
      </c>
      <c r="O47" s="106">
        <f>O11</f>
        <v>40</v>
      </c>
      <c r="P47" s="19">
        <f t="shared" ref="P47:P58" si="86">O47/$B47</f>
        <v>0.20833333333333334</v>
      </c>
      <c r="Q47" s="245">
        <f t="shared" si="75"/>
        <v>102</v>
      </c>
      <c r="R47" s="119">
        <f t="shared" si="76"/>
        <v>0.17708333333333334</v>
      </c>
      <c r="S47" s="106">
        <f>S11</f>
        <v>0</v>
      </c>
      <c r="T47" s="19">
        <f t="shared" ref="T47:T58" si="87">S47/$B47</f>
        <v>0</v>
      </c>
      <c r="U47" s="106">
        <f>U11</f>
        <v>0</v>
      </c>
      <c r="V47" s="19">
        <f t="shared" ref="V47:V58" si="88">U47/$B47</f>
        <v>0</v>
      </c>
      <c r="W47" s="106">
        <f>W11</f>
        <v>0</v>
      </c>
      <c r="X47" s="19">
        <f t="shared" ref="X47:X58" si="89">W47/$B47</f>
        <v>0</v>
      </c>
      <c r="Y47" s="245">
        <f t="shared" si="77"/>
        <v>0</v>
      </c>
      <c r="Z47" s="119">
        <f t="shared" si="78"/>
        <v>0</v>
      </c>
    </row>
    <row r="48" spans="1:26" x14ac:dyDescent="0.25">
      <c r="A48" s="239" t="s">
        <v>219</v>
      </c>
      <c r="B48" s="237">
        <f>B9</f>
        <v>384</v>
      </c>
      <c r="C48" s="106">
        <f>C9</f>
        <v>302</v>
      </c>
      <c r="D48" s="19">
        <f t="shared" ref="D48" si="90">C48/$B48</f>
        <v>0.78645833333333337</v>
      </c>
      <c r="E48" s="106">
        <f>E9</f>
        <v>234</v>
      </c>
      <c r="F48" s="19">
        <f t="shared" ref="F48" si="91">E48/$B48</f>
        <v>0.609375</v>
      </c>
      <c r="G48" s="106">
        <f>G9</f>
        <v>266</v>
      </c>
      <c r="H48" s="19">
        <f t="shared" ref="H48" si="92">G48/$B48</f>
        <v>0.69270833333333337</v>
      </c>
      <c r="I48" s="245">
        <f t="shared" si="82"/>
        <v>802</v>
      </c>
      <c r="J48" s="119">
        <f t="shared" si="83"/>
        <v>0.69618055555555558</v>
      </c>
      <c r="K48" s="106">
        <f>K9</f>
        <v>110</v>
      </c>
      <c r="L48" s="19">
        <f t="shared" ref="L48" si="93">K48/$B48</f>
        <v>0.28645833333333331</v>
      </c>
      <c r="M48" s="106">
        <f>M9</f>
        <v>116</v>
      </c>
      <c r="N48" s="19">
        <f t="shared" ref="N48" si="94">M48/$B48</f>
        <v>0.30208333333333331</v>
      </c>
      <c r="O48" s="106">
        <f>O9</f>
        <v>185</v>
      </c>
      <c r="P48" s="19">
        <f t="shared" ref="P48" si="95">O48/$B48</f>
        <v>0.48177083333333331</v>
      </c>
      <c r="Q48" s="245">
        <f t="shared" si="75"/>
        <v>411</v>
      </c>
      <c r="R48" s="119">
        <f t="shared" si="76"/>
        <v>0.35677083333333331</v>
      </c>
      <c r="S48" s="106">
        <f>S9</f>
        <v>0</v>
      </c>
      <c r="T48" s="19">
        <f t="shared" si="87"/>
        <v>0</v>
      </c>
      <c r="U48" s="106">
        <f>U9</f>
        <v>0</v>
      </c>
      <c r="V48" s="19">
        <f t="shared" si="88"/>
        <v>0</v>
      </c>
      <c r="W48" s="106">
        <f>W9</f>
        <v>0</v>
      </c>
      <c r="X48" s="19">
        <f t="shared" si="89"/>
        <v>0</v>
      </c>
      <c r="Y48" s="245">
        <f t="shared" si="77"/>
        <v>0</v>
      </c>
      <c r="Z48" s="119">
        <f t="shared" si="78"/>
        <v>0</v>
      </c>
    </row>
    <row r="49" spans="1:26" x14ac:dyDescent="0.25">
      <c r="A49" s="239" t="s">
        <v>209</v>
      </c>
      <c r="B49" s="237">
        <f>B14</f>
        <v>384</v>
      </c>
      <c r="C49" s="106">
        <f>C14</f>
        <v>505</v>
      </c>
      <c r="D49" s="19">
        <f t="shared" si="79"/>
        <v>1.3151041666666667</v>
      </c>
      <c r="E49" s="106">
        <f>E14</f>
        <v>452</v>
      </c>
      <c r="F49" s="19">
        <f t="shared" si="80"/>
        <v>1.1770833333333333</v>
      </c>
      <c r="G49" s="106">
        <f>G14</f>
        <v>360</v>
      </c>
      <c r="H49" s="19">
        <f t="shared" si="81"/>
        <v>0.9375</v>
      </c>
      <c r="I49" s="245">
        <f t="shared" si="82"/>
        <v>1317</v>
      </c>
      <c r="J49" s="119">
        <f t="shared" si="83"/>
        <v>1.1432291666666667</v>
      </c>
      <c r="K49" s="106">
        <f>K14</f>
        <v>63</v>
      </c>
      <c r="L49" s="19">
        <f t="shared" si="84"/>
        <v>0.1640625</v>
      </c>
      <c r="M49" s="106">
        <f>M14</f>
        <v>31</v>
      </c>
      <c r="N49" s="19">
        <f t="shared" si="85"/>
        <v>8.0729166666666671E-2</v>
      </c>
      <c r="O49" s="106">
        <f>O14</f>
        <v>117</v>
      </c>
      <c r="P49" s="19">
        <f t="shared" si="86"/>
        <v>0.3046875</v>
      </c>
      <c r="Q49" s="245">
        <f t="shared" si="75"/>
        <v>211</v>
      </c>
      <c r="R49" s="119">
        <f t="shared" si="76"/>
        <v>0.18315972222222221</v>
      </c>
      <c r="S49" s="106">
        <f>S14</f>
        <v>0</v>
      </c>
      <c r="T49" s="19">
        <f t="shared" si="87"/>
        <v>0</v>
      </c>
      <c r="U49" s="106">
        <f>U14</f>
        <v>0</v>
      </c>
      <c r="V49" s="19">
        <f t="shared" si="88"/>
        <v>0</v>
      </c>
      <c r="W49" s="106">
        <f>W14</f>
        <v>0</v>
      </c>
      <c r="X49" s="19">
        <f t="shared" si="89"/>
        <v>0</v>
      </c>
      <c r="Y49" s="245">
        <f t="shared" si="77"/>
        <v>0</v>
      </c>
      <c r="Z49" s="119">
        <f t="shared" si="78"/>
        <v>0</v>
      </c>
    </row>
    <row r="50" spans="1:26" x14ac:dyDescent="0.25">
      <c r="A50" s="239" t="s">
        <v>210</v>
      </c>
      <c r="B50" s="237">
        <f>B18</f>
        <v>576</v>
      </c>
      <c r="C50" s="106">
        <f>C18</f>
        <v>764</v>
      </c>
      <c r="D50" s="19">
        <f t="shared" si="79"/>
        <v>1.3263888888888888</v>
      </c>
      <c r="E50" s="106">
        <f>E18</f>
        <v>625</v>
      </c>
      <c r="F50" s="19">
        <f t="shared" si="80"/>
        <v>1.0850694444444444</v>
      </c>
      <c r="G50" s="106">
        <f>G18</f>
        <v>457</v>
      </c>
      <c r="H50" s="19">
        <f t="shared" si="81"/>
        <v>0.79340277777777779</v>
      </c>
      <c r="I50" s="245">
        <f t="shared" si="82"/>
        <v>1846</v>
      </c>
      <c r="J50" s="119">
        <f t="shared" si="83"/>
        <v>1.068287037037037</v>
      </c>
      <c r="K50" s="106">
        <f>K18</f>
        <v>150</v>
      </c>
      <c r="L50" s="19">
        <f t="shared" si="84"/>
        <v>0.26041666666666669</v>
      </c>
      <c r="M50" s="106">
        <f>M18</f>
        <v>106</v>
      </c>
      <c r="N50" s="19">
        <f t="shared" si="85"/>
        <v>0.18402777777777779</v>
      </c>
      <c r="O50" s="106">
        <f>O18</f>
        <v>171</v>
      </c>
      <c r="P50" s="19">
        <f t="shared" si="86"/>
        <v>0.296875</v>
      </c>
      <c r="Q50" s="245">
        <f t="shared" si="75"/>
        <v>427</v>
      </c>
      <c r="R50" s="119">
        <f t="shared" si="76"/>
        <v>0.24710648148148148</v>
      </c>
      <c r="S50" s="106">
        <f>S18</f>
        <v>0</v>
      </c>
      <c r="T50" s="19">
        <f t="shared" si="87"/>
        <v>0</v>
      </c>
      <c r="U50" s="106">
        <f>U18</f>
        <v>0</v>
      </c>
      <c r="V50" s="19">
        <f t="shared" si="88"/>
        <v>0</v>
      </c>
      <c r="W50" s="106">
        <f>W18</f>
        <v>0</v>
      </c>
      <c r="X50" s="19">
        <f t="shared" si="89"/>
        <v>0</v>
      </c>
      <c r="Y50" s="245">
        <f t="shared" si="77"/>
        <v>0</v>
      </c>
      <c r="Z50" s="119">
        <f t="shared" si="78"/>
        <v>0</v>
      </c>
    </row>
    <row r="51" spans="1:26" x14ac:dyDescent="0.25">
      <c r="A51" s="239" t="s">
        <v>211</v>
      </c>
      <c r="B51" s="237">
        <f>B21</f>
        <v>864</v>
      </c>
      <c r="C51" s="106">
        <f>C21</f>
        <v>998</v>
      </c>
      <c r="D51" s="19">
        <f t="shared" si="79"/>
        <v>1.1550925925925926</v>
      </c>
      <c r="E51" s="106">
        <f>E21</f>
        <v>806</v>
      </c>
      <c r="F51" s="19">
        <f t="shared" si="80"/>
        <v>0.93287037037037035</v>
      </c>
      <c r="G51" s="106">
        <f>G21</f>
        <v>553</v>
      </c>
      <c r="H51" s="19">
        <f t="shared" si="81"/>
        <v>0.64004629629629628</v>
      </c>
      <c r="I51" s="245">
        <f t="shared" si="82"/>
        <v>2357</v>
      </c>
      <c r="J51" s="119">
        <f t="shared" si="83"/>
        <v>0.90933641975308643</v>
      </c>
      <c r="K51" s="106">
        <f>K21</f>
        <v>103</v>
      </c>
      <c r="L51" s="19">
        <f t="shared" si="84"/>
        <v>0.11921296296296297</v>
      </c>
      <c r="M51" s="106">
        <f>M21</f>
        <v>96</v>
      </c>
      <c r="N51" s="19">
        <f t="shared" si="85"/>
        <v>0.1111111111111111</v>
      </c>
      <c r="O51" s="106">
        <f>O21</f>
        <v>144</v>
      </c>
      <c r="P51" s="19">
        <f t="shared" si="86"/>
        <v>0.16666666666666666</v>
      </c>
      <c r="Q51" s="245">
        <f t="shared" si="75"/>
        <v>343</v>
      </c>
      <c r="R51" s="119">
        <f t="shared" si="76"/>
        <v>0.13233024691358025</v>
      </c>
      <c r="S51" s="106">
        <f>S21</f>
        <v>0</v>
      </c>
      <c r="T51" s="19">
        <f t="shared" si="87"/>
        <v>0</v>
      </c>
      <c r="U51" s="106">
        <f>U21</f>
        <v>0</v>
      </c>
      <c r="V51" s="19">
        <f t="shared" si="88"/>
        <v>0</v>
      </c>
      <c r="W51" s="106">
        <f>W21</f>
        <v>0</v>
      </c>
      <c r="X51" s="19">
        <f t="shared" si="89"/>
        <v>0</v>
      </c>
      <c r="Y51" s="245">
        <f t="shared" si="77"/>
        <v>0</v>
      </c>
      <c r="Z51" s="119">
        <f t="shared" si="78"/>
        <v>0</v>
      </c>
    </row>
    <row r="52" spans="1:26" x14ac:dyDescent="0.25">
      <c r="A52" s="239" t="s">
        <v>212</v>
      </c>
      <c r="B52" s="237">
        <f>B24</f>
        <v>576</v>
      </c>
      <c r="C52" s="106">
        <f>C24</f>
        <v>504</v>
      </c>
      <c r="D52" s="19">
        <f t="shared" si="79"/>
        <v>0.875</v>
      </c>
      <c r="E52" s="106">
        <f>E24</f>
        <v>426</v>
      </c>
      <c r="F52" s="19">
        <f t="shared" si="80"/>
        <v>0.73958333333333337</v>
      </c>
      <c r="G52" s="106">
        <f>G24</f>
        <v>414</v>
      </c>
      <c r="H52" s="19">
        <f t="shared" si="81"/>
        <v>0.71875</v>
      </c>
      <c r="I52" s="245">
        <f t="shared" si="82"/>
        <v>1344</v>
      </c>
      <c r="J52" s="119">
        <f t="shared" si="83"/>
        <v>0.77777777777777779</v>
      </c>
      <c r="K52" s="106">
        <f>K24</f>
        <v>143</v>
      </c>
      <c r="L52" s="19">
        <f t="shared" si="84"/>
        <v>0.2482638888888889</v>
      </c>
      <c r="M52" s="106">
        <f>M24</f>
        <v>133</v>
      </c>
      <c r="N52" s="19">
        <f t="shared" si="85"/>
        <v>0.23090277777777779</v>
      </c>
      <c r="O52" s="106">
        <f>O24</f>
        <v>210</v>
      </c>
      <c r="P52" s="19">
        <f t="shared" si="86"/>
        <v>0.36458333333333331</v>
      </c>
      <c r="Q52" s="245">
        <f t="shared" si="75"/>
        <v>486</v>
      </c>
      <c r="R52" s="119">
        <f t="shared" si="76"/>
        <v>0.28125</v>
      </c>
      <c r="S52" s="106">
        <f>S24</f>
        <v>0</v>
      </c>
      <c r="T52" s="19">
        <f t="shared" si="87"/>
        <v>0</v>
      </c>
      <c r="U52" s="106">
        <f>U24</f>
        <v>0</v>
      </c>
      <c r="V52" s="19">
        <f t="shared" si="88"/>
        <v>0</v>
      </c>
      <c r="W52" s="106">
        <f>W24</f>
        <v>0</v>
      </c>
      <c r="X52" s="19">
        <f t="shared" si="89"/>
        <v>0</v>
      </c>
      <c r="Y52" s="245">
        <f t="shared" si="77"/>
        <v>0</v>
      </c>
      <c r="Z52" s="119">
        <f t="shared" si="78"/>
        <v>0</v>
      </c>
    </row>
    <row r="53" spans="1:26" x14ac:dyDescent="0.25">
      <c r="A53" s="239" t="s">
        <v>213</v>
      </c>
      <c r="B53" s="237">
        <f>B28</f>
        <v>864</v>
      </c>
      <c r="C53" s="106">
        <f>C28</f>
        <v>1045</v>
      </c>
      <c r="D53" s="19">
        <f t="shared" si="79"/>
        <v>1.2094907407407407</v>
      </c>
      <c r="E53" s="106">
        <f>E28</f>
        <v>816</v>
      </c>
      <c r="F53" s="19">
        <f t="shared" si="80"/>
        <v>0.94444444444444442</v>
      </c>
      <c r="G53" s="106">
        <f>G28</f>
        <v>655</v>
      </c>
      <c r="H53" s="19">
        <f t="shared" si="81"/>
        <v>0.75810185185185186</v>
      </c>
      <c r="I53" s="245">
        <f t="shared" si="82"/>
        <v>2516</v>
      </c>
      <c r="J53" s="119">
        <f t="shared" si="83"/>
        <v>0.97067901234567899</v>
      </c>
      <c r="K53" s="106">
        <f>K28</f>
        <v>80</v>
      </c>
      <c r="L53" s="19">
        <f t="shared" si="84"/>
        <v>9.2592592592592587E-2</v>
      </c>
      <c r="M53" s="106">
        <f>M28</f>
        <v>58</v>
      </c>
      <c r="N53" s="19">
        <f t="shared" si="85"/>
        <v>6.7129629629629636E-2</v>
      </c>
      <c r="O53" s="106">
        <f>O28</f>
        <v>77</v>
      </c>
      <c r="P53" s="19">
        <f t="shared" si="86"/>
        <v>8.9120370370370364E-2</v>
      </c>
      <c r="Q53" s="245">
        <f t="shared" si="75"/>
        <v>215</v>
      </c>
      <c r="R53" s="119">
        <f t="shared" si="76"/>
        <v>8.2947530864197525E-2</v>
      </c>
      <c r="S53" s="106">
        <f>S28</f>
        <v>0</v>
      </c>
      <c r="T53" s="19">
        <f t="shared" si="87"/>
        <v>0</v>
      </c>
      <c r="U53" s="106">
        <f>U28</f>
        <v>0</v>
      </c>
      <c r="V53" s="19">
        <f t="shared" si="88"/>
        <v>0</v>
      </c>
      <c r="W53" s="106">
        <f>W28</f>
        <v>0</v>
      </c>
      <c r="X53" s="19">
        <f t="shared" si="89"/>
        <v>0</v>
      </c>
      <c r="Y53" s="245">
        <f t="shared" si="77"/>
        <v>0</v>
      </c>
      <c r="Z53" s="119">
        <f t="shared" si="78"/>
        <v>0</v>
      </c>
    </row>
    <row r="54" spans="1:26" x14ac:dyDescent="0.25">
      <c r="A54" s="239" t="s">
        <v>214</v>
      </c>
      <c r="B54" s="237">
        <f>B31</f>
        <v>576</v>
      </c>
      <c r="C54" s="106">
        <f>C31</f>
        <v>740</v>
      </c>
      <c r="D54" s="19">
        <f t="shared" si="79"/>
        <v>1.2847222222222223</v>
      </c>
      <c r="E54" s="106">
        <f>E31</f>
        <v>605</v>
      </c>
      <c r="F54" s="19">
        <f t="shared" si="80"/>
        <v>1.0503472222222223</v>
      </c>
      <c r="G54" s="106">
        <f>G31</f>
        <v>400</v>
      </c>
      <c r="H54" s="19">
        <f t="shared" si="81"/>
        <v>0.69444444444444442</v>
      </c>
      <c r="I54" s="245">
        <f t="shared" si="82"/>
        <v>1745</v>
      </c>
      <c r="J54" s="119">
        <f t="shared" si="83"/>
        <v>1.009837962962963</v>
      </c>
      <c r="K54" s="106">
        <f>K31</f>
        <v>116</v>
      </c>
      <c r="L54" s="19">
        <f t="shared" si="84"/>
        <v>0.2013888888888889</v>
      </c>
      <c r="M54" s="106">
        <f>M31</f>
        <v>101</v>
      </c>
      <c r="N54" s="19">
        <f t="shared" si="85"/>
        <v>0.17534722222222221</v>
      </c>
      <c r="O54" s="106">
        <f>O31</f>
        <v>154</v>
      </c>
      <c r="P54" s="19">
        <f t="shared" si="86"/>
        <v>0.2673611111111111</v>
      </c>
      <c r="Q54" s="245">
        <f t="shared" si="75"/>
        <v>371</v>
      </c>
      <c r="R54" s="119">
        <f t="shared" si="76"/>
        <v>0.21469907407407407</v>
      </c>
      <c r="S54" s="106">
        <f>S31</f>
        <v>0</v>
      </c>
      <c r="T54" s="19">
        <f t="shared" si="87"/>
        <v>0</v>
      </c>
      <c r="U54" s="106">
        <f>U31</f>
        <v>0</v>
      </c>
      <c r="V54" s="19">
        <f t="shared" si="88"/>
        <v>0</v>
      </c>
      <c r="W54" s="106">
        <f>W31</f>
        <v>0</v>
      </c>
      <c r="X54" s="19">
        <f t="shared" si="89"/>
        <v>0</v>
      </c>
      <c r="Y54" s="245">
        <f t="shared" si="77"/>
        <v>0</v>
      </c>
      <c r="Z54" s="119">
        <f t="shared" si="78"/>
        <v>0</v>
      </c>
    </row>
    <row r="55" spans="1:26" x14ac:dyDescent="0.25">
      <c r="A55" s="239" t="s">
        <v>215</v>
      </c>
      <c r="B55" s="237">
        <f>B34</f>
        <v>528</v>
      </c>
      <c r="C55" s="106">
        <f>C34</f>
        <v>431</v>
      </c>
      <c r="D55" s="19">
        <f t="shared" si="79"/>
        <v>0.81628787878787878</v>
      </c>
      <c r="E55" s="106">
        <f>E34</f>
        <v>406</v>
      </c>
      <c r="F55" s="19">
        <f t="shared" si="80"/>
        <v>0.76893939393939392</v>
      </c>
      <c r="G55" s="106">
        <f>G34</f>
        <v>350</v>
      </c>
      <c r="H55" s="19">
        <f t="shared" si="81"/>
        <v>0.66287878787878785</v>
      </c>
      <c r="I55" s="245">
        <f t="shared" si="82"/>
        <v>1187</v>
      </c>
      <c r="J55" s="119">
        <f t="shared" si="83"/>
        <v>0.74936868686868685</v>
      </c>
      <c r="K55" s="106">
        <f>K34</f>
        <v>122</v>
      </c>
      <c r="L55" s="19">
        <f t="shared" si="84"/>
        <v>0.23106060606060605</v>
      </c>
      <c r="M55" s="106">
        <f>M34</f>
        <v>115</v>
      </c>
      <c r="N55" s="19">
        <f t="shared" si="85"/>
        <v>0.2178030303030303</v>
      </c>
      <c r="O55" s="106">
        <f>O34</f>
        <v>154</v>
      </c>
      <c r="P55" s="19">
        <f t="shared" si="86"/>
        <v>0.29166666666666669</v>
      </c>
      <c r="Q55" s="245">
        <f t="shared" si="75"/>
        <v>391</v>
      </c>
      <c r="R55" s="119">
        <f t="shared" si="76"/>
        <v>0.24684343434343434</v>
      </c>
      <c r="S55" s="106">
        <f>S34</f>
        <v>0</v>
      </c>
      <c r="T55" s="19">
        <f t="shared" si="87"/>
        <v>0</v>
      </c>
      <c r="U55" s="106">
        <f>U34</f>
        <v>0</v>
      </c>
      <c r="V55" s="19">
        <f t="shared" si="88"/>
        <v>0</v>
      </c>
      <c r="W55" s="106">
        <f>W34</f>
        <v>0</v>
      </c>
      <c r="X55" s="19">
        <f t="shared" si="89"/>
        <v>0</v>
      </c>
      <c r="Y55" s="245">
        <f t="shared" si="77"/>
        <v>0</v>
      </c>
      <c r="Z55" s="119">
        <f t="shared" si="78"/>
        <v>0</v>
      </c>
    </row>
    <row r="56" spans="1:26" x14ac:dyDescent="0.25">
      <c r="A56" s="239" t="s">
        <v>216</v>
      </c>
      <c r="B56" s="237">
        <f>B37</f>
        <v>864</v>
      </c>
      <c r="C56" s="106">
        <f>C37</f>
        <v>709</v>
      </c>
      <c r="D56" s="19">
        <f t="shared" si="79"/>
        <v>0.82060185185185186</v>
      </c>
      <c r="E56" s="106">
        <f>E37</f>
        <v>482</v>
      </c>
      <c r="F56" s="19">
        <f t="shared" si="80"/>
        <v>0.55787037037037035</v>
      </c>
      <c r="G56" s="106">
        <f>G37</f>
        <v>340</v>
      </c>
      <c r="H56" s="19">
        <f t="shared" si="81"/>
        <v>0.39351851851851855</v>
      </c>
      <c r="I56" s="245">
        <f t="shared" si="82"/>
        <v>1531</v>
      </c>
      <c r="J56" s="119">
        <f t="shared" si="83"/>
        <v>0.59066358024691357</v>
      </c>
      <c r="K56" s="106">
        <f>K37</f>
        <v>72</v>
      </c>
      <c r="L56" s="19">
        <f t="shared" si="84"/>
        <v>8.3333333333333329E-2</v>
      </c>
      <c r="M56" s="106">
        <f>M37</f>
        <v>76</v>
      </c>
      <c r="N56" s="19">
        <f t="shared" si="85"/>
        <v>8.7962962962962965E-2</v>
      </c>
      <c r="O56" s="106">
        <f>O37</f>
        <v>113</v>
      </c>
      <c r="P56" s="19">
        <f t="shared" si="86"/>
        <v>0.13078703703703703</v>
      </c>
      <c r="Q56" s="245">
        <f t="shared" si="75"/>
        <v>261</v>
      </c>
      <c r="R56" s="119">
        <f t="shared" si="76"/>
        <v>0.10069444444444445</v>
      </c>
      <c r="S56" s="106">
        <f>S37</f>
        <v>0</v>
      </c>
      <c r="T56" s="19">
        <f t="shared" si="87"/>
        <v>0</v>
      </c>
      <c r="U56" s="106">
        <f>U37</f>
        <v>0</v>
      </c>
      <c r="V56" s="19">
        <f t="shared" si="88"/>
        <v>0</v>
      </c>
      <c r="W56" s="106">
        <f>W37</f>
        <v>0</v>
      </c>
      <c r="X56" s="19">
        <f t="shared" si="89"/>
        <v>0</v>
      </c>
      <c r="Y56" s="245">
        <f t="shared" si="77"/>
        <v>0</v>
      </c>
      <c r="Z56" s="119">
        <f t="shared" si="78"/>
        <v>0</v>
      </c>
    </row>
    <row r="57" spans="1:26" ht="15.75" thickBot="1" x14ac:dyDescent="0.3">
      <c r="A57" s="800" t="s">
        <v>217</v>
      </c>
      <c r="B57" s="240">
        <f>B40</f>
        <v>576</v>
      </c>
      <c r="C57" s="219">
        <f>C40</f>
        <v>536</v>
      </c>
      <c r="D57" s="221">
        <f t="shared" si="79"/>
        <v>0.93055555555555558</v>
      </c>
      <c r="E57" s="219">
        <f>E40</f>
        <v>394</v>
      </c>
      <c r="F57" s="221">
        <f t="shared" si="80"/>
        <v>0.68402777777777779</v>
      </c>
      <c r="G57" s="219">
        <f>G40</f>
        <v>350</v>
      </c>
      <c r="H57" s="221">
        <f t="shared" si="81"/>
        <v>0.60763888888888884</v>
      </c>
      <c r="I57" s="246">
        <f t="shared" si="82"/>
        <v>1280</v>
      </c>
      <c r="J57" s="218">
        <f t="shared" si="83"/>
        <v>0.7407407407407407</v>
      </c>
      <c r="K57" s="219">
        <f>K40</f>
        <v>34</v>
      </c>
      <c r="L57" s="221">
        <f t="shared" si="84"/>
        <v>5.9027777777777776E-2</v>
      </c>
      <c r="M57" s="219">
        <f>M40</f>
        <v>46</v>
      </c>
      <c r="N57" s="221">
        <f t="shared" si="85"/>
        <v>7.9861111111111105E-2</v>
      </c>
      <c r="O57" s="219">
        <f>O40</f>
        <v>73</v>
      </c>
      <c r="P57" s="221">
        <f t="shared" si="86"/>
        <v>0.1267361111111111</v>
      </c>
      <c r="Q57" s="246">
        <f t="shared" si="75"/>
        <v>153</v>
      </c>
      <c r="R57" s="218">
        <f t="shared" si="76"/>
        <v>8.8541666666666671E-2</v>
      </c>
      <c r="S57" s="219">
        <f>S40</f>
        <v>0</v>
      </c>
      <c r="T57" s="221">
        <f t="shared" si="87"/>
        <v>0</v>
      </c>
      <c r="U57" s="219">
        <f>U40</f>
        <v>0</v>
      </c>
      <c r="V57" s="221">
        <f t="shared" si="88"/>
        <v>0</v>
      </c>
      <c r="W57" s="219">
        <f>W40</f>
        <v>0</v>
      </c>
      <c r="X57" s="221">
        <f t="shared" si="89"/>
        <v>0</v>
      </c>
      <c r="Y57" s="246">
        <f t="shared" si="77"/>
        <v>0</v>
      </c>
      <c r="Z57" s="218">
        <f t="shared" si="78"/>
        <v>0</v>
      </c>
    </row>
    <row r="58" spans="1:26" ht="15.75" thickBot="1" x14ac:dyDescent="0.3">
      <c r="A58" s="801" t="s">
        <v>220</v>
      </c>
      <c r="B58" s="250">
        <f>SUM(B46:B57)</f>
        <v>6672</v>
      </c>
      <c r="C58" s="243">
        <f>SUM(C46:C57)</f>
        <v>7020</v>
      </c>
      <c r="D58" s="241">
        <f t="shared" si="79"/>
        <v>1.0521582733812949</v>
      </c>
      <c r="E58" s="243">
        <f>SUM(E46:E57)</f>
        <v>5712</v>
      </c>
      <c r="F58" s="241">
        <f t="shared" si="80"/>
        <v>0.85611510791366907</v>
      </c>
      <c r="G58" s="243">
        <f>SUM(G46:G57)</f>
        <v>4531</v>
      </c>
      <c r="H58" s="241">
        <f t="shared" si="81"/>
        <v>0.67910671462829741</v>
      </c>
      <c r="I58" s="244">
        <f>SUM(I46:I57)</f>
        <v>17263</v>
      </c>
      <c r="J58" s="242">
        <f>I58/($B58*3)</f>
        <v>0.86246003197442045</v>
      </c>
      <c r="K58" s="243">
        <f>SUM(K46:K57)</f>
        <v>1060</v>
      </c>
      <c r="L58" s="241">
        <f t="shared" si="84"/>
        <v>0.15887290167865709</v>
      </c>
      <c r="M58" s="243">
        <f>SUM(M46:M57)</f>
        <v>917</v>
      </c>
      <c r="N58" s="241">
        <f t="shared" si="85"/>
        <v>0.1374400479616307</v>
      </c>
      <c r="O58" s="243">
        <f>SUM(O46:O57)</f>
        <v>1479</v>
      </c>
      <c r="P58" s="241">
        <f t="shared" si="86"/>
        <v>0.22167266187050361</v>
      </c>
      <c r="Q58" s="244">
        <f>SUM(Q46:Q57)</f>
        <v>3456</v>
      </c>
      <c r="R58" s="242">
        <f t="shared" si="76"/>
        <v>0.17266187050359713</v>
      </c>
      <c r="S58" s="243">
        <f>SUM(S46:S57)</f>
        <v>0</v>
      </c>
      <c r="T58" s="241">
        <f t="shared" si="87"/>
        <v>0</v>
      </c>
      <c r="U58" s="243">
        <f>SUM(U46:U57)</f>
        <v>0</v>
      </c>
      <c r="V58" s="241">
        <f t="shared" si="88"/>
        <v>0</v>
      </c>
      <c r="W58" s="243">
        <f>SUM(W46:W57)</f>
        <v>0</v>
      </c>
      <c r="X58" s="241">
        <f t="shared" si="89"/>
        <v>0</v>
      </c>
      <c r="Y58" s="244">
        <f>SUM(Y46:Y57)</f>
        <v>0</v>
      </c>
      <c r="Z58" s="242">
        <f t="shared" si="78"/>
        <v>0</v>
      </c>
    </row>
    <row r="61" spans="1:26" ht="15.75" x14ac:dyDescent="0.25">
      <c r="A61" s="1385" t="s">
        <v>221</v>
      </c>
      <c r="B61" s="1386"/>
      <c r="C61" s="1386"/>
      <c r="D61" s="1386"/>
      <c r="E61" s="1386"/>
      <c r="F61" s="1386"/>
      <c r="G61" s="1386"/>
      <c r="H61" s="1386"/>
      <c r="I61" s="1386"/>
      <c r="J61" s="1386"/>
      <c r="K61" s="1386"/>
      <c r="L61" s="1386"/>
      <c r="M61" s="1386"/>
      <c r="N61" s="1386"/>
      <c r="O61" s="1386"/>
      <c r="P61" s="1386"/>
      <c r="Q61" s="1386"/>
      <c r="R61" s="1386"/>
      <c r="S61" s="1386"/>
      <c r="T61" s="1386"/>
      <c r="U61" s="1386"/>
      <c r="V61" s="1386"/>
      <c r="W61" s="1386"/>
      <c r="X61" s="1386"/>
      <c r="Y61" s="1386"/>
      <c r="Z61" s="1386"/>
    </row>
    <row r="62" spans="1:26" ht="24.75" thickBot="1" x14ac:dyDescent="0.3">
      <c r="A62" s="238" t="s">
        <v>14</v>
      </c>
      <c r="B62" s="158" t="s">
        <v>15</v>
      </c>
      <c r="C62" s="225" t="str">
        <f>'Pque N Mundo I'!C7</f>
        <v>JAN_20</v>
      </c>
      <c r="D62" s="226" t="str">
        <f>'Pque N Mundo I'!D7</f>
        <v>%</v>
      </c>
      <c r="E62" s="225" t="str">
        <f>'Pque N Mundo I'!E7</f>
        <v>FEV_20</v>
      </c>
      <c r="F62" s="226" t="str">
        <f>'Pque N Mundo I'!F7</f>
        <v>%</v>
      </c>
      <c r="G62" s="225" t="str">
        <f>'Pque N Mundo I'!G7</f>
        <v>MAR_20</v>
      </c>
      <c r="H62" s="226" t="str">
        <f>'Pque N Mundo I'!H7</f>
        <v>%</v>
      </c>
      <c r="I62" s="101" t="str">
        <f>'Pque N Mundo I'!I7</f>
        <v>Trimestre</v>
      </c>
      <c r="J62" s="13" t="str">
        <f>'Pque N Mundo I'!J7</f>
        <v>% Trim</v>
      </c>
      <c r="K62" s="225" t="str">
        <f>'Pque N Mundo I'!K7</f>
        <v>ABR_20</v>
      </c>
      <c r="L62" s="226" t="str">
        <f>'Pque N Mundo I'!L7</f>
        <v>%</v>
      </c>
      <c r="M62" s="227" t="str">
        <f>'Pque N Mundo I'!M7</f>
        <v>MAIO_20</v>
      </c>
      <c r="N62" s="228" t="str">
        <f>'Pque N Mundo I'!N7</f>
        <v>%</v>
      </c>
      <c r="O62" s="227" t="str">
        <f>'Pque N Mundo I'!O7</f>
        <v>JUN_20</v>
      </c>
      <c r="P62" s="228" t="str">
        <f>'Pque N Mundo I'!P7</f>
        <v>%</v>
      </c>
      <c r="Q62" s="101" t="str">
        <f>'Pque N Mundo I'!Q7</f>
        <v>Trimestre</v>
      </c>
      <c r="R62" s="13" t="str">
        <f>'Pque N Mundo I'!R7</f>
        <v>% Trim</v>
      </c>
      <c r="S62" s="225" t="str">
        <f>'Pque N Mundo I'!S7</f>
        <v>JUL_20</v>
      </c>
      <c r="T62" s="226" t="str">
        <f>'Pque N Mundo I'!T7</f>
        <v>%</v>
      </c>
      <c r="U62" s="227" t="str">
        <f>'Pque N Mundo I'!U7</f>
        <v>AGO_20</v>
      </c>
      <c r="V62" s="228" t="str">
        <f>'Pque N Mundo I'!V7</f>
        <v>%</v>
      </c>
      <c r="W62" s="227" t="str">
        <f>'Pque N Mundo I'!W7</f>
        <v>SET_20</v>
      </c>
      <c r="X62" s="228" t="str">
        <f>'Pque N Mundo I'!X7</f>
        <v>%</v>
      </c>
      <c r="Y62" s="101" t="str">
        <f>'Pque N Mundo I'!Y7</f>
        <v>Trimestre</v>
      </c>
      <c r="Z62" s="13" t="str">
        <f>'Pque N Mundo I'!Z7</f>
        <v>% Trim</v>
      </c>
    </row>
    <row r="63" spans="1:26" ht="15.75" thickTop="1" x14ac:dyDescent="0.25">
      <c r="A63" s="239" t="s">
        <v>208</v>
      </c>
      <c r="B63" s="237">
        <f>B7</f>
        <v>1008</v>
      </c>
      <c r="C63" s="106">
        <f>C7</f>
        <v>676</v>
      </c>
      <c r="D63" s="19">
        <f>C63/$B63</f>
        <v>0.67063492063492058</v>
      </c>
      <c r="E63" s="106">
        <f>E7</f>
        <v>915</v>
      </c>
      <c r="F63" s="19">
        <f>E63/$B63</f>
        <v>0.90773809523809523</v>
      </c>
      <c r="G63" s="106">
        <f>G7</f>
        <v>786</v>
      </c>
      <c r="H63" s="19">
        <f>G63/$B63</f>
        <v>0.77976190476190477</v>
      </c>
      <c r="I63" s="245">
        <f>SUM(C63,E63,G63)</f>
        <v>2377</v>
      </c>
      <c r="J63" s="119">
        <f>I63/($B63*3)</f>
        <v>0.78604497354497349</v>
      </c>
      <c r="K63" s="106">
        <f>K7</f>
        <v>3</v>
      </c>
      <c r="L63" s="19">
        <f>K63/$B63</f>
        <v>2.976190476190476E-3</v>
      </c>
      <c r="M63" s="106">
        <f>M7</f>
        <v>5</v>
      </c>
      <c r="N63" s="19">
        <f>M63/$B63</f>
        <v>4.96031746031746E-3</v>
      </c>
      <c r="O63" s="106">
        <f>O7</f>
        <v>34</v>
      </c>
      <c r="P63" s="19">
        <f>O63/$B63</f>
        <v>3.3730158730158728E-2</v>
      </c>
      <c r="Q63" s="245">
        <f t="shared" ref="Q63:Q74" si="96">SUM(K63,M63,O63)</f>
        <v>42</v>
      </c>
      <c r="R63" s="119">
        <f t="shared" ref="R63:R75" si="97">Q63/($B63*3)</f>
        <v>1.3888888888888888E-2</v>
      </c>
      <c r="S63" s="106">
        <f>S7</f>
        <v>0</v>
      </c>
      <c r="T63" s="19">
        <f>S63/$B63</f>
        <v>0</v>
      </c>
      <c r="U63" s="106">
        <f>U7</f>
        <v>0</v>
      </c>
      <c r="V63" s="19">
        <f>U63/$B63</f>
        <v>0</v>
      </c>
      <c r="W63" s="106">
        <f>W7</f>
        <v>0</v>
      </c>
      <c r="X63" s="19">
        <f>W63/$B63</f>
        <v>0</v>
      </c>
      <c r="Y63" s="245">
        <f t="shared" ref="Y63:Y74" si="98">SUM(S63,U63,W63)</f>
        <v>0</v>
      </c>
      <c r="Z63" s="119">
        <f t="shared" ref="Z63:Z75" si="99">Y63/($B63*3)</f>
        <v>0</v>
      </c>
    </row>
    <row r="64" spans="1:26" x14ac:dyDescent="0.25">
      <c r="A64" s="239" t="s">
        <v>218</v>
      </c>
      <c r="B64" s="237">
        <f>B12</f>
        <v>672</v>
      </c>
      <c r="C64" s="106">
        <f>C12</f>
        <v>1012</v>
      </c>
      <c r="D64" s="19">
        <f t="shared" ref="D64:D74" si="100">C64/$B64</f>
        <v>1.5059523809523809</v>
      </c>
      <c r="E64" s="106">
        <f>E12</f>
        <v>724</v>
      </c>
      <c r="F64" s="19">
        <f t="shared" ref="F64:F74" si="101">E64/$B64</f>
        <v>1.0773809523809523</v>
      </c>
      <c r="G64" s="106">
        <f>G12</f>
        <v>629</v>
      </c>
      <c r="H64" s="19">
        <f t="shared" ref="H64:H74" si="102">G64/$B64</f>
        <v>0.93601190476190477</v>
      </c>
      <c r="I64" s="245">
        <f t="shared" ref="I64:I74" si="103">SUM(C64,E64,G64)</f>
        <v>2365</v>
      </c>
      <c r="J64" s="119">
        <f t="shared" ref="J64:J74" si="104">I64/($B64*3)</f>
        <v>1.1731150793650793</v>
      </c>
      <c r="K64" s="106">
        <f>K12</f>
        <v>65</v>
      </c>
      <c r="L64" s="19">
        <f t="shared" ref="L64:L74" si="105">K64/$B64</f>
        <v>9.6726190476190479E-2</v>
      </c>
      <c r="M64" s="106">
        <f>M12</f>
        <v>40</v>
      </c>
      <c r="N64" s="19">
        <f t="shared" ref="N64:N74" si="106">M64/$B64</f>
        <v>5.9523809523809521E-2</v>
      </c>
      <c r="O64" s="106">
        <f>O12</f>
        <v>61</v>
      </c>
      <c r="P64" s="19">
        <f t="shared" ref="P64:P75" si="107">O64/$B64</f>
        <v>9.0773809523809521E-2</v>
      </c>
      <c r="Q64" s="245">
        <f t="shared" si="96"/>
        <v>166</v>
      </c>
      <c r="R64" s="119">
        <f t="shared" si="97"/>
        <v>8.234126984126984E-2</v>
      </c>
      <c r="S64" s="106">
        <f>S12</f>
        <v>0</v>
      </c>
      <c r="T64" s="19">
        <f t="shared" ref="T64:T74" si="108">S64/$B64</f>
        <v>0</v>
      </c>
      <c r="U64" s="106">
        <f>U12</f>
        <v>0</v>
      </c>
      <c r="V64" s="19">
        <f t="shared" ref="V64:V74" si="109">U64/$B64</f>
        <v>0</v>
      </c>
      <c r="W64" s="106">
        <f>W12</f>
        <v>0</v>
      </c>
      <c r="X64" s="19">
        <f t="shared" ref="X64:X75" si="110">W64/$B64</f>
        <v>0</v>
      </c>
      <c r="Y64" s="245">
        <f t="shared" si="98"/>
        <v>0</v>
      </c>
      <c r="Z64" s="119">
        <f t="shared" si="99"/>
        <v>0</v>
      </c>
    </row>
    <row r="65" spans="1:26" x14ac:dyDescent="0.25">
      <c r="A65" s="239" t="s">
        <v>219</v>
      </c>
      <c r="B65" s="237">
        <f>B10</f>
        <v>1344</v>
      </c>
      <c r="C65" s="106">
        <f>C10</f>
        <v>1149</v>
      </c>
      <c r="D65" s="19">
        <f t="shared" si="100"/>
        <v>0.8549107142857143</v>
      </c>
      <c r="E65" s="106">
        <f>E10</f>
        <v>843</v>
      </c>
      <c r="F65" s="19">
        <f t="shared" si="101"/>
        <v>0.6272321428571429</v>
      </c>
      <c r="G65" s="106">
        <f>G10</f>
        <v>816</v>
      </c>
      <c r="H65" s="19">
        <f t="shared" si="102"/>
        <v>0.6071428571428571</v>
      </c>
      <c r="I65" s="245">
        <f t="shared" si="103"/>
        <v>2808</v>
      </c>
      <c r="J65" s="119">
        <f t="shared" si="104"/>
        <v>0.6964285714285714</v>
      </c>
      <c r="K65" s="106">
        <f>K10</f>
        <v>136</v>
      </c>
      <c r="L65" s="19">
        <f t="shared" si="105"/>
        <v>0.10119047619047619</v>
      </c>
      <c r="M65" s="106">
        <f>M10</f>
        <v>132</v>
      </c>
      <c r="N65" s="19">
        <f t="shared" si="106"/>
        <v>9.8214285714285712E-2</v>
      </c>
      <c r="O65" s="106">
        <f>O10</f>
        <v>230</v>
      </c>
      <c r="P65" s="19">
        <f t="shared" si="107"/>
        <v>0.17113095238095238</v>
      </c>
      <c r="Q65" s="245">
        <f t="shared" si="96"/>
        <v>498</v>
      </c>
      <c r="R65" s="119">
        <f t="shared" si="97"/>
        <v>0.12351190476190477</v>
      </c>
      <c r="S65" s="106">
        <f>S10</f>
        <v>0</v>
      </c>
      <c r="T65" s="19">
        <f t="shared" si="108"/>
        <v>0</v>
      </c>
      <c r="U65" s="106">
        <f>U10</f>
        <v>0</v>
      </c>
      <c r="V65" s="19">
        <f t="shared" si="109"/>
        <v>0</v>
      </c>
      <c r="W65" s="106">
        <f>W10</f>
        <v>0</v>
      </c>
      <c r="X65" s="19">
        <f t="shared" si="110"/>
        <v>0</v>
      </c>
      <c r="Y65" s="245">
        <f t="shared" si="98"/>
        <v>0</v>
      </c>
      <c r="Z65" s="119">
        <f t="shared" si="99"/>
        <v>0</v>
      </c>
    </row>
    <row r="66" spans="1:26" x14ac:dyDescent="0.25">
      <c r="A66" s="239" t="s">
        <v>209</v>
      </c>
      <c r="B66" s="237">
        <f>B15</f>
        <v>1344</v>
      </c>
      <c r="C66" s="106">
        <f>C15</f>
        <v>1379</v>
      </c>
      <c r="D66" s="19">
        <f t="shared" si="100"/>
        <v>1.0260416666666667</v>
      </c>
      <c r="E66" s="106">
        <f>E15</f>
        <v>1210</v>
      </c>
      <c r="F66" s="19">
        <f t="shared" si="101"/>
        <v>0.90029761904761907</v>
      </c>
      <c r="G66" s="106">
        <f>G15</f>
        <v>842</v>
      </c>
      <c r="H66" s="19">
        <f t="shared" si="102"/>
        <v>0.62648809523809523</v>
      </c>
      <c r="I66" s="245">
        <f t="shared" si="103"/>
        <v>3431</v>
      </c>
      <c r="J66" s="119">
        <f t="shared" si="104"/>
        <v>0.85094246031746035</v>
      </c>
      <c r="K66" s="106">
        <f>K15</f>
        <v>25</v>
      </c>
      <c r="L66" s="19">
        <f t="shared" si="105"/>
        <v>1.8601190476190476E-2</v>
      </c>
      <c r="M66" s="106">
        <f>M15</f>
        <v>9</v>
      </c>
      <c r="N66" s="19">
        <f t="shared" si="106"/>
        <v>6.6964285714285711E-3</v>
      </c>
      <c r="O66" s="106">
        <f>O15</f>
        <v>27</v>
      </c>
      <c r="P66" s="19">
        <f t="shared" si="107"/>
        <v>2.0089285714285716E-2</v>
      </c>
      <c r="Q66" s="245">
        <f t="shared" si="96"/>
        <v>61</v>
      </c>
      <c r="R66" s="119">
        <f t="shared" si="97"/>
        <v>1.5128968253968254E-2</v>
      </c>
      <c r="S66" s="106">
        <f>S15</f>
        <v>0</v>
      </c>
      <c r="T66" s="19">
        <f t="shared" si="108"/>
        <v>0</v>
      </c>
      <c r="U66" s="106">
        <f>U15</f>
        <v>0</v>
      </c>
      <c r="V66" s="19">
        <f t="shared" si="109"/>
        <v>0</v>
      </c>
      <c r="W66" s="106">
        <f>W15</f>
        <v>0</v>
      </c>
      <c r="X66" s="19">
        <f t="shared" si="110"/>
        <v>0</v>
      </c>
      <c r="Y66" s="245">
        <f t="shared" si="98"/>
        <v>0</v>
      </c>
      <c r="Z66" s="119">
        <f t="shared" si="99"/>
        <v>0</v>
      </c>
    </row>
    <row r="67" spans="1:26" x14ac:dyDescent="0.25">
      <c r="A67" s="239" t="s">
        <v>210</v>
      </c>
      <c r="B67" s="237">
        <f>B19</f>
        <v>2016</v>
      </c>
      <c r="C67" s="106">
        <f>C19</f>
        <v>2325</v>
      </c>
      <c r="D67" s="19">
        <f t="shared" si="100"/>
        <v>1.1532738095238095</v>
      </c>
      <c r="E67" s="106">
        <f>E19</f>
        <v>1913</v>
      </c>
      <c r="F67" s="19">
        <f t="shared" si="101"/>
        <v>0.94890873015873012</v>
      </c>
      <c r="G67" s="106">
        <f>G19</f>
        <v>1147</v>
      </c>
      <c r="H67" s="19">
        <f t="shared" si="102"/>
        <v>0.56894841269841268</v>
      </c>
      <c r="I67" s="245">
        <f t="shared" si="103"/>
        <v>5385</v>
      </c>
      <c r="J67" s="119">
        <f t="shared" si="104"/>
        <v>0.89037698412698407</v>
      </c>
      <c r="K67" s="106">
        <f>K19</f>
        <v>173</v>
      </c>
      <c r="L67" s="19">
        <f t="shared" si="105"/>
        <v>8.5813492063492064E-2</v>
      </c>
      <c r="M67" s="106">
        <f>M19</f>
        <v>72</v>
      </c>
      <c r="N67" s="19">
        <f t="shared" si="106"/>
        <v>3.5714285714285712E-2</v>
      </c>
      <c r="O67" s="106">
        <f>O19</f>
        <v>157</v>
      </c>
      <c r="P67" s="19">
        <f t="shared" si="107"/>
        <v>7.7876984126984128E-2</v>
      </c>
      <c r="Q67" s="245">
        <f t="shared" si="96"/>
        <v>402</v>
      </c>
      <c r="R67" s="119">
        <f t="shared" si="97"/>
        <v>6.6468253968253968E-2</v>
      </c>
      <c r="S67" s="106">
        <f>S19</f>
        <v>0</v>
      </c>
      <c r="T67" s="19">
        <f t="shared" si="108"/>
        <v>0</v>
      </c>
      <c r="U67" s="106">
        <f>U19</f>
        <v>0</v>
      </c>
      <c r="V67" s="19">
        <f t="shared" si="109"/>
        <v>0</v>
      </c>
      <c r="W67" s="106">
        <f>W19</f>
        <v>0</v>
      </c>
      <c r="X67" s="19">
        <f t="shared" si="110"/>
        <v>0</v>
      </c>
      <c r="Y67" s="245">
        <f t="shared" si="98"/>
        <v>0</v>
      </c>
      <c r="Z67" s="119">
        <f t="shared" si="99"/>
        <v>0</v>
      </c>
    </row>
    <row r="68" spans="1:26" x14ac:dyDescent="0.25">
      <c r="A68" s="239" t="s">
        <v>211</v>
      </c>
      <c r="B68" s="237">
        <f>B22</f>
        <v>3024</v>
      </c>
      <c r="C68" s="106">
        <f>C22</f>
        <v>2866</v>
      </c>
      <c r="D68" s="19">
        <f t="shared" si="100"/>
        <v>0.94775132275132279</v>
      </c>
      <c r="E68" s="106">
        <f>E22</f>
        <v>2250</v>
      </c>
      <c r="F68" s="19">
        <f t="shared" si="101"/>
        <v>0.74404761904761907</v>
      </c>
      <c r="G68" s="106">
        <f>G22</f>
        <v>1484</v>
      </c>
      <c r="H68" s="19">
        <f t="shared" si="102"/>
        <v>0.49074074074074076</v>
      </c>
      <c r="I68" s="245">
        <f t="shared" si="103"/>
        <v>6600</v>
      </c>
      <c r="J68" s="119">
        <f t="shared" si="104"/>
        <v>0.72751322751322756</v>
      </c>
      <c r="K68" s="106">
        <f>K22</f>
        <v>185</v>
      </c>
      <c r="L68" s="19">
        <f t="shared" si="105"/>
        <v>6.1177248677248677E-2</v>
      </c>
      <c r="M68" s="106">
        <f>M22</f>
        <v>164</v>
      </c>
      <c r="N68" s="19">
        <f t="shared" si="106"/>
        <v>5.423280423280423E-2</v>
      </c>
      <c r="O68" s="106">
        <f>O22</f>
        <v>262</v>
      </c>
      <c r="P68" s="19">
        <f t="shared" si="107"/>
        <v>8.6640211640211642E-2</v>
      </c>
      <c r="Q68" s="245">
        <f t="shared" si="96"/>
        <v>611</v>
      </c>
      <c r="R68" s="119">
        <f t="shared" si="97"/>
        <v>6.7350088183421516E-2</v>
      </c>
      <c r="S68" s="106">
        <f>S22</f>
        <v>0</v>
      </c>
      <c r="T68" s="19">
        <f t="shared" si="108"/>
        <v>0</v>
      </c>
      <c r="U68" s="106">
        <f>U22</f>
        <v>0</v>
      </c>
      <c r="V68" s="19">
        <f t="shared" si="109"/>
        <v>0</v>
      </c>
      <c r="W68" s="106">
        <f>W22</f>
        <v>0</v>
      </c>
      <c r="X68" s="19">
        <f t="shared" si="110"/>
        <v>0</v>
      </c>
      <c r="Y68" s="245">
        <f t="shared" si="98"/>
        <v>0</v>
      </c>
      <c r="Z68" s="119">
        <f t="shared" si="99"/>
        <v>0</v>
      </c>
    </row>
    <row r="69" spans="1:26" x14ac:dyDescent="0.25">
      <c r="A69" s="239" t="s">
        <v>212</v>
      </c>
      <c r="B69" s="237">
        <f>B25</f>
        <v>2016</v>
      </c>
      <c r="C69" s="106">
        <f>C25</f>
        <v>1767</v>
      </c>
      <c r="D69" s="19">
        <f t="shared" si="100"/>
        <v>0.87648809523809523</v>
      </c>
      <c r="E69" s="106">
        <f>E25</f>
        <v>1400</v>
      </c>
      <c r="F69" s="19">
        <f t="shared" si="101"/>
        <v>0.69444444444444442</v>
      </c>
      <c r="G69" s="106">
        <f>G25</f>
        <v>1029</v>
      </c>
      <c r="H69" s="19">
        <f t="shared" si="102"/>
        <v>0.51041666666666663</v>
      </c>
      <c r="I69" s="245">
        <f t="shared" si="103"/>
        <v>4196</v>
      </c>
      <c r="J69" s="119">
        <f t="shared" si="104"/>
        <v>0.69378306878306883</v>
      </c>
      <c r="K69" s="106">
        <f>K25</f>
        <v>213</v>
      </c>
      <c r="L69" s="19">
        <f t="shared" si="105"/>
        <v>0.1056547619047619</v>
      </c>
      <c r="M69" s="106">
        <f>M25</f>
        <v>169</v>
      </c>
      <c r="N69" s="19">
        <f t="shared" si="106"/>
        <v>8.3829365079365073E-2</v>
      </c>
      <c r="O69" s="106">
        <f>O25</f>
        <v>271</v>
      </c>
      <c r="P69" s="19">
        <f t="shared" si="107"/>
        <v>0.13442460317460317</v>
      </c>
      <c r="Q69" s="245">
        <f t="shared" si="96"/>
        <v>653</v>
      </c>
      <c r="R69" s="119">
        <f t="shared" si="97"/>
        <v>0.10796957671957672</v>
      </c>
      <c r="S69" s="106">
        <f>S25</f>
        <v>0</v>
      </c>
      <c r="T69" s="19">
        <f t="shared" si="108"/>
        <v>0</v>
      </c>
      <c r="U69" s="106">
        <f>U25</f>
        <v>0</v>
      </c>
      <c r="V69" s="19">
        <f t="shared" si="109"/>
        <v>0</v>
      </c>
      <c r="W69" s="106">
        <f>W25</f>
        <v>0</v>
      </c>
      <c r="X69" s="19">
        <f t="shared" si="110"/>
        <v>0</v>
      </c>
      <c r="Y69" s="245">
        <f t="shared" si="98"/>
        <v>0</v>
      </c>
      <c r="Z69" s="119">
        <f t="shared" si="99"/>
        <v>0</v>
      </c>
    </row>
    <row r="70" spans="1:26" x14ac:dyDescent="0.25">
      <c r="A70" s="239" t="s">
        <v>213</v>
      </c>
      <c r="B70" s="237">
        <f>B29</f>
        <v>3024</v>
      </c>
      <c r="C70" s="106">
        <f>C29</f>
        <v>2915</v>
      </c>
      <c r="D70" s="19">
        <f t="shared" si="100"/>
        <v>0.96395502645502651</v>
      </c>
      <c r="E70" s="106">
        <f>E29</f>
        <v>1855</v>
      </c>
      <c r="F70" s="19">
        <f t="shared" si="101"/>
        <v>0.61342592592592593</v>
      </c>
      <c r="G70" s="106">
        <f>G29</f>
        <v>1540</v>
      </c>
      <c r="H70" s="19">
        <f t="shared" si="102"/>
        <v>0.5092592592592593</v>
      </c>
      <c r="I70" s="245">
        <f t="shared" si="103"/>
        <v>6310</v>
      </c>
      <c r="J70" s="119">
        <f t="shared" si="104"/>
        <v>0.69554673721340388</v>
      </c>
      <c r="K70" s="106">
        <f>K29</f>
        <v>82</v>
      </c>
      <c r="L70" s="19">
        <f t="shared" si="105"/>
        <v>2.7116402116402115E-2</v>
      </c>
      <c r="M70" s="106">
        <f>M29</f>
        <v>65</v>
      </c>
      <c r="N70" s="19">
        <f t="shared" si="106"/>
        <v>2.1494708994708994E-2</v>
      </c>
      <c r="O70" s="106">
        <f>O29</f>
        <v>57</v>
      </c>
      <c r="P70" s="19">
        <f t="shared" si="107"/>
        <v>1.8849206349206348E-2</v>
      </c>
      <c r="Q70" s="245">
        <f t="shared" si="96"/>
        <v>204</v>
      </c>
      <c r="R70" s="119">
        <f t="shared" si="97"/>
        <v>2.2486772486772486E-2</v>
      </c>
      <c r="S70" s="106">
        <f>S29</f>
        <v>0</v>
      </c>
      <c r="T70" s="19">
        <f t="shared" si="108"/>
        <v>0</v>
      </c>
      <c r="U70" s="106">
        <f>U29</f>
        <v>0</v>
      </c>
      <c r="V70" s="19">
        <f t="shared" si="109"/>
        <v>0</v>
      </c>
      <c r="W70" s="106">
        <f>W29</f>
        <v>0</v>
      </c>
      <c r="X70" s="19">
        <f t="shared" si="110"/>
        <v>0</v>
      </c>
      <c r="Y70" s="245">
        <f t="shared" si="98"/>
        <v>0</v>
      </c>
      <c r="Z70" s="119">
        <f t="shared" si="99"/>
        <v>0</v>
      </c>
    </row>
    <row r="71" spans="1:26" x14ac:dyDescent="0.25">
      <c r="A71" s="239" t="s">
        <v>214</v>
      </c>
      <c r="B71" s="237">
        <f>B32</f>
        <v>2016</v>
      </c>
      <c r="C71" s="106">
        <f>C32</f>
        <v>2862</v>
      </c>
      <c r="D71" s="19">
        <f t="shared" si="100"/>
        <v>1.4196428571428572</v>
      </c>
      <c r="E71" s="106">
        <f>E32</f>
        <v>2122</v>
      </c>
      <c r="F71" s="19">
        <f t="shared" si="101"/>
        <v>1.0525793650793651</v>
      </c>
      <c r="G71" s="106">
        <f>G32</f>
        <v>1189</v>
      </c>
      <c r="H71" s="19">
        <f t="shared" si="102"/>
        <v>0.58978174603174605</v>
      </c>
      <c r="I71" s="245">
        <f t="shared" si="103"/>
        <v>6173</v>
      </c>
      <c r="J71" s="119">
        <f t="shared" si="104"/>
        <v>1.0206679894179893</v>
      </c>
      <c r="K71" s="106">
        <f>K32</f>
        <v>126</v>
      </c>
      <c r="L71" s="19">
        <f t="shared" si="105"/>
        <v>6.25E-2</v>
      </c>
      <c r="M71" s="106">
        <f>M32</f>
        <v>127</v>
      </c>
      <c r="N71" s="19">
        <f t="shared" si="106"/>
        <v>6.2996031746031744E-2</v>
      </c>
      <c r="O71" s="106">
        <f>O32</f>
        <v>189</v>
      </c>
      <c r="P71" s="19">
        <f t="shared" si="107"/>
        <v>9.375E-2</v>
      </c>
      <c r="Q71" s="245">
        <f t="shared" si="96"/>
        <v>442</v>
      </c>
      <c r="R71" s="119">
        <f t="shared" si="97"/>
        <v>7.3082010582010581E-2</v>
      </c>
      <c r="S71" s="106">
        <f>S32</f>
        <v>0</v>
      </c>
      <c r="T71" s="19">
        <f t="shared" si="108"/>
        <v>0</v>
      </c>
      <c r="U71" s="106">
        <f>U32</f>
        <v>0</v>
      </c>
      <c r="V71" s="19">
        <f t="shared" si="109"/>
        <v>0</v>
      </c>
      <c r="W71" s="106">
        <f>W32</f>
        <v>0</v>
      </c>
      <c r="X71" s="19">
        <f t="shared" si="110"/>
        <v>0</v>
      </c>
      <c r="Y71" s="245">
        <f t="shared" si="98"/>
        <v>0</v>
      </c>
      <c r="Z71" s="119">
        <f t="shared" si="99"/>
        <v>0</v>
      </c>
    </row>
    <row r="72" spans="1:26" x14ac:dyDescent="0.25">
      <c r="A72" s="239" t="s">
        <v>215</v>
      </c>
      <c r="B72" s="237">
        <f>B35</f>
        <v>1608</v>
      </c>
      <c r="C72" s="106">
        <f>C35</f>
        <v>1556</v>
      </c>
      <c r="D72" s="19">
        <f t="shared" si="100"/>
        <v>0.96766169154228854</v>
      </c>
      <c r="E72" s="106">
        <f>E35</f>
        <v>1462</v>
      </c>
      <c r="F72" s="19">
        <f t="shared" si="101"/>
        <v>0.90920398009950254</v>
      </c>
      <c r="G72" s="106">
        <f>G35</f>
        <v>991</v>
      </c>
      <c r="H72" s="19">
        <f t="shared" si="102"/>
        <v>0.61629353233830841</v>
      </c>
      <c r="I72" s="245">
        <f t="shared" si="103"/>
        <v>4009</v>
      </c>
      <c r="J72" s="119">
        <f t="shared" si="104"/>
        <v>0.83105306799336653</v>
      </c>
      <c r="K72" s="106">
        <f>K35</f>
        <v>74</v>
      </c>
      <c r="L72" s="19">
        <f t="shared" si="105"/>
        <v>4.6019900497512436E-2</v>
      </c>
      <c r="M72" s="106">
        <f>M35</f>
        <v>43</v>
      </c>
      <c r="N72" s="19">
        <f t="shared" si="106"/>
        <v>2.6741293532338308E-2</v>
      </c>
      <c r="O72" s="106">
        <f>O35</f>
        <v>73</v>
      </c>
      <c r="P72" s="19">
        <f t="shared" si="107"/>
        <v>4.5398009950248758E-2</v>
      </c>
      <c r="Q72" s="245">
        <f t="shared" si="96"/>
        <v>190</v>
      </c>
      <c r="R72" s="119">
        <f t="shared" si="97"/>
        <v>3.9386401326699835E-2</v>
      </c>
      <c r="S72" s="106">
        <f>S35</f>
        <v>0</v>
      </c>
      <c r="T72" s="19">
        <f t="shared" si="108"/>
        <v>0</v>
      </c>
      <c r="U72" s="106">
        <f>U35</f>
        <v>0</v>
      </c>
      <c r="V72" s="19">
        <f t="shared" si="109"/>
        <v>0</v>
      </c>
      <c r="W72" s="106">
        <f>W35</f>
        <v>0</v>
      </c>
      <c r="X72" s="19">
        <f t="shared" si="110"/>
        <v>0</v>
      </c>
      <c r="Y72" s="245">
        <f t="shared" si="98"/>
        <v>0</v>
      </c>
      <c r="Z72" s="119">
        <f t="shared" si="99"/>
        <v>0</v>
      </c>
    </row>
    <row r="73" spans="1:26" x14ac:dyDescent="0.25">
      <c r="A73" s="239" t="s">
        <v>216</v>
      </c>
      <c r="B73" s="237">
        <f>B38</f>
        <v>3024</v>
      </c>
      <c r="C73" s="106">
        <f>C38</f>
        <v>2913</v>
      </c>
      <c r="D73" s="19">
        <f t="shared" si="100"/>
        <v>0.96329365079365081</v>
      </c>
      <c r="E73" s="106">
        <f>E38</f>
        <v>1809</v>
      </c>
      <c r="F73" s="19">
        <f t="shared" si="101"/>
        <v>0.5982142857142857</v>
      </c>
      <c r="G73" s="106">
        <f>G38</f>
        <v>1038</v>
      </c>
      <c r="H73" s="19">
        <f t="shared" si="102"/>
        <v>0.34325396825396826</v>
      </c>
      <c r="I73" s="245">
        <f t="shared" si="103"/>
        <v>5760</v>
      </c>
      <c r="J73" s="119">
        <f t="shared" si="104"/>
        <v>0.63492063492063489</v>
      </c>
      <c r="K73" s="106">
        <f>K38</f>
        <v>128</v>
      </c>
      <c r="L73" s="19">
        <f t="shared" si="105"/>
        <v>4.2328042328042326E-2</v>
      </c>
      <c r="M73" s="106">
        <f>M38</f>
        <v>76</v>
      </c>
      <c r="N73" s="19">
        <f t="shared" si="106"/>
        <v>2.5132275132275131E-2</v>
      </c>
      <c r="O73" s="106">
        <f>O38</f>
        <v>116</v>
      </c>
      <c r="P73" s="19">
        <f t="shared" si="107"/>
        <v>3.8359788359788358E-2</v>
      </c>
      <c r="Q73" s="245">
        <f t="shared" si="96"/>
        <v>320</v>
      </c>
      <c r="R73" s="119">
        <f t="shared" si="97"/>
        <v>3.5273368606701938E-2</v>
      </c>
      <c r="S73" s="106">
        <f>S38</f>
        <v>0</v>
      </c>
      <c r="T73" s="19">
        <f t="shared" si="108"/>
        <v>0</v>
      </c>
      <c r="U73" s="106">
        <f>U38</f>
        <v>0</v>
      </c>
      <c r="V73" s="19">
        <f t="shared" si="109"/>
        <v>0</v>
      </c>
      <c r="W73" s="106">
        <f>W38</f>
        <v>0</v>
      </c>
      <c r="X73" s="19">
        <f t="shared" si="110"/>
        <v>0</v>
      </c>
      <c r="Y73" s="245">
        <f t="shared" si="98"/>
        <v>0</v>
      </c>
      <c r="Z73" s="119">
        <f t="shared" si="99"/>
        <v>0</v>
      </c>
    </row>
    <row r="74" spans="1:26" ht="15.75" thickBot="1" x14ac:dyDescent="0.3">
      <c r="A74" s="800" t="s">
        <v>217</v>
      </c>
      <c r="B74" s="240">
        <f>B41</f>
        <v>2016</v>
      </c>
      <c r="C74" s="219">
        <f>C41</f>
        <v>1332</v>
      </c>
      <c r="D74" s="221">
        <f t="shared" si="100"/>
        <v>0.6607142857142857</v>
      </c>
      <c r="E74" s="219">
        <f>E41</f>
        <v>1274</v>
      </c>
      <c r="F74" s="221">
        <f t="shared" si="101"/>
        <v>0.63194444444444442</v>
      </c>
      <c r="G74" s="219">
        <f>G41</f>
        <v>1075</v>
      </c>
      <c r="H74" s="221">
        <f t="shared" si="102"/>
        <v>0.53323412698412698</v>
      </c>
      <c r="I74" s="246">
        <f t="shared" si="103"/>
        <v>3681</v>
      </c>
      <c r="J74" s="218">
        <f t="shared" si="104"/>
        <v>0.60863095238095233</v>
      </c>
      <c r="K74" s="219">
        <f>K41</f>
        <v>29</v>
      </c>
      <c r="L74" s="221">
        <f t="shared" si="105"/>
        <v>1.4384920634920634E-2</v>
      </c>
      <c r="M74" s="219">
        <f>M41</f>
        <v>32</v>
      </c>
      <c r="N74" s="221">
        <f t="shared" si="106"/>
        <v>1.5873015873015872E-2</v>
      </c>
      <c r="O74" s="219">
        <f>O41</f>
        <v>69</v>
      </c>
      <c r="P74" s="221">
        <f t="shared" si="107"/>
        <v>3.4226190476190479E-2</v>
      </c>
      <c r="Q74" s="246">
        <f t="shared" si="96"/>
        <v>130</v>
      </c>
      <c r="R74" s="218">
        <f t="shared" si="97"/>
        <v>2.1494708994708994E-2</v>
      </c>
      <c r="S74" s="219">
        <f>S41</f>
        <v>0</v>
      </c>
      <c r="T74" s="221">
        <f t="shared" si="108"/>
        <v>0</v>
      </c>
      <c r="U74" s="219">
        <f>U41</f>
        <v>0</v>
      </c>
      <c r="V74" s="221">
        <f t="shared" si="109"/>
        <v>0</v>
      </c>
      <c r="W74" s="219">
        <f>W41</f>
        <v>0</v>
      </c>
      <c r="X74" s="221">
        <f t="shared" si="110"/>
        <v>0</v>
      </c>
      <c r="Y74" s="246">
        <f t="shared" si="98"/>
        <v>0</v>
      </c>
      <c r="Z74" s="218">
        <f t="shared" si="99"/>
        <v>0</v>
      </c>
    </row>
    <row r="75" spans="1:26" ht="15.75" thickBot="1" x14ac:dyDescent="0.3">
      <c r="A75" s="801" t="s">
        <v>220</v>
      </c>
      <c r="B75" s="250">
        <f>SUM(B63:B74)</f>
        <v>23112</v>
      </c>
      <c r="C75" s="243">
        <f>SUM(C63:C74)</f>
        <v>22752</v>
      </c>
      <c r="D75" s="241">
        <f>C75/$B75</f>
        <v>0.98442367601246106</v>
      </c>
      <c r="E75" s="243">
        <f>SUM(E63:E74)</f>
        <v>17777</v>
      </c>
      <c r="F75" s="241">
        <f>E75/$B75</f>
        <v>0.76916753201799926</v>
      </c>
      <c r="G75" s="243">
        <f>SUM(G63:G74)</f>
        <v>12566</v>
      </c>
      <c r="H75" s="241">
        <f>G75/$B75</f>
        <v>0.5437002422983731</v>
      </c>
      <c r="I75" s="244">
        <f>SUM(I63:I74)</f>
        <v>53095</v>
      </c>
      <c r="J75" s="242">
        <f>I75/($B75*3)</f>
        <v>0.76576381677627781</v>
      </c>
      <c r="K75" s="243">
        <f>SUM(K63:K74)</f>
        <v>1239</v>
      </c>
      <c r="L75" s="241">
        <f>K75/$B75</f>
        <v>5.3608515057113185E-2</v>
      </c>
      <c r="M75" s="243">
        <f>SUM(M63:M74)</f>
        <v>934</v>
      </c>
      <c r="N75" s="241">
        <f>M75/$B75</f>
        <v>4.0411907234337144E-2</v>
      </c>
      <c r="O75" s="243">
        <f>SUM(O63:O74)</f>
        <v>1546</v>
      </c>
      <c r="P75" s="241">
        <f t="shared" si="107"/>
        <v>6.6891658013153346E-2</v>
      </c>
      <c r="Q75" s="244">
        <f>SUM(Q63:Q74)</f>
        <v>3719</v>
      </c>
      <c r="R75" s="242">
        <f t="shared" si="97"/>
        <v>5.3637360101534554E-2</v>
      </c>
      <c r="S75" s="243">
        <f>SUM(S63:S74)</f>
        <v>0</v>
      </c>
      <c r="T75" s="241">
        <f>S75/$B75</f>
        <v>0</v>
      </c>
      <c r="U75" s="243">
        <f>SUM(U63:U74)</f>
        <v>0</v>
      </c>
      <c r="V75" s="241">
        <f>U75/$B75</f>
        <v>0</v>
      </c>
      <c r="W75" s="243">
        <f>SUM(W63:W74)</f>
        <v>0</v>
      </c>
      <c r="X75" s="241">
        <f t="shared" si="110"/>
        <v>0</v>
      </c>
      <c r="Y75" s="244">
        <f>SUM(Y63:Y74)</f>
        <v>0</v>
      </c>
      <c r="Z75" s="242">
        <f t="shared" si="99"/>
        <v>0</v>
      </c>
    </row>
    <row r="78" spans="1:26" ht="15.75" x14ac:dyDescent="0.25">
      <c r="A78" s="1346" t="s">
        <v>273</v>
      </c>
      <c r="B78" s="1291"/>
      <c r="C78" s="1291"/>
      <c r="D78" s="1291"/>
      <c r="E78" s="1291"/>
      <c r="F78" s="1291"/>
      <c r="G78" s="1291"/>
      <c r="H78" s="1291"/>
      <c r="I78" s="1291"/>
      <c r="J78" s="1291"/>
      <c r="K78" s="1291"/>
      <c r="L78" s="1291"/>
      <c r="M78" s="1291"/>
      <c r="N78" s="1291"/>
      <c r="O78" s="1291"/>
      <c r="P78" s="1291"/>
      <c r="Q78" s="1291"/>
      <c r="R78" s="1291"/>
      <c r="S78" s="1291"/>
      <c r="T78" s="1291"/>
      <c r="U78" s="1291"/>
      <c r="V78" s="1291"/>
      <c r="W78" s="1291"/>
      <c r="X78" s="1291"/>
      <c r="Y78" s="1291"/>
      <c r="Z78" s="1291"/>
    </row>
    <row r="79" spans="1:26" ht="24.75" thickBot="1" x14ac:dyDescent="0.3">
      <c r="A79" s="231" t="s">
        <v>14</v>
      </c>
      <c r="B79" s="158" t="s">
        <v>15</v>
      </c>
      <c r="C79" s="225" t="str">
        <f>'Pque N Mundo I'!C7</f>
        <v>JAN_20</v>
      </c>
      <c r="D79" s="226" t="str">
        <f>'Pque N Mundo I'!D7</f>
        <v>%</v>
      </c>
      <c r="E79" s="225" t="str">
        <f>'Pque N Mundo I'!E7</f>
        <v>FEV_20</v>
      </c>
      <c r="F79" s="226" t="str">
        <f>'Pque N Mundo I'!F7</f>
        <v>%</v>
      </c>
      <c r="G79" s="225" t="str">
        <f>'Pque N Mundo I'!G7</f>
        <v>MAR_20</v>
      </c>
      <c r="H79" s="226" t="str">
        <f>'Pque N Mundo I'!H7</f>
        <v>%</v>
      </c>
      <c r="I79" s="101" t="str">
        <f>'Pque N Mundo I'!I7</f>
        <v>Trimestre</v>
      </c>
      <c r="J79" s="13" t="s">
        <v>196</v>
      </c>
      <c r="K79" s="225" t="str">
        <f>'Pque N Mundo I'!K7</f>
        <v>ABR_20</v>
      </c>
      <c r="L79" s="226" t="str">
        <f>'Pque N Mundo I'!L7</f>
        <v>%</v>
      </c>
      <c r="M79" s="227" t="str">
        <f>'Pque N Mundo I'!M7</f>
        <v>MAIO_20</v>
      </c>
      <c r="N79" s="228" t="str">
        <f>'Pque N Mundo I'!N7</f>
        <v>%</v>
      </c>
      <c r="O79" s="227" t="str">
        <f>'Pque N Mundo I'!O7</f>
        <v>JUN_20</v>
      </c>
      <c r="P79" s="228" t="str">
        <f>'Pque N Mundo I'!P7</f>
        <v>%</v>
      </c>
      <c r="Q79" s="101" t="str">
        <f>'Pque N Mundo I'!Q7</f>
        <v>Trimestre</v>
      </c>
      <c r="R79" s="13" t="s">
        <v>196</v>
      </c>
      <c r="S79" s="225" t="str">
        <f>'Pque N Mundo I'!S7</f>
        <v>JUL_20</v>
      </c>
      <c r="T79" s="226" t="str">
        <f>'Pque N Mundo I'!T7</f>
        <v>%</v>
      </c>
      <c r="U79" s="227" t="str">
        <f>'Pque N Mundo I'!U7</f>
        <v>AGO_20</v>
      </c>
      <c r="V79" s="228" t="str">
        <f>'Pque N Mundo I'!V7</f>
        <v>%</v>
      </c>
      <c r="W79" s="227" t="str">
        <f>'Pque N Mundo I'!W7</f>
        <v>SET_20</v>
      </c>
      <c r="X79" s="228" t="str">
        <f>'Pque N Mundo I'!X7</f>
        <v>%</v>
      </c>
      <c r="Y79" s="101" t="str">
        <f>'Pque N Mundo I'!Y7</f>
        <v>Trimestre</v>
      </c>
      <c r="Z79" s="13" t="s">
        <v>196</v>
      </c>
    </row>
    <row r="80" spans="1:26" ht="15.75" thickTop="1" x14ac:dyDescent="0.25">
      <c r="A80" s="233" t="s">
        <v>52</v>
      </c>
      <c r="B80" s="88">
        <f>'CEO II V EDE'!B8</f>
        <v>120</v>
      </c>
      <c r="C80" s="106">
        <f>'CEO II V EDE'!C8</f>
        <v>460</v>
      </c>
      <c r="D80" s="19">
        <f>C80/$B80</f>
        <v>3.8333333333333335</v>
      </c>
      <c r="E80" s="106">
        <f>'CEO II V EDE'!E8</f>
        <v>287</v>
      </c>
      <c r="F80" s="19">
        <f>E80/$B80</f>
        <v>2.3916666666666666</v>
      </c>
      <c r="G80" s="106">
        <f>'CEO II V EDE'!G8</f>
        <v>253</v>
      </c>
      <c r="H80" s="19">
        <f>G80/$B80</f>
        <v>2.1083333333333334</v>
      </c>
      <c r="I80" s="77">
        <f t="shared" ref="I80:I88" si="111">SUM(C80,E80,G80)</f>
        <v>1000</v>
      </c>
      <c r="J80" s="119">
        <f t="shared" ref="J80:J88" si="112">I80/($B80*3)</f>
        <v>2.7777777777777777</v>
      </c>
      <c r="K80" s="106">
        <f>'CEO II V EDE'!K8</f>
        <v>3</v>
      </c>
      <c r="L80" s="19">
        <f>K80/$B80</f>
        <v>2.5000000000000001E-2</v>
      </c>
      <c r="M80" s="106">
        <f>'CEO II V EDE'!M8</f>
        <v>13</v>
      </c>
      <c r="N80" s="19">
        <f>M80/$B80</f>
        <v>0.10833333333333334</v>
      </c>
      <c r="O80" s="106">
        <f>'CEO II V EDE'!O8</f>
        <v>0</v>
      </c>
      <c r="P80" s="19">
        <f>O80/$B80</f>
        <v>0</v>
      </c>
      <c r="Q80" s="77">
        <f t="shared" ref="Q80:Q88" si="113">SUM(K80,M80,O80)</f>
        <v>16</v>
      </c>
      <c r="R80" s="119">
        <f t="shared" ref="R80:R88" si="114">Q80/($B80*3)</f>
        <v>4.4444444444444446E-2</v>
      </c>
      <c r="S80" s="106">
        <f>'CEO II V EDE'!S8</f>
        <v>0</v>
      </c>
      <c r="T80" s="19">
        <f>S80/$B80</f>
        <v>0</v>
      </c>
      <c r="U80" s="106">
        <f>'CEO II V EDE'!U8</f>
        <v>9</v>
      </c>
      <c r="V80" s="19">
        <f>U80/$B80</f>
        <v>7.4999999999999997E-2</v>
      </c>
      <c r="W80" s="106">
        <f>'CEO II V EDE'!W8</f>
        <v>131</v>
      </c>
      <c r="X80" s="19">
        <f>W80/$B80</f>
        <v>1.0916666666666666</v>
      </c>
      <c r="Y80" s="77">
        <f t="shared" ref="Y80:Y88" si="115">SUM(S80,U80,W80)</f>
        <v>140</v>
      </c>
      <c r="Z80" s="119">
        <f t="shared" ref="Z80:Z88" si="116">Y80/($B80*3)</f>
        <v>0.3888888888888889</v>
      </c>
    </row>
    <row r="81" spans="1:26" x14ac:dyDescent="0.25">
      <c r="A81" s="234" t="s">
        <v>53</v>
      </c>
      <c r="B81" s="163" t="str">
        <f>'CEO II V EDE'!B9</f>
        <v>S/ meta</v>
      </c>
      <c r="C81" s="107">
        <f>'CEO II V EDE'!C9</f>
        <v>35</v>
      </c>
      <c r="D81" s="19" t="s">
        <v>190</v>
      </c>
      <c r="E81" s="107">
        <f>'CEO II V EDE'!E9</f>
        <v>78</v>
      </c>
      <c r="F81" s="19" t="s">
        <v>190</v>
      </c>
      <c r="G81" s="107">
        <f>'CEO II V EDE'!G9</f>
        <v>50</v>
      </c>
      <c r="H81" s="19" t="s">
        <v>190</v>
      </c>
      <c r="I81" s="109">
        <f t="shared" si="111"/>
        <v>163</v>
      </c>
      <c r="J81" s="119" t="e">
        <f t="shared" si="112"/>
        <v>#VALUE!</v>
      </c>
      <c r="K81" s="107">
        <f>'CEO II V EDE'!K9</f>
        <v>2</v>
      </c>
      <c r="L81" s="19" t="s">
        <v>190</v>
      </c>
      <c r="M81" s="107">
        <f>'CEO II V EDE'!M9</f>
        <v>1</v>
      </c>
      <c r="N81" s="19" t="s">
        <v>190</v>
      </c>
      <c r="O81" s="107">
        <f>'CEO II V EDE'!O9</f>
        <v>11</v>
      </c>
      <c r="P81" s="19" t="s">
        <v>190</v>
      </c>
      <c r="Q81" s="109">
        <f t="shared" si="113"/>
        <v>14</v>
      </c>
      <c r="R81" s="119" t="e">
        <f t="shared" si="114"/>
        <v>#VALUE!</v>
      </c>
      <c r="S81" s="107">
        <f>'CEO II V EDE'!S9</f>
        <v>14</v>
      </c>
      <c r="T81" s="19" t="e">
        <f>S81/$B81</f>
        <v>#VALUE!</v>
      </c>
      <c r="U81" s="107">
        <f>'CEO II V EDE'!U9</f>
        <v>28</v>
      </c>
      <c r="V81" s="19" t="e">
        <f>U81/$B81</f>
        <v>#VALUE!</v>
      </c>
      <c r="W81" s="107">
        <f>'CEO II V EDE'!W9</f>
        <v>44</v>
      </c>
      <c r="X81" s="19" t="e">
        <f>W81/$B81</f>
        <v>#VALUE!</v>
      </c>
      <c r="Y81" s="109">
        <f t="shared" si="115"/>
        <v>86</v>
      </c>
      <c r="Z81" s="119" t="e">
        <f t="shared" si="116"/>
        <v>#VALUE!</v>
      </c>
    </row>
    <row r="82" spans="1:26" x14ac:dyDescent="0.25">
      <c r="A82" s="234" t="s">
        <v>54</v>
      </c>
      <c r="B82" s="90">
        <f>'CEO II V EDE'!B10</f>
        <v>80</v>
      </c>
      <c r="C82" s="107">
        <f>'CEO II V EDE'!C10</f>
        <v>180</v>
      </c>
      <c r="D82" s="19">
        <f t="shared" ref="D82:D88" si="117">C82/$B82</f>
        <v>2.25</v>
      </c>
      <c r="E82" s="107">
        <f>'CEO II V EDE'!E10</f>
        <v>91</v>
      </c>
      <c r="F82" s="19">
        <f t="shared" ref="F82:F88" si="118">E82/$B82</f>
        <v>1.1375</v>
      </c>
      <c r="G82" s="107">
        <f>'CEO II V EDE'!G10</f>
        <v>101</v>
      </c>
      <c r="H82" s="19">
        <f t="shared" ref="H82:H88" si="119">G82/$B82</f>
        <v>1.2625</v>
      </c>
      <c r="I82" s="109">
        <f t="shared" si="111"/>
        <v>372</v>
      </c>
      <c r="J82" s="119">
        <f t="shared" si="112"/>
        <v>1.55</v>
      </c>
      <c r="K82" s="107">
        <f>'CEO II V EDE'!K10</f>
        <v>1</v>
      </c>
      <c r="L82" s="19">
        <f t="shared" ref="L82:L88" si="120">K82/$B82</f>
        <v>1.2500000000000001E-2</v>
      </c>
      <c r="M82" s="107">
        <f>'CEO II V EDE'!M10</f>
        <v>1</v>
      </c>
      <c r="N82" s="19">
        <f t="shared" ref="N82:N88" si="121">M82/$B82</f>
        <v>1.2500000000000001E-2</v>
      </c>
      <c r="O82" s="107">
        <f>'CEO II V EDE'!O10</f>
        <v>6</v>
      </c>
      <c r="P82" s="19">
        <f t="shared" ref="P82:P88" si="122">O82/$B82</f>
        <v>7.4999999999999997E-2</v>
      </c>
      <c r="Q82" s="109">
        <f t="shared" si="113"/>
        <v>8</v>
      </c>
      <c r="R82" s="119">
        <f t="shared" si="114"/>
        <v>3.3333333333333333E-2</v>
      </c>
      <c r="S82" s="107">
        <f>'CEO II V EDE'!S10</f>
        <v>6</v>
      </c>
      <c r="T82" s="19">
        <f t="shared" ref="T82:T88" si="123">S82/$B82</f>
        <v>7.4999999999999997E-2</v>
      </c>
      <c r="U82" s="107">
        <f>'CEO II V EDE'!U10</f>
        <v>21</v>
      </c>
      <c r="V82" s="19">
        <f t="shared" ref="V82:V88" si="124">U82/$B82</f>
        <v>0.26250000000000001</v>
      </c>
      <c r="W82" s="107">
        <f>'CEO II V EDE'!W10</f>
        <v>30</v>
      </c>
      <c r="X82" s="19">
        <f t="shared" ref="X82:X88" si="125">W82/$B82</f>
        <v>0.375</v>
      </c>
      <c r="Y82" s="109">
        <f t="shared" si="115"/>
        <v>57</v>
      </c>
      <c r="Z82" s="119">
        <f t="shared" si="116"/>
        <v>0.23749999999999999</v>
      </c>
    </row>
    <row r="83" spans="1:26" x14ac:dyDescent="0.25">
      <c r="A83" s="234" t="s">
        <v>55</v>
      </c>
      <c r="B83" s="90">
        <f>'CEO II V EDE'!B11</f>
        <v>120</v>
      </c>
      <c r="C83" s="107">
        <f>'CEO II V EDE'!C11</f>
        <v>63</v>
      </c>
      <c r="D83" s="19">
        <f t="shared" si="117"/>
        <v>0.52500000000000002</v>
      </c>
      <c r="E83" s="107">
        <f>'CEO II V EDE'!E11</f>
        <v>42</v>
      </c>
      <c r="F83" s="19">
        <f t="shared" si="118"/>
        <v>0.35</v>
      </c>
      <c r="G83" s="107">
        <f>'CEO II V EDE'!G11</f>
        <v>41</v>
      </c>
      <c r="H83" s="19">
        <f t="shared" si="119"/>
        <v>0.34166666666666667</v>
      </c>
      <c r="I83" s="109">
        <f t="shared" si="111"/>
        <v>146</v>
      </c>
      <c r="J83" s="119">
        <f t="shared" si="112"/>
        <v>0.40555555555555556</v>
      </c>
      <c r="K83" s="107">
        <f>'CEO II V EDE'!K11</f>
        <v>2</v>
      </c>
      <c r="L83" s="19">
        <f t="shared" si="120"/>
        <v>1.6666666666666666E-2</v>
      </c>
      <c r="M83" s="107">
        <f>'CEO II V EDE'!M11</f>
        <v>0</v>
      </c>
      <c r="N83" s="19">
        <f t="shared" si="121"/>
        <v>0</v>
      </c>
      <c r="O83" s="107">
        <f>'CEO II V EDE'!O11</f>
        <v>0</v>
      </c>
      <c r="P83" s="19">
        <f t="shared" si="122"/>
        <v>0</v>
      </c>
      <c r="Q83" s="109">
        <f t="shared" si="113"/>
        <v>2</v>
      </c>
      <c r="R83" s="119">
        <f t="shared" si="114"/>
        <v>5.5555555555555558E-3</v>
      </c>
      <c r="S83" s="107">
        <f>'CEO II V EDE'!S11</f>
        <v>0</v>
      </c>
      <c r="T83" s="19">
        <f t="shared" si="123"/>
        <v>0</v>
      </c>
      <c r="U83" s="107">
        <f>'CEO II V EDE'!U11</f>
        <v>0</v>
      </c>
      <c r="V83" s="19">
        <f t="shared" si="124"/>
        <v>0</v>
      </c>
      <c r="W83" s="107">
        <f>'CEO II V EDE'!W11</f>
        <v>9</v>
      </c>
      <c r="X83" s="19">
        <f t="shared" si="125"/>
        <v>7.4999999999999997E-2</v>
      </c>
      <c r="Y83" s="109">
        <f t="shared" si="115"/>
        <v>9</v>
      </c>
      <c r="Z83" s="119">
        <f t="shared" si="116"/>
        <v>2.5000000000000001E-2</v>
      </c>
    </row>
    <row r="84" spans="1:26" x14ac:dyDescent="0.25">
      <c r="A84" s="234" t="s">
        <v>56</v>
      </c>
      <c r="B84" s="90">
        <f>'CEO II V EDE'!B12</f>
        <v>80</v>
      </c>
      <c r="C84" s="107">
        <f>'CEO II V EDE'!C12</f>
        <v>263</v>
      </c>
      <c r="D84" s="19">
        <f t="shared" si="117"/>
        <v>3.2875000000000001</v>
      </c>
      <c r="E84" s="107">
        <f>'CEO II V EDE'!E12</f>
        <v>136</v>
      </c>
      <c r="F84" s="19">
        <f t="shared" si="118"/>
        <v>1.7</v>
      </c>
      <c r="G84" s="107">
        <f>'CEO II V EDE'!G12</f>
        <v>104</v>
      </c>
      <c r="H84" s="19">
        <f t="shared" si="119"/>
        <v>1.3</v>
      </c>
      <c r="I84" s="109">
        <f t="shared" si="111"/>
        <v>503</v>
      </c>
      <c r="J84" s="119">
        <f t="shared" si="112"/>
        <v>2.0958333333333332</v>
      </c>
      <c r="K84" s="107">
        <f>'CEO II V EDE'!K12</f>
        <v>2</v>
      </c>
      <c r="L84" s="19">
        <f t="shared" si="120"/>
        <v>2.5000000000000001E-2</v>
      </c>
      <c r="M84" s="107">
        <f>'CEO II V EDE'!M12</f>
        <v>1</v>
      </c>
      <c r="N84" s="19">
        <f t="shared" si="121"/>
        <v>1.2500000000000001E-2</v>
      </c>
      <c r="O84" s="107">
        <f>'CEO II V EDE'!O12</f>
        <v>0</v>
      </c>
      <c r="P84" s="19">
        <f t="shared" si="122"/>
        <v>0</v>
      </c>
      <c r="Q84" s="109">
        <f t="shared" si="113"/>
        <v>3</v>
      </c>
      <c r="R84" s="119">
        <f t="shared" si="114"/>
        <v>1.2500000000000001E-2</v>
      </c>
      <c r="S84" s="107">
        <f>'CEO II V EDE'!S12</f>
        <v>43</v>
      </c>
      <c r="T84" s="19">
        <f t="shared" si="123"/>
        <v>0.53749999999999998</v>
      </c>
      <c r="U84" s="107">
        <f>'CEO II V EDE'!U12</f>
        <v>20</v>
      </c>
      <c r="V84" s="19">
        <f t="shared" si="124"/>
        <v>0.25</v>
      </c>
      <c r="W84" s="107">
        <f>'CEO II V EDE'!W12</f>
        <v>56</v>
      </c>
      <c r="X84" s="19">
        <f t="shared" si="125"/>
        <v>0.7</v>
      </c>
      <c r="Y84" s="109">
        <f t="shared" si="115"/>
        <v>119</v>
      </c>
      <c r="Z84" s="119">
        <f t="shared" si="116"/>
        <v>0.49583333333333335</v>
      </c>
    </row>
    <row r="85" spans="1:26" x14ac:dyDescent="0.25">
      <c r="A85" s="235" t="s">
        <v>57</v>
      </c>
      <c r="B85" s="90">
        <f>'CEO II V EDE'!B13</f>
        <v>360</v>
      </c>
      <c r="C85" s="107">
        <f>'CEO II V EDE'!C13</f>
        <v>243</v>
      </c>
      <c r="D85" s="19">
        <f t="shared" si="117"/>
        <v>0.67500000000000004</v>
      </c>
      <c r="E85" s="107">
        <f>'CEO II V EDE'!E13</f>
        <v>311</v>
      </c>
      <c r="F85" s="19">
        <f t="shared" si="118"/>
        <v>0.86388888888888893</v>
      </c>
      <c r="G85" s="107">
        <f>'CEO II V EDE'!G13</f>
        <v>188</v>
      </c>
      <c r="H85" s="19">
        <f t="shared" si="119"/>
        <v>0.52222222222222225</v>
      </c>
      <c r="I85" s="109">
        <f t="shared" si="111"/>
        <v>742</v>
      </c>
      <c r="J85" s="119">
        <f t="shared" si="112"/>
        <v>0.687037037037037</v>
      </c>
      <c r="K85" s="107">
        <f>'CEO II V EDE'!K13</f>
        <v>0</v>
      </c>
      <c r="L85" s="19">
        <f t="shared" si="120"/>
        <v>0</v>
      </c>
      <c r="M85" s="107">
        <f>'CEO II V EDE'!M13</f>
        <v>0</v>
      </c>
      <c r="N85" s="19">
        <f t="shared" si="121"/>
        <v>0</v>
      </c>
      <c r="O85" s="107">
        <f>'CEO II V EDE'!O13</f>
        <v>0</v>
      </c>
      <c r="P85" s="19">
        <f t="shared" si="122"/>
        <v>0</v>
      </c>
      <c r="Q85" s="109">
        <f t="shared" si="113"/>
        <v>0</v>
      </c>
      <c r="R85" s="119">
        <f t="shared" si="114"/>
        <v>0</v>
      </c>
      <c r="S85" s="107">
        <f>'CEO II V EDE'!S13</f>
        <v>0</v>
      </c>
      <c r="T85" s="19">
        <f t="shared" si="123"/>
        <v>0</v>
      </c>
      <c r="U85" s="107">
        <f>'CEO II V EDE'!U13</f>
        <v>13</v>
      </c>
      <c r="V85" s="19">
        <f t="shared" si="124"/>
        <v>3.6111111111111108E-2</v>
      </c>
      <c r="W85" s="107">
        <f>'CEO II V EDE'!W13</f>
        <v>196</v>
      </c>
      <c r="X85" s="19">
        <f t="shared" si="125"/>
        <v>0.5444444444444444</v>
      </c>
      <c r="Y85" s="109">
        <f t="shared" si="115"/>
        <v>209</v>
      </c>
      <c r="Z85" s="119">
        <f t="shared" si="116"/>
        <v>0.19351851851851851</v>
      </c>
    </row>
    <row r="86" spans="1:26" ht="28.5" customHeight="1" x14ac:dyDescent="0.25">
      <c r="A86" s="235" t="s">
        <v>424</v>
      </c>
      <c r="B86" s="90">
        <f>'CEO II V EDE'!B14</f>
        <v>160</v>
      </c>
      <c r="C86" s="107">
        <f>'CEO II V EDE'!C14</f>
        <v>203</v>
      </c>
      <c r="D86" s="19">
        <f t="shared" si="117"/>
        <v>1.26875</v>
      </c>
      <c r="E86" s="107">
        <f>'CEO II V EDE'!E14</f>
        <v>269</v>
      </c>
      <c r="F86" s="19">
        <f t="shared" si="118"/>
        <v>1.6812499999999999</v>
      </c>
      <c r="G86" s="107">
        <f>'CEO II V EDE'!G14</f>
        <v>140</v>
      </c>
      <c r="H86" s="19">
        <f t="shared" si="119"/>
        <v>0.875</v>
      </c>
      <c r="I86" s="109">
        <f t="shared" si="111"/>
        <v>612</v>
      </c>
      <c r="J86" s="119">
        <f t="shared" si="112"/>
        <v>1.2749999999999999</v>
      </c>
      <c r="K86" s="107">
        <f>'CEO II V EDE'!K14</f>
        <v>0</v>
      </c>
      <c r="L86" s="19">
        <f t="shared" si="120"/>
        <v>0</v>
      </c>
      <c r="M86" s="107">
        <f>'CEO II V EDE'!M14</f>
        <v>0</v>
      </c>
      <c r="N86" s="19">
        <f t="shared" si="121"/>
        <v>0</v>
      </c>
      <c r="O86" s="107">
        <f>'CEO II V EDE'!O14</f>
        <v>0</v>
      </c>
      <c r="P86" s="19">
        <f t="shared" si="122"/>
        <v>0</v>
      </c>
      <c r="Q86" s="109">
        <f t="shared" si="113"/>
        <v>0</v>
      </c>
      <c r="R86" s="119">
        <f t="shared" si="114"/>
        <v>0</v>
      </c>
      <c r="S86" s="107">
        <f>'CEO II V EDE'!S14</f>
        <v>0</v>
      </c>
      <c r="T86" s="19">
        <f t="shared" si="123"/>
        <v>0</v>
      </c>
      <c r="U86" s="107">
        <f>'CEO II V EDE'!U14</f>
        <v>53</v>
      </c>
      <c r="V86" s="19">
        <f t="shared" si="124"/>
        <v>0.33124999999999999</v>
      </c>
      <c r="W86" s="107">
        <f>'CEO II V EDE'!W14</f>
        <v>151</v>
      </c>
      <c r="X86" s="19">
        <f t="shared" si="125"/>
        <v>0.94374999999999998</v>
      </c>
      <c r="Y86" s="109">
        <f t="shared" si="115"/>
        <v>204</v>
      </c>
      <c r="Z86" s="119">
        <f t="shared" si="116"/>
        <v>0.42499999999999999</v>
      </c>
    </row>
    <row r="87" spans="1:26" ht="24.75" thickBot="1" x14ac:dyDescent="0.3">
      <c r="A87" s="802" t="s">
        <v>59</v>
      </c>
      <c r="B87" s="803">
        <f>'CEO II V EDE'!B15</f>
        <v>40</v>
      </c>
      <c r="C87" s="804">
        <f>'CEO II V EDE'!C15</f>
        <v>83</v>
      </c>
      <c r="D87" s="791">
        <f t="shared" si="117"/>
        <v>2.0750000000000002</v>
      </c>
      <c r="E87" s="804">
        <f>'CEO II V EDE'!E15</f>
        <v>72</v>
      </c>
      <c r="F87" s="791">
        <f t="shared" si="118"/>
        <v>1.8</v>
      </c>
      <c r="G87" s="804">
        <f>'CEO II V EDE'!G15</f>
        <v>52</v>
      </c>
      <c r="H87" s="791">
        <f t="shared" si="119"/>
        <v>1.3</v>
      </c>
      <c r="I87" s="792">
        <f t="shared" si="111"/>
        <v>207</v>
      </c>
      <c r="J87" s="793">
        <f t="shared" si="112"/>
        <v>1.7250000000000001</v>
      </c>
      <c r="K87" s="804">
        <f>'CEO II V EDE'!K15</f>
        <v>0</v>
      </c>
      <c r="L87" s="791">
        <f t="shared" si="120"/>
        <v>0</v>
      </c>
      <c r="M87" s="804">
        <f>'CEO II V EDE'!M15</f>
        <v>0</v>
      </c>
      <c r="N87" s="791">
        <f t="shared" si="121"/>
        <v>0</v>
      </c>
      <c r="O87" s="804">
        <f>'CEO II V EDE'!O15</f>
        <v>0</v>
      </c>
      <c r="P87" s="791">
        <f t="shared" si="122"/>
        <v>0</v>
      </c>
      <c r="Q87" s="792">
        <f t="shared" si="113"/>
        <v>0</v>
      </c>
      <c r="R87" s="793">
        <f t="shared" si="114"/>
        <v>0</v>
      </c>
      <c r="S87" s="804">
        <f>'CEO II V EDE'!S15</f>
        <v>0</v>
      </c>
      <c r="T87" s="791">
        <f t="shared" si="123"/>
        <v>0</v>
      </c>
      <c r="U87" s="804">
        <f>'CEO II V EDE'!U15</f>
        <v>7</v>
      </c>
      <c r="V87" s="791">
        <f t="shared" si="124"/>
        <v>0.17499999999999999</v>
      </c>
      <c r="W87" s="804">
        <f>'CEO II V EDE'!W15</f>
        <v>63</v>
      </c>
      <c r="X87" s="791">
        <f t="shared" si="125"/>
        <v>1.575</v>
      </c>
      <c r="Y87" s="792">
        <f t="shared" si="115"/>
        <v>70</v>
      </c>
      <c r="Z87" s="793">
        <f t="shared" si="116"/>
        <v>0.58333333333333337</v>
      </c>
    </row>
    <row r="88" spans="1:26" ht="15.75" thickBot="1" x14ac:dyDescent="0.3">
      <c r="A88" s="805" t="s">
        <v>7</v>
      </c>
      <c r="B88" s="806">
        <f>SUM(B80:B87)</f>
        <v>960</v>
      </c>
      <c r="C88" s="381">
        <f>SUM(C80:C87)</f>
        <v>1530</v>
      </c>
      <c r="D88" s="241">
        <f t="shared" si="117"/>
        <v>1.59375</v>
      </c>
      <c r="E88" s="381">
        <f>SUM(E80:E87)</f>
        <v>1286</v>
      </c>
      <c r="F88" s="241">
        <f t="shared" si="118"/>
        <v>1.3395833333333333</v>
      </c>
      <c r="G88" s="381">
        <f>SUM(G80:G87)</f>
        <v>929</v>
      </c>
      <c r="H88" s="241">
        <f t="shared" si="119"/>
        <v>0.96770833333333328</v>
      </c>
      <c r="I88" s="582">
        <f t="shared" si="111"/>
        <v>3745</v>
      </c>
      <c r="J88" s="242">
        <f t="shared" si="112"/>
        <v>1.3003472222222223</v>
      </c>
      <c r="K88" s="381">
        <f>SUM(K80:K87)</f>
        <v>10</v>
      </c>
      <c r="L88" s="241">
        <f t="shared" si="120"/>
        <v>1.0416666666666666E-2</v>
      </c>
      <c r="M88" s="381">
        <f t="shared" ref="M88" si="126">SUM(M80:M87)</f>
        <v>16</v>
      </c>
      <c r="N88" s="241">
        <f t="shared" si="121"/>
        <v>1.6666666666666666E-2</v>
      </c>
      <c r="O88" s="381">
        <f t="shared" ref="O88" si="127">SUM(O80:O87)</f>
        <v>17</v>
      </c>
      <c r="P88" s="241">
        <f t="shared" si="122"/>
        <v>1.7708333333333333E-2</v>
      </c>
      <c r="Q88" s="582">
        <f t="shared" si="113"/>
        <v>43</v>
      </c>
      <c r="R88" s="242">
        <f t="shared" si="114"/>
        <v>1.4930555555555556E-2</v>
      </c>
      <c r="S88" s="381">
        <f>SUM(S80:S87)</f>
        <v>63</v>
      </c>
      <c r="T88" s="241">
        <f t="shared" si="123"/>
        <v>6.5625000000000003E-2</v>
      </c>
      <c r="U88" s="381">
        <f t="shared" ref="U88" si="128">SUM(U80:U87)</f>
        <v>151</v>
      </c>
      <c r="V88" s="241">
        <f t="shared" si="124"/>
        <v>0.15729166666666666</v>
      </c>
      <c r="W88" s="381">
        <f t="shared" ref="W88" si="129">SUM(W80:W87)</f>
        <v>680</v>
      </c>
      <c r="X88" s="241">
        <f t="shared" si="125"/>
        <v>0.70833333333333337</v>
      </c>
      <c r="Y88" s="582">
        <f t="shared" si="115"/>
        <v>894</v>
      </c>
      <c r="Z88" s="242">
        <f t="shared" si="116"/>
        <v>0.31041666666666667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80:D1048576 L80:L1048576 Q76:R77 R80:R88 N80:N1048576 F80:F1048576 F37:F38 D37:D38 L37:L38 N37:N38 P37:R38 D34:D35 L34:L35 P34:R35 N34:N35 F34:F35 L31:L32 F31:F32 P31:R32 N31:N32 D31:D32 F28:F29 D28:D29 N28:N29 P28:R29 L28:L29 D24:D25 L24:L25 P24:R25 N24:N25 F24:F25 L21:L22 F21:F22 N21:N22 P21:R22 D21:D22 F18:F19 D18:D19 P18:R19 N18:N19 L18:L19 N3:N4 L14:L16 F14:F16 P14:R16 N14:N16 D14:D16 P3:R4 D3:D4 F3:F4 L3:L4 L6:L12 N6:N12 P6:R12 D6:D12 F6:F12 L40:L43 F40:F43 D40:D43 P40:R43 N40:N43 D63:D77 F63:F77 L63:L77 N63:N77 N46:N60 H63:J77 L46:L60 F46:F60 D46:D60 H46:J60 R46:R58 R63:R75 H80:J1048576 H37:J38 H34:J35 H31:J32 H28:J29 H24:J25 H21:J22 H18:J19 H14:J16 H6:J12 H3:J4 H40:J43 P46:P60 P63:P77 P80:P1048576 Q89:R1048576 Q59:R60">
    <cfRule type="cellIs" dxfId="33" priority="26" operator="lessThan">
      <formula>0.84</formula>
    </cfRule>
    <cfRule type="cellIs" dxfId="32" priority="27" operator="greaterThan">
      <formula>1</formula>
    </cfRule>
    <cfRule type="cellIs" dxfId="31" priority="28" operator="between">
      <formula>0.85</formula>
      <formula>1</formula>
    </cfRule>
  </conditionalFormatting>
  <conditionalFormatting sqref="L80:L1048576 D80:D1048576 Q76:R77 R80:R88 N80:N1048576 F80:F1048576 L37:L38 D37:D38 N37:N38 P37:R38 F37:F38 L34:L35 D34:D35 F34:F35 P34:R35 N34:N35 D31:D32 F31:F32 P31:R32 N31:N32 L31:L32 F28:F29 L28:L29 N28:N29 P28:R29 D28:D29 L24:L25 D24:D25 F24:F25 P24:R25 N24:N25 D21:D22 F21:F22 N21:N22 P21:R22 L21:L22 F18:F19 L18:L19 P18:R19 N18:N19 D18:D19 N3:N4 D14:D16 F14:F16 P14:R16 N14:N16 L14:L16 P3:R4 L3:L4 F3:F4 D3:D4 D6:D12 N6:N12 P6:R12 L6:L12 F6:F12 D40:D43 F40:F43 L40:L43 P40:R43 N40:N43 F63:F77 D63:D77 L63:L77 N63:N77 N46:N60 H63:J77 L46:L60 D46:D60 F46:F60 H46:J60 R46:R58 R63:R75 H80:J1048576 H37:J38 H34:J35 H31:J32 H28:J29 H24:J25 H21:J22 H18:J19 H14:J16 H6:J12 H3:J4 H40:J43 P46:P60 P63:P77 P80:P1048576 Q89:R1048576 Q59:R60">
    <cfRule type="cellIs" dxfId="30" priority="25" operator="equal">
      <formula>0</formula>
    </cfRule>
  </conditionalFormatting>
  <conditionalFormatting sqref="V46:V58 T46:T58 Z46:Z58 X46:X58">
    <cfRule type="cellIs" dxfId="29" priority="10" operator="lessThan">
      <formula>0.84</formula>
    </cfRule>
    <cfRule type="cellIs" dxfId="28" priority="11" operator="greaterThan">
      <formula>1</formula>
    </cfRule>
    <cfRule type="cellIs" dxfId="27" priority="12" operator="between">
      <formula>0.85</formula>
      <formula>1</formula>
    </cfRule>
  </conditionalFormatting>
  <conditionalFormatting sqref="V46:V58 T46:T58 Z46:Z58 X46:X58">
    <cfRule type="cellIs" dxfId="26" priority="9" operator="equal">
      <formula>0</formula>
    </cfRule>
  </conditionalFormatting>
  <conditionalFormatting sqref="T63:T75 V63:V75 Z63:Z75 X63:X75">
    <cfRule type="cellIs" dxfId="25" priority="6" operator="lessThan">
      <formula>0.84</formula>
    </cfRule>
    <cfRule type="cellIs" dxfId="24" priority="7" operator="greaterThan">
      <formula>1</formula>
    </cfRule>
    <cfRule type="cellIs" dxfId="23" priority="8" operator="between">
      <formula>0.85</formula>
      <formula>1</formula>
    </cfRule>
  </conditionalFormatting>
  <conditionalFormatting sqref="T63:T75 V63:V75 Z63:Z75 X63:X75">
    <cfRule type="cellIs" dxfId="22" priority="5" operator="equal">
      <formula>0</formula>
    </cfRule>
  </conditionalFormatting>
  <conditionalFormatting sqref="Z80:Z88 T80:T88 V80:V88 X80:X88">
    <cfRule type="cellIs" dxfId="21" priority="2" operator="lessThan">
      <formula>0.84</formula>
    </cfRule>
    <cfRule type="cellIs" dxfId="20" priority="3" operator="greaterThan">
      <formula>1</formula>
    </cfRule>
    <cfRule type="cellIs" dxfId="19" priority="4" operator="between">
      <formula>0.85</formula>
      <formula>1</formula>
    </cfRule>
  </conditionalFormatting>
  <conditionalFormatting sqref="Z80:Z88 T80:T88 V80:V88 X80:X88">
    <cfRule type="cellIs" dxfId="18" priority="1" operator="equal">
      <formula>0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57"/>
    <col min="4" max="4" width="7.42578125" style="157" customWidth="1"/>
    <col min="6" max="6" width="7.42578125" style="157" customWidth="1"/>
    <col min="8" max="8" width="7.42578125" style="157" customWidth="1"/>
    <col min="10" max="10" width="8.85546875" style="157" customWidth="1"/>
    <col min="12" max="12" width="7.42578125" style="157" customWidth="1"/>
    <col min="14" max="14" width="7.42578125" style="157" customWidth="1"/>
    <col min="16" max="16" width="7.42578125" style="157" customWidth="1"/>
    <col min="18" max="18" width="9.140625" style="157"/>
    <col min="19" max="19" width="0" hidden="1" customWidth="1"/>
  </cols>
  <sheetData>
    <row r="1" spans="1:19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</row>
    <row r="2" spans="1:19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  <c r="S2" s="1289"/>
    </row>
    <row r="3" spans="1:19" x14ac:dyDescent="0.25">
      <c r="A3" s="104" t="s">
        <v>189</v>
      </c>
    </row>
    <row r="4" spans="1:19" ht="15.75" x14ac:dyDescent="0.25">
      <c r="A4" s="1290" t="s">
        <v>206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  <c r="P4" s="1291"/>
      <c r="Q4" s="1291"/>
      <c r="R4" s="1291"/>
      <c r="S4" s="1291"/>
    </row>
    <row r="5" spans="1:19" ht="24.75" thickBot="1" x14ac:dyDescent="0.3">
      <c r="A5" s="86" t="s">
        <v>14</v>
      </c>
      <c r="B5" s="158" t="s">
        <v>15</v>
      </c>
      <c r="C5" s="86" t="str">
        <f>'Pque N Mundo I'!C7</f>
        <v>JAN_20</v>
      </c>
      <c r="D5" s="87" t="str">
        <f>'Pque N Mundo I'!D7</f>
        <v>%</v>
      </c>
      <c r="E5" s="86" t="str">
        <f>'Pque N Mundo I'!E7</f>
        <v>FEV_20</v>
      </c>
      <c r="F5" s="87" t="str">
        <f>'Pque N Mundo I'!F7</f>
        <v>%</v>
      </c>
      <c r="G5" s="86" t="str">
        <f>'Pque N Mundo I'!G7</f>
        <v>MAR_20</v>
      </c>
      <c r="H5" s="159" t="str">
        <f>'Pque N Mundo I'!H7</f>
        <v>%</v>
      </c>
      <c r="I5" s="101" t="str">
        <f>'Pque N Mundo I'!I7</f>
        <v>Trimestre</v>
      </c>
      <c r="J5" s="13" t="str">
        <f>'Pque N Mundo I'!J7</f>
        <v>% Trim</v>
      </c>
      <c r="K5" s="86" t="str">
        <f>'Pque N Mundo I'!K7</f>
        <v>ABR_20</v>
      </c>
      <c r="L5" s="159" t="str">
        <f>'Pque N Mundo I'!L7</f>
        <v>%</v>
      </c>
      <c r="M5" s="14" t="str">
        <f>'Pque N Mundo I'!M7</f>
        <v>MAIO_20</v>
      </c>
      <c r="N5" s="15" t="str">
        <f>'Pque N Mundo I'!N7</f>
        <v>%</v>
      </c>
      <c r="O5" s="14" t="str">
        <f>'Pque N Mundo I'!O7</f>
        <v>JUN_20</v>
      </c>
      <c r="P5" s="15" t="str">
        <f>'Pque N Mundo I'!P7</f>
        <v>%</v>
      </c>
      <c r="Q5" s="101" t="e">
        <f>'Pque N Mundo I'!#REF!</f>
        <v>#REF!</v>
      </c>
      <c r="R5" s="13" t="e">
        <f>'Pque N Mundo I'!#REF!</f>
        <v>#REF!</v>
      </c>
      <c r="S5" s="14" t="s">
        <v>6</v>
      </c>
    </row>
    <row r="6" spans="1:19" ht="15.75" thickTop="1" x14ac:dyDescent="0.25">
      <c r="A6" s="89" t="s">
        <v>397</v>
      </c>
      <c r="B6" s="90">
        <f>SUM('Pque N Mundo I'!B13,'Pque N Mundo II'!B13,'AMA_UBS J Brasil'!B13,'AMA_UBS V Guilherme'!B8,'AMA_UBS V Medeiros'!B8,'UBS Izolina Mazzei'!B8,'UBS Jardim Japão'!B8,'UBS Vila Ede'!B8,'UBS Vila Leonor'!B8,'UBS Vila Sabrina'!B8,'UBS Carandiru'!B8,'UBS Vila Maria P Gnecco'!B8)</f>
        <v>6864</v>
      </c>
      <c r="C6" s="107">
        <f>SUM('AMA_UBS J Brasil'!C13,'AMA_UBS V Guilherme'!C8,'AMA_UBS V Medeiros'!C8,'UBS Izolina Mazzei'!C8,'UBS Jardim Japão'!C8,'UBS Vila Ede'!C8,'UBS Vila Leonor'!C8,'UBS Vila Sabrina'!C8,'UBS Carandiru'!C8,'UBS Vila Maria P Gnecco'!C8)</f>
        <v>6884</v>
      </c>
      <c r="D6" s="120">
        <f t="shared" ref="D6:D12" si="0">C6/$B6</f>
        <v>1.0029137529137528</v>
      </c>
      <c r="E6" s="107">
        <f>SUM('AMA_UBS J Brasil'!E13,'AMA_UBS V Guilherme'!E8,'AMA_UBS V Medeiros'!E8,'UBS Izolina Mazzei'!E8,'UBS Jardim Japão'!E8,'UBS Vila Ede'!E8,'UBS Vila Leonor'!E8,'UBS Vila Sabrina'!E8,'UBS Carandiru'!E8,'UBS Vila Maria P Gnecco'!E8)</f>
        <v>5469</v>
      </c>
      <c r="F6" s="120">
        <f t="shared" ref="F6:F15" si="1">E6/$B6</f>
        <v>0.79676573426573427</v>
      </c>
      <c r="G6" s="107">
        <f>SUM('AMA_UBS J Brasil'!G13,'AMA_UBS V Guilherme'!G8,'AMA_UBS V Medeiros'!G8,'UBS Izolina Mazzei'!G8,'UBS Jardim Japão'!G8,'UBS Vila Ede'!G8,'UBS Vila Leonor'!G8,'UBS Vila Sabrina'!G8,'UBS Carandiru'!G8,'UBS Vila Maria P Gnecco'!G8)</f>
        <v>4302</v>
      </c>
      <c r="H6" s="120">
        <f t="shared" ref="H6:L15" si="2">G6/$B6</f>
        <v>0.62674825174825177</v>
      </c>
      <c r="I6" s="109">
        <f t="shared" ref="I6:I15" si="3">SUM(C6,E6,G6)</f>
        <v>16655</v>
      </c>
      <c r="J6" s="121">
        <f t="shared" ref="J6:J15" si="4">I6/($B6*3)</f>
        <v>0.80880924630924633</v>
      </c>
      <c r="K6" s="107">
        <f>SUM('AMA_UBS J Brasil'!K13,'AMA_UBS V Guilherme'!K8,'AMA_UBS V Medeiros'!K8,'UBS Izolina Mazzei'!K8,'UBS Jardim Japão'!K8,'UBS Vila Ede'!K8,'UBS Vila Leonor'!K8,'UBS Vila Sabrina'!K8,'UBS Carandiru'!K8,'UBS Vila Maria P Gnecco'!K8)</f>
        <v>987</v>
      </c>
      <c r="L6" s="120">
        <f t="shared" si="2"/>
        <v>0.1437937062937063</v>
      </c>
      <c r="M6" s="107">
        <f>SUM('AMA_UBS J Brasil'!M13,'AMA_UBS V Guilherme'!M8,'AMA_UBS V Medeiros'!M8,'UBS Izolina Mazzei'!M8,'UBS Jardim Japão'!M8,'UBS Vila Ede'!M8,'UBS Vila Leonor'!M8,'UBS Vila Sabrina'!M8,'UBS Carandiru'!M8,'UBS Vila Maria P Gnecco'!M8)</f>
        <v>839</v>
      </c>
      <c r="N6" s="120">
        <f t="shared" ref="N6:N15" si="5">M6/$B6</f>
        <v>0.12223193473193474</v>
      </c>
      <c r="O6" s="107">
        <f>SUM('AMA_UBS J Brasil'!O13,'AMA_UBS V Guilherme'!O8,'AMA_UBS V Medeiros'!O8,'UBS Izolina Mazzei'!O8,'UBS Jardim Japão'!O8,'UBS Vila Ede'!O8,'UBS Vila Leonor'!O8,'UBS Vila Sabrina'!O8,'UBS Carandiru'!O8,'UBS Vila Maria P Gnecco'!O8)</f>
        <v>1359</v>
      </c>
      <c r="P6" s="120">
        <f t="shared" ref="P6:P15" si="6">O6/$B6</f>
        <v>0.1979895104895105</v>
      </c>
      <c r="Q6" s="109">
        <f t="shared" ref="Q6:Q15" si="7">SUM(K6,M6,O6)</f>
        <v>3185</v>
      </c>
      <c r="R6" s="121">
        <f t="shared" ref="R6:R15" si="8">Q6/($B6*3)</f>
        <v>0.15467171717171718</v>
      </c>
      <c r="S6" s="107">
        <f t="shared" ref="S6:S15" si="9">SUM(C6,E6,G6,K6,M6,O6)</f>
        <v>19840</v>
      </c>
    </row>
    <row r="7" spans="1:19" x14ac:dyDescent="0.25">
      <c r="A7" s="89" t="s">
        <v>9</v>
      </c>
      <c r="B7" s="90">
        <f>SUM('Pque N Mundo I'!B14,'Pque N Mundo II'!B14,'AMA_UBS J Brasil'!B14,'AMA_UBS V Guilherme'!B9,'AMA_UBS V Medeiros'!B9,'UBS Izolina Mazzei'!B9,'UBS Jardim Japão'!B9,'UBS Vila Ede'!B9,'UBS Vila Leonor'!B9,'UBS Vila Sabrina'!B9,'UBS Carandiru'!B9,'UBS Vila Maria P Gnecco'!B9)</f>
        <v>23784</v>
      </c>
      <c r="C7" s="107">
        <f>SUM('AMA_UBS J Brasil'!C14,'AMA_UBS V Guilherme'!C9,'AMA_UBS V Medeiros'!C9,'UBS Izolina Mazzei'!C9,'UBS Jardim Japão'!C9,'UBS Vila Ede'!C9,'UBS Vila Leonor'!C9,'UBS Vila Sabrina'!C9,'UBS Carandiru'!C9,'UBS Vila Maria P Gnecco'!C9)</f>
        <v>21787</v>
      </c>
      <c r="D7" s="120">
        <f t="shared" si="0"/>
        <v>0.91603599058190377</v>
      </c>
      <c r="E7" s="107">
        <f>SUM('AMA_UBS J Brasil'!E14,'AMA_UBS V Guilherme'!E9,'AMA_UBS V Medeiros'!E9,'UBS Izolina Mazzei'!E9,'UBS Jardim Japão'!E9,'UBS Vila Ede'!E9,'UBS Vila Leonor'!E9,'UBS Vila Sabrina'!E9,'UBS Carandiru'!E9,'UBS Vila Maria P Gnecco'!E9)</f>
        <v>16705</v>
      </c>
      <c r="F7" s="120">
        <f t="shared" si="1"/>
        <v>0.70236293306424491</v>
      </c>
      <c r="G7" s="107">
        <f>SUM('AMA_UBS J Brasil'!G14,'AMA_UBS V Guilherme'!G9,'AMA_UBS V Medeiros'!G9,'UBS Izolina Mazzei'!G9,'UBS Jardim Japão'!G9,'UBS Vila Ede'!G9,'UBS Vila Leonor'!G9,'UBS Vila Sabrina'!G9,'UBS Carandiru'!G9,'UBS Vila Maria P Gnecco'!G9)</f>
        <v>11693</v>
      </c>
      <c r="H7" s="120">
        <f t="shared" si="2"/>
        <v>0.49163303060881264</v>
      </c>
      <c r="I7" s="109">
        <f t="shared" si="3"/>
        <v>50185</v>
      </c>
      <c r="J7" s="121">
        <f t="shared" si="4"/>
        <v>0.70334398475165383</v>
      </c>
      <c r="K7" s="107">
        <f>SUM('AMA_UBS J Brasil'!K14,'AMA_UBS V Guilherme'!K9,'AMA_UBS V Medeiros'!K9,'UBS Izolina Mazzei'!K9,'UBS Jardim Japão'!K9,'UBS Vila Ede'!K9,'UBS Vila Leonor'!K9,'UBS Vila Sabrina'!K9,'UBS Carandiru'!K9,'UBS Vila Maria P Gnecco'!K9)</f>
        <v>1170</v>
      </c>
      <c r="L7" s="120">
        <f t="shared" si="2"/>
        <v>4.919273461150353E-2</v>
      </c>
      <c r="M7" s="107">
        <f>SUM('AMA_UBS J Brasil'!M14,'AMA_UBS V Guilherme'!M9,'AMA_UBS V Medeiros'!M9,'UBS Izolina Mazzei'!M9,'UBS Jardim Japão'!M9,'UBS Vila Ede'!M9,'UBS Vila Leonor'!M9,'UBS Vila Sabrina'!M9,'UBS Carandiru'!M9,'UBS Vila Maria P Gnecco'!M9)</f>
        <v>832</v>
      </c>
      <c r="N7" s="120">
        <f t="shared" si="5"/>
        <v>3.4981500168180288E-2</v>
      </c>
      <c r="O7" s="107">
        <f>SUM('AMA_UBS J Brasil'!O14,'AMA_UBS V Guilherme'!O9,'AMA_UBS V Medeiros'!O9,'UBS Izolina Mazzei'!O9,'UBS Jardim Japão'!O9,'UBS Vila Ede'!O9,'UBS Vila Leonor'!O9,'UBS Vila Sabrina'!O9,'UBS Carandiru'!O9,'UBS Vila Maria P Gnecco'!O9)</f>
        <v>1387</v>
      </c>
      <c r="P7" s="120">
        <f t="shared" si="6"/>
        <v>5.8316515304406326E-2</v>
      </c>
      <c r="Q7" s="109">
        <f t="shared" si="7"/>
        <v>3389</v>
      </c>
      <c r="R7" s="121">
        <f t="shared" si="8"/>
        <v>4.7496916694696717E-2</v>
      </c>
      <c r="S7" s="107">
        <f t="shared" si="9"/>
        <v>53574</v>
      </c>
    </row>
    <row r="8" spans="1:19" x14ac:dyDescent="0.25">
      <c r="A8" s="89" t="s">
        <v>10</v>
      </c>
      <c r="B8" s="90">
        <f>SUM('AMA_UBS J Brasil'!B15,'AMA_UBS V Guilherme'!B10,'AMA_UBS V Medeiros'!B10,'UBS Izolina Mazzei'!B10,'UBS Jardim Japão'!B10,'UBS Vila Ede'!B10,'UBS Vila Leonor'!B10,'UBS Vila Sabrina'!B10,'UBS Carandiru'!B10,'UBS Vila Maria P Gnecco'!B10,'UBS Jardim Julieta'!B8)</f>
        <v>8942</v>
      </c>
      <c r="C8" s="107">
        <f>SUM('AMA_UBS J Brasil'!C15,'AMA_UBS V Guilherme'!C10,'AMA_UBS V Medeiros'!C10,'UBS Izolina Mazzei'!C10,'UBS Jardim Japão'!C10,'UBS Vila Ede'!C10,'UBS Vila Leonor'!C10,'UBS Vila Sabrina'!C10,'UBS Carandiru'!C10,'UBS Vila Maria P Gnecco'!C10,'UBS Jardim Julieta'!C8)</f>
        <v>7764</v>
      </c>
      <c r="D8" s="120">
        <f t="shared" si="0"/>
        <v>0.86826213375083872</v>
      </c>
      <c r="E8" s="107">
        <f>SUM('AMA_UBS J Brasil'!E15,'AMA_UBS V Guilherme'!E10,'AMA_UBS V Medeiros'!E10,'UBS Izolina Mazzei'!E10,'UBS Jardim Japão'!E10,'UBS Vila Ede'!E10,'UBS Vila Leonor'!E10,'UBS Vila Sabrina'!E10,'UBS Carandiru'!E10,'UBS Vila Maria P Gnecco'!E10,'UBS Jardim Julieta'!E8)</f>
        <v>6642</v>
      </c>
      <c r="F8" s="120">
        <f t="shared" si="1"/>
        <v>0.74278684857973609</v>
      </c>
      <c r="G8" s="107">
        <f>SUM('AMA_UBS J Brasil'!G15,'AMA_UBS V Guilherme'!G10,'AMA_UBS V Medeiros'!G10,'UBS Izolina Mazzei'!G10,'UBS Jardim Japão'!G10,'UBS Vila Ede'!G10,'UBS Vila Leonor'!G10,'UBS Vila Sabrina'!G10,'UBS Carandiru'!G10,'UBS Vila Maria P Gnecco'!G10,'UBS Jardim Julieta'!G8)</f>
        <v>7159</v>
      </c>
      <c r="H8" s="120">
        <f t="shared" si="2"/>
        <v>0.80060389174681279</v>
      </c>
      <c r="I8" s="109">
        <f t="shared" si="3"/>
        <v>21565</v>
      </c>
      <c r="J8" s="121">
        <f t="shared" si="4"/>
        <v>0.8038842913591292</v>
      </c>
      <c r="K8" s="107">
        <f>SUM('AMA_UBS J Brasil'!K15,'AMA_UBS V Guilherme'!K10,'AMA_UBS V Medeiros'!K10,'UBS Izolina Mazzei'!K10,'UBS Jardim Japão'!K10,'UBS Vila Ede'!K10,'UBS Vila Leonor'!K10,'UBS Vila Sabrina'!K10,'UBS Carandiru'!K10,'UBS Vila Maria P Gnecco'!K10,'UBS Jardim Julieta'!K8)</f>
        <v>4211</v>
      </c>
      <c r="L8" s="120">
        <f t="shared" si="2"/>
        <v>0.47092373070901367</v>
      </c>
      <c r="M8" s="107">
        <f>SUM('AMA_UBS J Brasil'!M15,'AMA_UBS V Guilherme'!M10,'AMA_UBS V Medeiros'!M10,'UBS Izolina Mazzei'!M10,'UBS Jardim Japão'!M10,'UBS Vila Ede'!M10,'UBS Vila Leonor'!M10,'UBS Vila Sabrina'!M10,'UBS Carandiru'!M10,'UBS Vila Maria P Gnecco'!M10,'UBS Jardim Julieta'!M8)</f>
        <v>4747</v>
      </c>
      <c r="N8" s="120">
        <f t="shared" si="5"/>
        <v>0.53086557817043167</v>
      </c>
      <c r="O8" s="107">
        <f>SUM('AMA_UBS J Brasil'!O15,'AMA_UBS V Guilherme'!O10,'AMA_UBS V Medeiros'!O10,'UBS Izolina Mazzei'!O10,'UBS Jardim Japão'!O10,'UBS Vila Ede'!O10,'UBS Vila Leonor'!O10,'UBS Vila Sabrina'!O10,'UBS Carandiru'!O10,'UBS Vila Maria P Gnecco'!O10,'UBS Jardim Julieta'!O8)</f>
        <v>6070</v>
      </c>
      <c r="P8" s="120">
        <f t="shared" si="6"/>
        <v>0.67881905613956606</v>
      </c>
      <c r="Q8" s="109">
        <f t="shared" si="7"/>
        <v>15028</v>
      </c>
      <c r="R8" s="121">
        <f t="shared" si="8"/>
        <v>0.56020278833967052</v>
      </c>
      <c r="S8" s="107">
        <f t="shared" si="9"/>
        <v>36593</v>
      </c>
    </row>
    <row r="9" spans="1:19" x14ac:dyDescent="0.25">
      <c r="A9" s="89" t="s">
        <v>42</v>
      </c>
      <c r="B9" s="90">
        <f>SUM('AMA_UBS J Brasil'!B17,'AMA_UBS V Guilherme'!B12,'AMA_UBS V Medeiros'!B12,'UBS Izolina Mazzei'!B11,'UBS Jardim Japão'!B11,'UBS Vila Ede'!B11,'UBS Vila Leonor'!B11,'UBS Vila Sabrina'!B11,'UBS Carandiru'!B11,'UBS Vila Maria P Gnecco'!B11,'UBS Jardim Julieta'!B9)</f>
        <v>5394</v>
      </c>
      <c r="C9" s="107">
        <f>SUM('AMA_UBS J Brasil'!C17,'AMA_UBS V Guilherme'!C12,'AMA_UBS V Medeiros'!C12,'UBS Izolina Mazzei'!C11,'UBS Jardim Japão'!C11,'UBS Vila Ede'!C11,'UBS Vila Leonor'!C11,'UBS Vila Sabrina'!C11,'UBS Carandiru'!C11,'UBS Vila Maria P Gnecco'!C11,'UBS Jardim Julieta'!C9)</f>
        <v>3955</v>
      </c>
      <c r="D9" s="120">
        <f t="shared" si="0"/>
        <v>0.73322209862810528</v>
      </c>
      <c r="E9" s="107">
        <f>SUM('AMA_UBS J Brasil'!E17,'AMA_UBS V Guilherme'!E12,'AMA_UBS V Medeiros'!E12,'UBS Izolina Mazzei'!E11,'UBS Jardim Japão'!E11,'UBS Vila Ede'!E11,'UBS Vila Leonor'!E11,'UBS Vila Sabrina'!E11,'UBS Carandiru'!E11,'UBS Vila Maria P Gnecco'!E11,'UBS Jardim Julieta'!E9)</f>
        <v>3081</v>
      </c>
      <c r="F9" s="120">
        <f t="shared" si="1"/>
        <v>0.57119021134593995</v>
      </c>
      <c r="G9" s="107">
        <f>SUM('AMA_UBS J Brasil'!G17,'AMA_UBS V Guilherme'!G12,'AMA_UBS V Medeiros'!G12,'UBS Izolina Mazzei'!G11,'UBS Jardim Japão'!G11,'UBS Vila Ede'!G11,'UBS Vila Leonor'!G11,'UBS Vila Sabrina'!G11,'UBS Carandiru'!G11,'UBS Vila Maria P Gnecco'!G11,'UBS Jardim Julieta'!G9)</f>
        <v>3356</v>
      </c>
      <c r="H9" s="120">
        <f t="shared" si="2"/>
        <v>0.62217278457545422</v>
      </c>
      <c r="I9" s="109">
        <f t="shared" si="3"/>
        <v>10392</v>
      </c>
      <c r="J9" s="121">
        <f t="shared" si="4"/>
        <v>0.64219503151649981</v>
      </c>
      <c r="K9" s="107">
        <f>SUM('AMA_UBS J Brasil'!K17,'AMA_UBS V Guilherme'!K12,'AMA_UBS V Medeiros'!K12,'UBS Izolina Mazzei'!K11,'UBS Jardim Japão'!K11,'UBS Vila Ede'!K11,'UBS Vila Leonor'!K11,'UBS Vila Sabrina'!K11,'UBS Carandiru'!K11,'UBS Vila Maria P Gnecco'!K11,'UBS Jardim Julieta'!K9)</f>
        <v>896</v>
      </c>
      <c r="L9" s="120">
        <f t="shared" si="2"/>
        <v>0.16611049314052651</v>
      </c>
      <c r="M9" s="107">
        <f>SUM('AMA_UBS J Brasil'!M17,'AMA_UBS V Guilherme'!M12,'AMA_UBS V Medeiros'!M12,'UBS Izolina Mazzei'!M11,'UBS Jardim Japão'!M11,'UBS Vila Ede'!M11,'UBS Vila Leonor'!M11,'UBS Vila Sabrina'!M11,'UBS Carandiru'!M11,'UBS Vila Maria P Gnecco'!M11,'UBS Jardim Julieta'!M9)</f>
        <v>1092</v>
      </c>
      <c r="N9" s="120">
        <f t="shared" si="5"/>
        <v>0.20244716351501668</v>
      </c>
      <c r="O9" s="107">
        <f>SUM('AMA_UBS J Brasil'!O17,'AMA_UBS V Guilherme'!O12,'AMA_UBS V Medeiros'!O12,'UBS Izolina Mazzei'!O11,'UBS Jardim Japão'!O11,'UBS Vila Ede'!O11,'UBS Vila Leonor'!O11,'UBS Vila Sabrina'!O11,'UBS Carandiru'!O11,'UBS Vila Maria P Gnecco'!O11,'UBS Jardim Julieta'!O9)</f>
        <v>1363</v>
      </c>
      <c r="P9" s="120">
        <f t="shared" si="6"/>
        <v>0.25268817204301075</v>
      </c>
      <c r="Q9" s="109">
        <f t="shared" si="7"/>
        <v>3351</v>
      </c>
      <c r="R9" s="121">
        <f t="shared" si="8"/>
        <v>0.20708194289951798</v>
      </c>
      <c r="S9" s="107">
        <f t="shared" si="9"/>
        <v>13743</v>
      </c>
    </row>
    <row r="10" spans="1:19" x14ac:dyDescent="0.25">
      <c r="A10" s="89" t="s">
        <v>12</v>
      </c>
      <c r="B10" s="90">
        <f>SUM('AMA_UBS J Brasil'!B19,'AMA_UBS V Guilherme'!B14,'AMA_UBS V Medeiros'!B14,'UBS Izolina Mazzei'!B15,'UBS Vila Ede'!B12,'UBS Carandiru'!B12)</f>
        <v>625</v>
      </c>
      <c r="C10" s="107">
        <f>SUM('AMA_UBS J Brasil'!C19,'AMA_UBS V Guilherme'!C14,'AMA_UBS V Medeiros'!C14,'UBS Izolina Mazzei'!C15,'UBS Vila Ede'!C12,'UBS Carandiru'!C12)</f>
        <v>818</v>
      </c>
      <c r="D10" s="120">
        <f t="shared" si="0"/>
        <v>1.3088</v>
      </c>
      <c r="E10" s="107">
        <f>SUM('AMA_UBS J Brasil'!E19,'AMA_UBS V Guilherme'!E14,'AMA_UBS V Medeiros'!E14,'UBS Izolina Mazzei'!E15,'UBS Vila Ede'!E12,'UBS Carandiru'!E12)</f>
        <v>916</v>
      </c>
      <c r="F10" s="120">
        <f t="shared" si="1"/>
        <v>1.4656</v>
      </c>
      <c r="G10" s="107">
        <f>SUM('AMA_UBS J Brasil'!G19,'AMA_UBS V Guilherme'!G14,'AMA_UBS V Medeiros'!G14,'UBS Izolina Mazzei'!G15,'UBS Vila Ede'!G12,'UBS Carandiru'!G12)</f>
        <v>816</v>
      </c>
      <c r="H10" s="120">
        <f t="shared" si="2"/>
        <v>1.3056000000000001</v>
      </c>
      <c r="I10" s="109">
        <f t="shared" si="3"/>
        <v>2550</v>
      </c>
      <c r="J10" s="121">
        <f t="shared" si="4"/>
        <v>1.36</v>
      </c>
      <c r="K10" s="107">
        <f>SUM('AMA_UBS J Brasil'!K19,'AMA_UBS V Guilherme'!K14,'AMA_UBS V Medeiros'!K14,'UBS Izolina Mazzei'!K15,'UBS Vila Ede'!K12,'UBS Carandiru'!K12)</f>
        <v>702</v>
      </c>
      <c r="L10" s="120">
        <f t="shared" si="2"/>
        <v>1.1232</v>
      </c>
      <c r="M10" s="107">
        <f>SUM('AMA_UBS J Brasil'!M19,'AMA_UBS V Guilherme'!M14,'AMA_UBS V Medeiros'!M14,'UBS Izolina Mazzei'!M15,'UBS Vila Ede'!M12,'UBS Carandiru'!M12)</f>
        <v>554</v>
      </c>
      <c r="N10" s="120">
        <f t="shared" si="5"/>
        <v>0.88639999999999997</v>
      </c>
      <c r="O10" s="107">
        <f>SUM('AMA_UBS J Brasil'!O19,'AMA_UBS V Guilherme'!O14,'AMA_UBS V Medeiros'!O14,'UBS Izolina Mazzei'!O15,'UBS Vila Ede'!O12,'UBS Carandiru'!O12)</f>
        <v>691</v>
      </c>
      <c r="P10" s="120">
        <f t="shared" si="6"/>
        <v>1.1055999999999999</v>
      </c>
      <c r="Q10" s="109">
        <f t="shared" si="7"/>
        <v>1947</v>
      </c>
      <c r="R10" s="121">
        <f t="shared" si="8"/>
        <v>1.0384</v>
      </c>
      <c r="S10" s="107">
        <f t="shared" si="9"/>
        <v>4497</v>
      </c>
    </row>
    <row r="11" spans="1:19" x14ac:dyDescent="0.25">
      <c r="A11" s="48" t="s">
        <v>13</v>
      </c>
      <c r="B11" s="209">
        <f>SUM('AMA_UBS J Brasil'!B20,'AMA_UBS V Guilherme'!B15,'AMA_UBS V Medeiros'!B15,'UBS Izolina Mazzei'!B13,'UBS Jardim Japão'!B13,'UBS Vila Ede'!B13,'UBS Vila Leonor'!B12,'UBS Vila Sabrina'!B12,'UBS Carandiru'!B13,'UBS Vila Maria P Gnecco'!B13,'UBS Jardim Julieta'!B10)</f>
        <v>6078</v>
      </c>
      <c r="C11" s="195">
        <f>SUM('AMA_UBS J Brasil'!C20,'AMA_UBS V Guilherme'!C15,'AMA_UBS V Medeiros'!C15,'UBS Izolina Mazzei'!C13,'UBS Jardim Japão'!C13,'UBS Vila Ede'!C13,'UBS Vila Leonor'!C12,'UBS Vila Sabrina'!C12,'UBS Carandiru'!C13,'UBS Vila Maria P Gnecco'!C13,'UBS Jardim Julieta'!C10)</f>
        <v>4461</v>
      </c>
      <c r="D11" s="210">
        <f t="shared" si="0"/>
        <v>0.73395853899308983</v>
      </c>
      <c r="E11" s="195">
        <f>SUM('AMA_UBS J Brasil'!E20,'AMA_UBS V Guilherme'!E15,'AMA_UBS V Medeiros'!E15,'UBS Izolina Mazzei'!E13,'UBS Jardim Japão'!E13,'UBS Vila Ede'!E13,'UBS Vila Leonor'!E12,'UBS Vila Sabrina'!E12,'UBS Carandiru'!E13,'UBS Vila Maria P Gnecco'!E13,'UBS Jardim Julieta'!E10)</f>
        <v>4327</v>
      </c>
      <c r="F11" s="210">
        <f t="shared" si="1"/>
        <v>0.71191181309641327</v>
      </c>
      <c r="G11" s="195">
        <f>SUM('AMA_UBS J Brasil'!G20,'AMA_UBS V Guilherme'!G15,'AMA_UBS V Medeiros'!G15,'UBS Izolina Mazzei'!G13,'UBS Jardim Japão'!G13,'UBS Vila Ede'!G13,'UBS Vila Leonor'!G12,'UBS Vila Sabrina'!G12,'UBS Carandiru'!G13,'UBS Vila Maria P Gnecco'!G13,'UBS Jardim Julieta'!G10)</f>
        <v>3829</v>
      </c>
      <c r="H11" s="210">
        <f t="shared" si="2"/>
        <v>0.62997696610727216</v>
      </c>
      <c r="I11" s="194">
        <f t="shared" si="3"/>
        <v>12617</v>
      </c>
      <c r="J11" s="211">
        <f t="shared" si="4"/>
        <v>0.69194910606559179</v>
      </c>
      <c r="K11" s="195">
        <f>SUM('AMA_UBS J Brasil'!K20,'AMA_UBS V Guilherme'!K15,'AMA_UBS V Medeiros'!K15,'UBS Izolina Mazzei'!K13,'UBS Jardim Japão'!K13,'UBS Vila Ede'!K13,'UBS Vila Leonor'!K12,'UBS Vila Sabrina'!K12,'UBS Carandiru'!K13,'UBS Vila Maria P Gnecco'!K13,'UBS Jardim Julieta'!K10)</f>
        <v>1889</v>
      </c>
      <c r="L11" s="210">
        <f t="shared" si="2"/>
        <v>0.31079302402105957</v>
      </c>
      <c r="M11" s="195">
        <f>SUM('AMA_UBS J Brasil'!M20,'AMA_UBS V Guilherme'!M15,'AMA_UBS V Medeiros'!M15,'UBS Izolina Mazzei'!M13,'UBS Jardim Japão'!M13,'UBS Vila Ede'!M13,'UBS Vila Leonor'!M12,'UBS Vila Sabrina'!M12,'UBS Carandiru'!M13,'UBS Vila Maria P Gnecco'!M13,'UBS Jardim Julieta'!M10)</f>
        <v>2049</v>
      </c>
      <c r="N11" s="210">
        <f t="shared" si="5"/>
        <v>0.33711747285291216</v>
      </c>
      <c r="O11" s="195">
        <f>SUM('AMA_UBS J Brasil'!O20,'AMA_UBS V Guilherme'!O15,'AMA_UBS V Medeiros'!O15,'UBS Izolina Mazzei'!O13,'UBS Jardim Japão'!O13,'UBS Vila Ede'!O13,'UBS Vila Leonor'!O12,'UBS Vila Sabrina'!O12,'UBS Carandiru'!O13,'UBS Vila Maria P Gnecco'!O13,'UBS Jardim Julieta'!O10)</f>
        <v>2430</v>
      </c>
      <c r="P11" s="210">
        <f t="shared" si="6"/>
        <v>0.39980256663376113</v>
      </c>
      <c r="Q11" s="194">
        <f t="shared" si="7"/>
        <v>6368</v>
      </c>
      <c r="R11" s="211">
        <f t="shared" si="8"/>
        <v>0.34923768783591091</v>
      </c>
      <c r="S11" s="195">
        <f t="shared" si="9"/>
        <v>18985</v>
      </c>
    </row>
    <row r="12" spans="1:19" x14ac:dyDescent="0.25">
      <c r="A12" s="223" t="s">
        <v>185</v>
      </c>
      <c r="B12" s="209">
        <f>'UBS Izolina Mazzei'!B12</f>
        <v>125</v>
      </c>
      <c r="C12" s="195">
        <f>'UBS Izolina Mazzei'!C12</f>
        <v>94</v>
      </c>
      <c r="D12" s="210">
        <f t="shared" si="0"/>
        <v>0.752</v>
      </c>
      <c r="E12" s="195">
        <f>'UBS Izolina Mazzei'!E12</f>
        <v>98</v>
      </c>
      <c r="F12" s="210">
        <f t="shared" si="1"/>
        <v>0.78400000000000003</v>
      </c>
      <c r="G12" s="195">
        <f>'UBS Izolina Mazzei'!G12</f>
        <v>69</v>
      </c>
      <c r="H12" s="210">
        <f t="shared" si="2"/>
        <v>0.55200000000000005</v>
      </c>
      <c r="I12" s="194">
        <f t="shared" si="3"/>
        <v>261</v>
      </c>
      <c r="J12" s="211">
        <f t="shared" si="4"/>
        <v>0.69599999999999995</v>
      </c>
      <c r="K12" s="195">
        <f>'UBS Izolina Mazzei'!K12</f>
        <v>13</v>
      </c>
      <c r="L12" s="210">
        <f t="shared" si="2"/>
        <v>0.104</v>
      </c>
      <c r="M12" s="195">
        <f>'UBS Izolina Mazzei'!M12</f>
        <v>11</v>
      </c>
      <c r="N12" s="210">
        <f t="shared" si="5"/>
        <v>8.7999999999999995E-2</v>
      </c>
      <c r="O12" s="195">
        <f>'UBS Izolina Mazzei'!O12</f>
        <v>82</v>
      </c>
      <c r="P12" s="210">
        <f t="shared" si="6"/>
        <v>0.65600000000000003</v>
      </c>
      <c r="Q12" s="194">
        <f t="shared" si="7"/>
        <v>106</v>
      </c>
      <c r="R12" s="211">
        <f t="shared" si="8"/>
        <v>0.28266666666666668</v>
      </c>
      <c r="S12" s="195">
        <f t="shared" si="9"/>
        <v>367</v>
      </c>
    </row>
    <row r="13" spans="1:19" x14ac:dyDescent="0.25">
      <c r="A13" s="224" t="s">
        <v>204</v>
      </c>
      <c r="B13" s="207">
        <f>'UBS Carandiru'!B14</f>
        <v>100</v>
      </c>
      <c r="C13" s="189">
        <f>'UBS Carandiru'!C14</f>
        <v>53</v>
      </c>
      <c r="D13" s="20">
        <f t="shared" ref="D13:D14" si="10">C13/$B13</f>
        <v>0.53</v>
      </c>
      <c r="E13" s="189">
        <f>'UBS Carandiru'!E14</f>
        <v>81</v>
      </c>
      <c r="F13" s="20">
        <f t="shared" ref="F13:F14" si="11">E13/$B13</f>
        <v>0.81</v>
      </c>
      <c r="G13" s="189">
        <f>'UBS Carandiru'!G14</f>
        <v>95</v>
      </c>
      <c r="H13" s="20">
        <f t="shared" ref="H13:H14" si="12">G13/$B13</f>
        <v>0.95</v>
      </c>
      <c r="I13" s="79">
        <f t="shared" si="3"/>
        <v>229</v>
      </c>
      <c r="J13" s="190">
        <f t="shared" si="4"/>
        <v>0.76333333333333331</v>
      </c>
      <c r="K13" s="189">
        <f>'UBS Carandiru'!K14</f>
        <v>4</v>
      </c>
      <c r="L13" s="20">
        <f t="shared" ref="L13:L14" si="13">K13/$B13</f>
        <v>0.04</v>
      </c>
      <c r="M13" s="189">
        <f>'UBS Carandiru'!M14</f>
        <v>7</v>
      </c>
      <c r="N13" s="20">
        <f t="shared" ref="N13:N14" si="14">M13/$B13</f>
        <v>7.0000000000000007E-2</v>
      </c>
      <c r="O13" s="189">
        <f>'UBS Carandiru'!O14</f>
        <v>42</v>
      </c>
      <c r="P13" s="20">
        <f t="shared" ref="P13:P14" si="15">O13/$B13</f>
        <v>0.42</v>
      </c>
      <c r="Q13" s="79">
        <f t="shared" ref="Q13:Q14" si="16">SUM(K13,M13,O13)</f>
        <v>53</v>
      </c>
      <c r="R13" s="190">
        <f t="shared" ref="R13:R14" si="17">Q13/($B13*3)</f>
        <v>0.17666666666666667</v>
      </c>
      <c r="S13" s="189">
        <f t="shared" ref="S13:S14" si="18">SUM(C13,E13,G13,K13,M13,O13)</f>
        <v>282</v>
      </c>
    </row>
    <row r="14" spans="1:19" ht="15.75" thickBot="1" x14ac:dyDescent="0.3">
      <c r="A14" s="212" t="s">
        <v>205</v>
      </c>
      <c r="B14" s="213" t="e">
        <f>'UBS Carandiru'!#REF!</f>
        <v>#REF!</v>
      </c>
      <c r="C14" s="214" t="e">
        <f>'UBS Carandiru'!#REF!</f>
        <v>#REF!</v>
      </c>
      <c r="D14" s="215" t="e">
        <f t="shared" si="10"/>
        <v>#REF!</v>
      </c>
      <c r="E14" s="214" t="e">
        <f>'UBS Carandiru'!#REF!</f>
        <v>#REF!</v>
      </c>
      <c r="F14" s="215" t="e">
        <f t="shared" si="11"/>
        <v>#REF!</v>
      </c>
      <c r="G14" s="214" t="e">
        <f>'UBS Carandiru'!#REF!</f>
        <v>#REF!</v>
      </c>
      <c r="H14" s="215" t="e">
        <f t="shared" si="12"/>
        <v>#REF!</v>
      </c>
      <c r="I14" s="216" t="e">
        <f t="shared" si="3"/>
        <v>#REF!</v>
      </c>
      <c r="J14" s="217" t="e">
        <f t="shared" si="4"/>
        <v>#REF!</v>
      </c>
      <c r="K14" s="214" t="e">
        <f>'UBS Carandiru'!#REF!</f>
        <v>#REF!</v>
      </c>
      <c r="L14" s="215" t="e">
        <f t="shared" si="13"/>
        <v>#REF!</v>
      </c>
      <c r="M14" s="214" t="e">
        <f>'UBS Carandiru'!#REF!</f>
        <v>#REF!</v>
      </c>
      <c r="N14" s="215" t="e">
        <f t="shared" si="14"/>
        <v>#REF!</v>
      </c>
      <c r="O14" s="214" t="e">
        <f>'UBS Carandiru'!#REF!</f>
        <v>#REF!</v>
      </c>
      <c r="P14" s="215" t="e">
        <f t="shared" si="15"/>
        <v>#REF!</v>
      </c>
      <c r="Q14" s="216" t="e">
        <f t="shared" si="16"/>
        <v>#REF!</v>
      </c>
      <c r="R14" s="217" t="e">
        <f t="shared" si="17"/>
        <v>#REF!</v>
      </c>
      <c r="S14" s="214" t="e">
        <f t="shared" si="18"/>
        <v>#REF!</v>
      </c>
    </row>
    <row r="15" spans="1:19" ht="15.75" thickBot="1" x14ac:dyDescent="0.3">
      <c r="A15" s="6" t="s">
        <v>7</v>
      </c>
      <c r="B15" s="220">
        <f>SUM(B6:B11)</f>
        <v>51687</v>
      </c>
      <c r="C15" s="8">
        <f>SUM(C6:C11)</f>
        <v>45669</v>
      </c>
      <c r="D15" s="22">
        <f>C15/$B15</f>
        <v>0.88356840211271692</v>
      </c>
      <c r="E15" s="8">
        <f>SUM(E6:E11)</f>
        <v>37140</v>
      </c>
      <c r="F15" s="22">
        <f t="shared" si="1"/>
        <v>0.71855592315282368</v>
      </c>
      <c r="G15" s="8">
        <f>SUM(G6:G11)</f>
        <v>31155</v>
      </c>
      <c r="H15" s="22">
        <f t="shared" si="2"/>
        <v>0.6027627836786813</v>
      </c>
      <c r="I15" s="81">
        <f t="shared" si="3"/>
        <v>113964</v>
      </c>
      <c r="J15" s="82">
        <f t="shared" si="4"/>
        <v>0.73496236964807393</v>
      </c>
      <c r="K15" s="8">
        <f>SUM(K6:K11)</f>
        <v>9855</v>
      </c>
      <c r="L15" s="22">
        <f t="shared" si="2"/>
        <v>0.19066689883336235</v>
      </c>
      <c r="M15" s="8">
        <f>SUM(M6:M11)</f>
        <v>10113</v>
      </c>
      <c r="N15" s="22">
        <f t="shared" si="5"/>
        <v>0.19565848279064368</v>
      </c>
      <c r="O15" s="8">
        <f>SUM(O6:O11)</f>
        <v>13300</v>
      </c>
      <c r="P15" s="22">
        <f t="shared" si="6"/>
        <v>0.2573180877203165</v>
      </c>
      <c r="Q15" s="81">
        <f t="shared" si="7"/>
        <v>33268</v>
      </c>
      <c r="R15" s="82">
        <f t="shared" si="8"/>
        <v>0.21454782311477419</v>
      </c>
      <c r="S15" s="8">
        <f t="shared" si="9"/>
        <v>147232</v>
      </c>
    </row>
    <row r="17" spans="1:19" ht="15.75" x14ac:dyDescent="0.25">
      <c r="A17" s="1290" t="s">
        <v>203</v>
      </c>
      <c r="B17" s="1291"/>
      <c r="C17" s="1291"/>
      <c r="D17" s="1291"/>
      <c r="E17" s="1291"/>
      <c r="F17" s="1291"/>
      <c r="G17" s="1291"/>
      <c r="H17" s="1291"/>
      <c r="I17" s="1291"/>
      <c r="J17" s="1291"/>
      <c r="K17" s="1291"/>
      <c r="L17" s="1291"/>
      <c r="M17" s="1291"/>
      <c r="N17" s="1291"/>
      <c r="O17" s="1291"/>
      <c r="P17" s="1291"/>
      <c r="Q17" s="1291"/>
      <c r="R17" s="1291"/>
      <c r="S17" s="1291"/>
    </row>
    <row r="18" spans="1:19" ht="24.75" thickBot="1" x14ac:dyDescent="0.3">
      <c r="A18" s="86" t="s">
        <v>14</v>
      </c>
      <c r="B18" s="158" t="s">
        <v>15</v>
      </c>
      <c r="C18" s="86" t="str">
        <f>'Pque N Mundo I'!C7</f>
        <v>JAN_20</v>
      </c>
      <c r="D18" s="87" t="str">
        <f>'Pque N Mundo I'!D7</f>
        <v>%</v>
      </c>
      <c r="E18" s="86" t="str">
        <f>'Pque N Mundo I'!E7</f>
        <v>FEV_20</v>
      </c>
      <c r="F18" s="87" t="str">
        <f>'Pque N Mundo I'!F7</f>
        <v>%</v>
      </c>
      <c r="G18" s="86" t="str">
        <f>'Pque N Mundo I'!G7</f>
        <v>MAR_20</v>
      </c>
      <c r="H18" s="87" t="str">
        <f>'Pque N Mundo I'!H7</f>
        <v>%</v>
      </c>
      <c r="I18" s="101" t="str">
        <f>'Pque N Mundo I'!I7</f>
        <v>Trimestre</v>
      </c>
      <c r="J18" s="13" t="str">
        <f>'Pque N Mundo I'!J7</f>
        <v>% Trim</v>
      </c>
      <c r="K18" s="86" t="str">
        <f>'Pque N Mundo I'!K7</f>
        <v>ABR_20</v>
      </c>
      <c r="L18" s="87" t="str">
        <f>'Pque N Mundo I'!L7</f>
        <v>%</v>
      </c>
      <c r="M18" s="14" t="str">
        <f>'Pque N Mundo I'!M7</f>
        <v>MAIO_20</v>
      </c>
      <c r="N18" s="15" t="str">
        <f>'Pque N Mundo I'!N7</f>
        <v>%</v>
      </c>
      <c r="O18" s="14" t="str">
        <f>'Pque N Mundo I'!O7</f>
        <v>JUN_20</v>
      </c>
      <c r="P18" s="15" t="str">
        <f>'Pque N Mundo I'!P7</f>
        <v>%</v>
      </c>
      <c r="Q18" s="101" t="e">
        <f>'Pque N Mundo I'!#REF!</f>
        <v>#REF!</v>
      </c>
      <c r="R18" s="13" t="e">
        <f>'Pque N Mundo I'!#REF!</f>
        <v>#REF!</v>
      </c>
      <c r="S18" s="14" t="s">
        <v>6</v>
      </c>
    </row>
    <row r="19" spans="1:19" ht="15.75" thickTop="1" x14ac:dyDescent="0.25">
      <c r="A19" s="9" t="s">
        <v>27</v>
      </c>
      <c r="B19" s="88">
        <f>SUM('Pque N Mundo I'!B8,'Pque N Mundo II'!B8)</f>
        <v>10800</v>
      </c>
      <c r="C19" s="106">
        <f>SUM('PRODUÇÃO Geral'!C6,'PRODUÇÃO Geral'!C21)</f>
        <v>9662</v>
      </c>
      <c r="D19" s="19">
        <f t="shared" ref="D19:D30" si="19">C19/$B19</f>
        <v>0.89462962962962966</v>
      </c>
      <c r="E19" s="106">
        <f>SUM('PRODUÇÃO Geral'!E6,'PRODUÇÃO Geral'!E21)</f>
        <v>9021</v>
      </c>
      <c r="F19" s="19">
        <f t="shared" ref="F19:F30" si="20">E19/$B19</f>
        <v>0.83527777777777779</v>
      </c>
      <c r="G19" s="106">
        <f>SUM('PRODUÇÃO Geral'!G6,'PRODUÇÃO Geral'!G21)</f>
        <v>9630</v>
      </c>
      <c r="H19" s="19">
        <f t="shared" ref="H19:L30" si="21">G19/$B19</f>
        <v>0.89166666666666672</v>
      </c>
      <c r="I19" s="77">
        <f t="shared" ref="I19:I30" si="22">SUM(C19,E19,G19)</f>
        <v>28313</v>
      </c>
      <c r="J19" s="119">
        <f t="shared" ref="J19:J30" si="23">I19/($B19*3)</f>
        <v>0.87385802469135798</v>
      </c>
      <c r="K19" s="106">
        <f>SUM('PRODUÇÃO Geral'!I6,'PRODUÇÃO Geral'!I21)</f>
        <v>9240</v>
      </c>
      <c r="L19" s="19">
        <f t="shared" si="21"/>
        <v>0.85555555555555551</v>
      </c>
      <c r="M19" s="106">
        <f>SUM('PRODUÇÃO Geral'!K6,'PRODUÇÃO Geral'!K21)</f>
        <v>8744</v>
      </c>
      <c r="N19" s="19">
        <f t="shared" ref="N19:N30" si="24">M19/$B19</f>
        <v>0.80962962962962959</v>
      </c>
      <c r="O19" s="106">
        <f>SUM('PRODUÇÃO Geral'!M6,'PRODUÇÃO Geral'!M21)</f>
        <v>8430</v>
      </c>
      <c r="P19" s="19">
        <f t="shared" ref="P19:P30" si="25">O19/$B19</f>
        <v>0.78055555555555556</v>
      </c>
      <c r="Q19" s="77">
        <f t="shared" ref="Q19:Q30" si="26">SUM(K19,M19,O19)</f>
        <v>26414</v>
      </c>
      <c r="R19" s="119">
        <f t="shared" ref="R19:R30" si="27">Q19/($B19*3)</f>
        <v>0.81524691358024692</v>
      </c>
      <c r="S19" s="106">
        <f t="shared" ref="S19:S30" si="28">SUM(C19,E19,G19,K19,M19,O19)</f>
        <v>54727</v>
      </c>
    </row>
    <row r="20" spans="1:19" x14ac:dyDescent="0.25">
      <c r="A20" s="89" t="s">
        <v>28</v>
      </c>
      <c r="B20" s="88">
        <f>SUM('Pque N Mundo I'!B9,'Pque N Mundo II'!B9)</f>
        <v>3744</v>
      </c>
      <c r="C20" s="106">
        <f>SUM('PRODUÇÃO Geral'!C7,'PRODUÇÃO Geral'!C22)</f>
        <v>3266</v>
      </c>
      <c r="D20" s="120">
        <f t="shared" si="19"/>
        <v>0.87232905982905984</v>
      </c>
      <c r="E20" s="106">
        <f>SUM('PRODUÇÃO Geral'!E7,'PRODUÇÃO Geral'!E22)</f>
        <v>2596</v>
      </c>
      <c r="F20" s="120">
        <f t="shared" si="20"/>
        <v>0.69337606837606836</v>
      </c>
      <c r="G20" s="106">
        <f>SUM('PRODUÇÃO Geral'!G7,'PRODUÇÃO Geral'!G22)</f>
        <v>2895</v>
      </c>
      <c r="H20" s="120">
        <f t="shared" si="21"/>
        <v>0.77323717948717952</v>
      </c>
      <c r="I20" s="109">
        <f t="shared" si="22"/>
        <v>8757</v>
      </c>
      <c r="J20" s="121">
        <f t="shared" si="23"/>
        <v>0.7796474358974359</v>
      </c>
      <c r="K20" s="106">
        <f>SUM('PRODUÇÃO Geral'!I7,'PRODUÇÃO Geral'!I22)</f>
        <v>1867</v>
      </c>
      <c r="L20" s="120">
        <f t="shared" si="21"/>
        <v>0.49866452991452992</v>
      </c>
      <c r="M20" s="106">
        <f>SUM('PRODUÇÃO Geral'!K7,'PRODUÇÃO Geral'!K22)</f>
        <v>2002</v>
      </c>
      <c r="N20" s="120">
        <f t="shared" si="24"/>
        <v>0.53472222222222221</v>
      </c>
      <c r="O20" s="106">
        <f>SUM('PRODUÇÃO Geral'!M7,'PRODUÇÃO Geral'!M22)</f>
        <v>2189</v>
      </c>
      <c r="P20" s="120">
        <f t="shared" si="25"/>
        <v>0.58466880341880345</v>
      </c>
      <c r="Q20" s="109">
        <f t="shared" si="26"/>
        <v>6058</v>
      </c>
      <c r="R20" s="121">
        <f t="shared" si="27"/>
        <v>0.53935185185185186</v>
      </c>
      <c r="S20" s="107">
        <f t="shared" si="28"/>
        <v>14815</v>
      </c>
    </row>
    <row r="21" spans="1:19" x14ac:dyDescent="0.25">
      <c r="A21" s="89" t="s">
        <v>29</v>
      </c>
      <c r="B21" s="88">
        <f>SUM('Pque N Mundo I'!B10,'Pque N Mundo II'!B10)</f>
        <v>1404</v>
      </c>
      <c r="C21" s="106">
        <f>SUM('PRODUÇÃO Geral'!C8,'PRODUÇÃO Geral'!C23)</f>
        <v>1051</v>
      </c>
      <c r="D21" s="120">
        <f t="shared" si="19"/>
        <v>0.74857549857549854</v>
      </c>
      <c r="E21" s="106">
        <f>SUM('PRODUÇÃO Geral'!E8,'PRODUÇÃO Geral'!E23)</f>
        <v>1024</v>
      </c>
      <c r="F21" s="120">
        <f t="shared" si="20"/>
        <v>0.72934472934472938</v>
      </c>
      <c r="G21" s="106">
        <f>SUM('PRODUÇÃO Geral'!G8,'PRODUÇÃO Geral'!G23)</f>
        <v>940</v>
      </c>
      <c r="H21" s="120">
        <f t="shared" si="21"/>
        <v>0.66951566951566954</v>
      </c>
      <c r="I21" s="109">
        <f t="shared" si="22"/>
        <v>3015</v>
      </c>
      <c r="J21" s="121">
        <f t="shared" si="23"/>
        <v>0.71581196581196582</v>
      </c>
      <c r="K21" s="106">
        <f>SUM('PRODUÇÃO Geral'!I8,'PRODUÇÃO Geral'!I23)</f>
        <v>791</v>
      </c>
      <c r="L21" s="120">
        <f t="shared" si="21"/>
        <v>0.56339031339031342</v>
      </c>
      <c r="M21" s="106">
        <f>SUM('PRODUÇÃO Geral'!K8,'PRODUÇÃO Geral'!K23)</f>
        <v>885</v>
      </c>
      <c r="N21" s="120">
        <f t="shared" si="24"/>
        <v>0.63034188034188032</v>
      </c>
      <c r="O21" s="106">
        <f>SUM('PRODUÇÃO Geral'!M8,'PRODUÇÃO Geral'!M23)</f>
        <v>858</v>
      </c>
      <c r="P21" s="120">
        <f t="shared" si="25"/>
        <v>0.61111111111111116</v>
      </c>
      <c r="Q21" s="109">
        <f t="shared" si="26"/>
        <v>2534</v>
      </c>
      <c r="R21" s="121">
        <f t="shared" si="27"/>
        <v>0.60161443494776823</v>
      </c>
      <c r="S21" s="107">
        <f t="shared" si="28"/>
        <v>5549</v>
      </c>
    </row>
    <row r="22" spans="1:19" x14ac:dyDescent="0.25">
      <c r="A22" s="89" t="s">
        <v>398</v>
      </c>
      <c r="B22" s="90">
        <f>'Pque N Mundo II'!B11</f>
        <v>384</v>
      </c>
      <c r="C22" s="107">
        <f>'PRODUÇÃO Geral'!C24</f>
        <v>302</v>
      </c>
      <c r="D22" s="120">
        <f t="shared" si="19"/>
        <v>0.78645833333333337</v>
      </c>
      <c r="E22" s="107">
        <f>'PRODUÇÃO Geral'!E24</f>
        <v>234</v>
      </c>
      <c r="F22" s="120">
        <f t="shared" si="20"/>
        <v>0.609375</v>
      </c>
      <c r="G22" s="107">
        <f>'PRODUÇÃO Geral'!G24</f>
        <v>266</v>
      </c>
      <c r="H22" s="120">
        <f t="shared" si="21"/>
        <v>0.69270833333333337</v>
      </c>
      <c r="I22" s="109">
        <f t="shared" si="22"/>
        <v>802</v>
      </c>
      <c r="J22" s="121">
        <f t="shared" si="23"/>
        <v>0.69618055555555558</v>
      </c>
      <c r="K22" s="107">
        <f>'PRODUÇÃO Geral'!I24</f>
        <v>110</v>
      </c>
      <c r="L22" s="120">
        <f t="shared" si="21"/>
        <v>0.28645833333333331</v>
      </c>
      <c r="M22" s="107">
        <f>'PRODUÇÃO Geral'!K24</f>
        <v>116</v>
      </c>
      <c r="N22" s="120">
        <f t="shared" si="24"/>
        <v>0.30208333333333331</v>
      </c>
      <c r="O22" s="107">
        <f>'PRODUÇÃO Geral'!M24</f>
        <v>185</v>
      </c>
      <c r="P22" s="120">
        <f t="shared" si="25"/>
        <v>0.48177083333333331</v>
      </c>
      <c r="Q22" s="109">
        <f t="shared" si="26"/>
        <v>411</v>
      </c>
      <c r="R22" s="121">
        <f t="shared" si="27"/>
        <v>0.35677083333333331</v>
      </c>
      <c r="S22" s="107">
        <f t="shared" si="28"/>
        <v>1213</v>
      </c>
    </row>
    <row r="23" spans="1:19" x14ac:dyDescent="0.25">
      <c r="A23" s="89" t="s">
        <v>31</v>
      </c>
      <c r="B23" s="90">
        <f>'Pque N Mundo II'!B12</f>
        <v>1344</v>
      </c>
      <c r="C23" s="107">
        <f>'PRODUÇÃO Geral'!C25</f>
        <v>1149</v>
      </c>
      <c r="D23" s="120">
        <f t="shared" si="19"/>
        <v>0.8549107142857143</v>
      </c>
      <c r="E23" s="107">
        <f>'PRODUÇÃO Geral'!E25</f>
        <v>843</v>
      </c>
      <c r="F23" s="120">
        <f t="shared" si="20"/>
        <v>0.6272321428571429</v>
      </c>
      <c r="G23" s="107">
        <f>'PRODUÇÃO Geral'!G25</f>
        <v>816</v>
      </c>
      <c r="H23" s="120">
        <f t="shared" si="21"/>
        <v>0.6071428571428571</v>
      </c>
      <c r="I23" s="109">
        <f t="shared" si="22"/>
        <v>2808</v>
      </c>
      <c r="J23" s="121">
        <f t="shared" si="23"/>
        <v>0.6964285714285714</v>
      </c>
      <c r="K23" s="107">
        <f>'PRODUÇÃO Geral'!I25</f>
        <v>136</v>
      </c>
      <c r="L23" s="120">
        <f t="shared" si="21"/>
        <v>0.10119047619047619</v>
      </c>
      <c r="M23" s="107">
        <f>'PRODUÇÃO Geral'!K25</f>
        <v>132</v>
      </c>
      <c r="N23" s="120">
        <f t="shared" si="24"/>
        <v>9.8214285714285712E-2</v>
      </c>
      <c r="O23" s="107">
        <f>'PRODUÇÃO Geral'!M25</f>
        <v>230</v>
      </c>
      <c r="P23" s="120">
        <f t="shared" si="25"/>
        <v>0.17113095238095238</v>
      </c>
      <c r="Q23" s="109">
        <f t="shared" si="26"/>
        <v>498</v>
      </c>
      <c r="R23" s="121">
        <f t="shared" si="27"/>
        <v>0.12351190476190477</v>
      </c>
      <c r="S23" s="107">
        <f t="shared" si="28"/>
        <v>3306</v>
      </c>
    </row>
    <row r="24" spans="1:19" x14ac:dyDescent="0.25">
      <c r="A24" s="89" t="s">
        <v>397</v>
      </c>
      <c r="B24" s="90">
        <f>SUM('Pque N Mundo I'!B13,'Pque N Mundo II'!B13)</f>
        <v>480</v>
      </c>
      <c r="C24" s="107">
        <f>SUM('PRODUÇÃO Geral'!C11,'PRODUÇÃO Geral'!C26)</f>
        <v>486</v>
      </c>
      <c r="D24" s="120">
        <f t="shared" si="19"/>
        <v>1.0125</v>
      </c>
      <c r="E24" s="107">
        <f>SUM('PRODUÇÃO Geral'!E11,'PRODUÇÃO Geral'!E26)</f>
        <v>466</v>
      </c>
      <c r="F24" s="120">
        <f t="shared" si="20"/>
        <v>0.97083333333333333</v>
      </c>
      <c r="G24" s="107">
        <f>SUM('PRODUÇÃO Geral'!G11,'PRODUÇÃO Geral'!G26)</f>
        <v>386</v>
      </c>
      <c r="H24" s="120">
        <f t="shared" si="21"/>
        <v>0.8041666666666667</v>
      </c>
      <c r="I24" s="109">
        <f t="shared" si="22"/>
        <v>1338</v>
      </c>
      <c r="J24" s="121">
        <f t="shared" si="23"/>
        <v>0.9291666666666667</v>
      </c>
      <c r="K24" s="107">
        <f>SUM('PRODUÇÃO Geral'!I11,'PRODUÇÃO Geral'!I26)</f>
        <v>67</v>
      </c>
      <c r="L24" s="120">
        <f t="shared" si="21"/>
        <v>0.13958333333333334</v>
      </c>
      <c r="M24" s="107">
        <f>SUM('PRODUÇÃO Geral'!K11,'PRODUÇÃO Geral'!K26)</f>
        <v>39</v>
      </c>
      <c r="N24" s="120">
        <f t="shared" si="24"/>
        <v>8.1250000000000003E-2</v>
      </c>
      <c r="O24" s="107">
        <f>SUM('PRODUÇÃO Geral'!M11,'PRODUÇÃO Geral'!M26)</f>
        <v>81</v>
      </c>
      <c r="P24" s="120">
        <f t="shared" si="25"/>
        <v>0.16875000000000001</v>
      </c>
      <c r="Q24" s="109">
        <f t="shared" si="26"/>
        <v>187</v>
      </c>
      <c r="R24" s="121">
        <f t="shared" si="27"/>
        <v>0.12986111111111112</v>
      </c>
      <c r="S24" s="107">
        <f t="shared" si="28"/>
        <v>1525</v>
      </c>
    </row>
    <row r="25" spans="1:19" x14ac:dyDescent="0.25">
      <c r="A25" s="89" t="s">
        <v>9</v>
      </c>
      <c r="B25" s="90">
        <f>SUM('Pque N Mundo I'!B14,'Pque N Mundo II'!B14)</f>
        <v>1680</v>
      </c>
      <c r="C25" s="107">
        <f>SUM('PRODUÇÃO Geral'!C12,'PRODUÇÃO Geral'!C27)</f>
        <v>1688</v>
      </c>
      <c r="D25" s="120">
        <f t="shared" si="19"/>
        <v>1.0047619047619047</v>
      </c>
      <c r="E25" s="107">
        <f>SUM('PRODUÇÃO Geral'!E12,'PRODUÇÃO Geral'!E27)</f>
        <v>1639</v>
      </c>
      <c r="F25" s="120">
        <f t="shared" si="20"/>
        <v>0.97559523809523807</v>
      </c>
      <c r="G25" s="107">
        <f>SUM('PRODUÇÃO Geral'!G12,'PRODUÇÃO Geral'!G27)</f>
        <v>1415</v>
      </c>
      <c r="H25" s="120">
        <f t="shared" si="21"/>
        <v>0.84226190476190477</v>
      </c>
      <c r="I25" s="109">
        <f t="shared" si="22"/>
        <v>4742</v>
      </c>
      <c r="J25" s="121">
        <f t="shared" si="23"/>
        <v>0.94087301587301586</v>
      </c>
      <c r="K25" s="107">
        <f>SUM('PRODUÇÃO Geral'!I12,'PRODUÇÃO Geral'!I27)</f>
        <v>68</v>
      </c>
      <c r="L25" s="120">
        <f t="shared" si="21"/>
        <v>4.0476190476190478E-2</v>
      </c>
      <c r="M25" s="107">
        <f>SUM('PRODUÇÃO Geral'!K12,'PRODUÇÃO Geral'!K27)</f>
        <v>45</v>
      </c>
      <c r="N25" s="120">
        <f t="shared" si="24"/>
        <v>2.6785714285714284E-2</v>
      </c>
      <c r="O25" s="107">
        <f>SUM('PRODUÇÃO Geral'!M12,'PRODUÇÃO Geral'!M27)</f>
        <v>95</v>
      </c>
      <c r="P25" s="120">
        <f t="shared" si="25"/>
        <v>5.6547619047619048E-2</v>
      </c>
      <c r="Q25" s="109">
        <f t="shared" si="26"/>
        <v>208</v>
      </c>
      <c r="R25" s="121">
        <f t="shared" si="27"/>
        <v>4.1269841269841269E-2</v>
      </c>
      <c r="S25" s="107">
        <f t="shared" si="28"/>
        <v>4950</v>
      </c>
    </row>
    <row r="26" spans="1:19" x14ac:dyDescent="0.25">
      <c r="A26" s="89" t="s">
        <v>10</v>
      </c>
      <c r="B26" s="90">
        <f>SUM('Pque N Mundo I'!B15,'Pque N Mundo II'!B15)</f>
        <v>1052</v>
      </c>
      <c r="C26" s="107">
        <f>SUM('PRODUÇÃO Geral'!C13,'PRODUÇÃO Geral'!C28)</f>
        <v>765</v>
      </c>
      <c r="D26" s="120">
        <f t="shared" si="19"/>
        <v>0.72718631178707227</v>
      </c>
      <c r="E26" s="107">
        <f>SUM('PRODUÇÃO Geral'!E13,'PRODUÇÃO Geral'!E28)</f>
        <v>709</v>
      </c>
      <c r="F26" s="120">
        <f t="shared" si="20"/>
        <v>0.67395437262357416</v>
      </c>
      <c r="G26" s="107">
        <f>SUM('PRODUÇÃO Geral'!G13,'PRODUÇÃO Geral'!G28)</f>
        <v>590</v>
      </c>
      <c r="H26" s="120">
        <f t="shared" si="21"/>
        <v>0.56083650190114065</v>
      </c>
      <c r="I26" s="109">
        <f t="shared" si="22"/>
        <v>2064</v>
      </c>
      <c r="J26" s="121">
        <f t="shared" si="23"/>
        <v>0.6539923954372624</v>
      </c>
      <c r="K26" s="107">
        <f>SUM('PRODUÇÃO Geral'!I13,'PRODUÇÃO Geral'!I28)</f>
        <v>213</v>
      </c>
      <c r="L26" s="120">
        <f t="shared" si="21"/>
        <v>0.20247148288973385</v>
      </c>
      <c r="M26" s="107">
        <f>SUM('PRODUÇÃO Geral'!K13,'PRODUÇÃO Geral'!K28)</f>
        <v>385</v>
      </c>
      <c r="N26" s="120">
        <f t="shared" si="24"/>
        <v>0.36596958174904942</v>
      </c>
      <c r="O26" s="107">
        <f>SUM('PRODUÇÃO Geral'!M13,'PRODUÇÃO Geral'!M28)</f>
        <v>412</v>
      </c>
      <c r="P26" s="120">
        <f t="shared" si="25"/>
        <v>0.39163498098859317</v>
      </c>
      <c r="Q26" s="109">
        <f t="shared" si="26"/>
        <v>1010</v>
      </c>
      <c r="R26" s="121">
        <f t="shared" si="27"/>
        <v>0.32002534854245879</v>
      </c>
      <c r="S26" s="107">
        <f t="shared" si="28"/>
        <v>3074</v>
      </c>
    </row>
    <row r="27" spans="1:19" x14ac:dyDescent="0.25">
      <c r="A27" s="89" t="s">
        <v>42</v>
      </c>
      <c r="B27" s="90">
        <f>SUM('Pque N Mundo I'!B16,'Pque N Mundo II'!B16)</f>
        <v>526</v>
      </c>
      <c r="C27" s="107">
        <f>SUM('PRODUÇÃO Geral'!C14,'PRODUÇÃO Geral'!C29)</f>
        <v>602</v>
      </c>
      <c r="D27" s="120">
        <f t="shared" si="19"/>
        <v>1.144486692015209</v>
      </c>
      <c r="E27" s="107">
        <f>SUM('PRODUÇÃO Geral'!E14,'PRODUÇÃO Geral'!E29)</f>
        <v>367</v>
      </c>
      <c r="F27" s="120">
        <f t="shared" si="20"/>
        <v>0.69771863117870725</v>
      </c>
      <c r="G27" s="107">
        <f>SUM('PRODUÇÃO Geral'!G14,'PRODUÇÃO Geral'!G29)</f>
        <v>364</v>
      </c>
      <c r="H27" s="120">
        <f t="shared" si="21"/>
        <v>0.69201520912547532</v>
      </c>
      <c r="I27" s="109">
        <f t="shared" si="22"/>
        <v>1333</v>
      </c>
      <c r="J27" s="121">
        <f t="shared" si="23"/>
        <v>0.84474017743979724</v>
      </c>
      <c r="K27" s="107">
        <f>SUM('PRODUÇÃO Geral'!I14,'PRODUÇÃO Geral'!I29)</f>
        <v>82</v>
      </c>
      <c r="L27" s="120">
        <f t="shared" si="21"/>
        <v>0.155893536121673</v>
      </c>
      <c r="M27" s="107">
        <f>SUM('PRODUÇÃO Geral'!K14,'PRODUÇÃO Geral'!K29)</f>
        <v>143</v>
      </c>
      <c r="N27" s="120">
        <f t="shared" si="24"/>
        <v>0.27186311787072243</v>
      </c>
      <c r="O27" s="107">
        <f>SUM('PRODUÇÃO Geral'!M14,'PRODUÇÃO Geral'!M29)</f>
        <v>222</v>
      </c>
      <c r="P27" s="120">
        <f t="shared" si="25"/>
        <v>0.4220532319391635</v>
      </c>
      <c r="Q27" s="109">
        <f t="shared" si="26"/>
        <v>447</v>
      </c>
      <c r="R27" s="121">
        <f t="shared" si="27"/>
        <v>0.28326996197718629</v>
      </c>
      <c r="S27" s="107">
        <f t="shared" si="28"/>
        <v>1780</v>
      </c>
    </row>
    <row r="28" spans="1:19" x14ac:dyDescent="0.25">
      <c r="A28" s="89" t="s">
        <v>12</v>
      </c>
      <c r="B28" s="90">
        <f>'Pque N Mundo I'!B17</f>
        <v>125</v>
      </c>
      <c r="C28" s="107">
        <f>'PRODUÇÃO Geral'!C15</f>
        <v>219</v>
      </c>
      <c r="D28" s="120">
        <f t="shared" ref="D28" si="29">C28/$B28</f>
        <v>1.752</v>
      </c>
      <c r="E28" s="107">
        <f>'PRODUÇÃO Geral'!E15</f>
        <v>183</v>
      </c>
      <c r="F28" s="120">
        <f t="shared" ref="F28" si="30">E28/$B28</f>
        <v>1.464</v>
      </c>
      <c r="G28" s="107">
        <f>'PRODUÇÃO Geral'!G15</f>
        <v>203</v>
      </c>
      <c r="H28" s="120">
        <f t="shared" ref="H28" si="31">G28/$B28</f>
        <v>1.6240000000000001</v>
      </c>
      <c r="I28" s="109">
        <f t="shared" si="22"/>
        <v>605</v>
      </c>
      <c r="J28" s="121">
        <f t="shared" si="23"/>
        <v>1.6133333333333333</v>
      </c>
      <c r="K28" s="107">
        <f>'PRODUÇÃO Geral'!I15</f>
        <v>55</v>
      </c>
      <c r="L28" s="120">
        <f t="shared" ref="L28" si="32">K28/$B28</f>
        <v>0.44</v>
      </c>
      <c r="M28" s="107">
        <f>'PRODUÇÃO Geral'!K15</f>
        <v>173</v>
      </c>
      <c r="N28" s="120">
        <f t="shared" ref="N28" si="33">M28/$B28</f>
        <v>1.3839999999999999</v>
      </c>
      <c r="O28" s="107">
        <f>'PRODUÇÃO Geral'!M15</f>
        <v>199</v>
      </c>
      <c r="P28" s="120">
        <f t="shared" ref="P28" si="34">O28/$B28</f>
        <v>1.5920000000000001</v>
      </c>
      <c r="Q28" s="109">
        <f t="shared" ref="Q28" si="35">SUM(K28,M28,O28)</f>
        <v>427</v>
      </c>
      <c r="R28" s="121">
        <f t="shared" ref="R28" si="36">Q28/($B28*3)</f>
        <v>1.1386666666666667</v>
      </c>
      <c r="S28" s="107">
        <f t="shared" ref="S28" si="37">SUM(C28,E28,G28,K28,M28,O28)</f>
        <v>1032</v>
      </c>
    </row>
    <row r="29" spans="1:19" ht="15.75" thickBot="1" x14ac:dyDescent="0.3">
      <c r="A29" s="111" t="s">
        <v>13</v>
      </c>
      <c r="B29" s="162">
        <f>SUM('Pque N Mundo I'!B18,'Pque N Mundo II'!B18)</f>
        <v>1052</v>
      </c>
      <c r="C29" s="112">
        <f>SUM('PRODUÇÃO Geral'!C16,'PRODUÇÃO Geral'!C31)</f>
        <v>709</v>
      </c>
      <c r="D29" s="124">
        <f t="shared" si="19"/>
        <v>0.67395437262357416</v>
      </c>
      <c r="E29" s="112">
        <f>SUM('PRODUÇÃO Geral'!E16,'PRODUÇÃO Geral'!E31)</f>
        <v>630</v>
      </c>
      <c r="F29" s="124">
        <f t="shared" si="20"/>
        <v>0.59885931558935357</v>
      </c>
      <c r="G29" s="112">
        <f>SUM('PRODUÇÃO Geral'!G16,'PRODUÇÃO Geral'!G31)</f>
        <v>686</v>
      </c>
      <c r="H29" s="124">
        <f t="shared" si="21"/>
        <v>0.65209125475285168</v>
      </c>
      <c r="I29" s="114">
        <f t="shared" si="22"/>
        <v>2025</v>
      </c>
      <c r="J29" s="125">
        <f t="shared" si="23"/>
        <v>0.64163498098859317</v>
      </c>
      <c r="K29" s="112">
        <f>SUM('PRODUÇÃO Geral'!I16,'PRODUÇÃO Geral'!I31)</f>
        <v>359</v>
      </c>
      <c r="L29" s="124">
        <f t="shared" si="21"/>
        <v>0.34125475285171103</v>
      </c>
      <c r="M29" s="112">
        <f>SUM('PRODUÇÃO Geral'!K16,'PRODUÇÃO Geral'!K31)</f>
        <v>395</v>
      </c>
      <c r="N29" s="124">
        <f t="shared" si="24"/>
        <v>0.37547528517110268</v>
      </c>
      <c r="O29" s="112">
        <f>SUM('PRODUÇÃO Geral'!M16,'PRODUÇÃO Geral'!M31)</f>
        <v>503</v>
      </c>
      <c r="P29" s="124">
        <f t="shared" si="25"/>
        <v>0.47813688212927757</v>
      </c>
      <c r="Q29" s="114">
        <f t="shared" si="26"/>
        <v>1257</v>
      </c>
      <c r="R29" s="125">
        <f t="shared" si="27"/>
        <v>0.39828897338403041</v>
      </c>
      <c r="S29" s="112">
        <f t="shared" si="28"/>
        <v>3282</v>
      </c>
    </row>
    <row r="30" spans="1:19" ht="15.75" thickBot="1" x14ac:dyDescent="0.3">
      <c r="A30" s="6" t="s">
        <v>7</v>
      </c>
      <c r="B30" s="220">
        <f>SUM(B19:B29)</f>
        <v>22591</v>
      </c>
      <c r="C30" s="8">
        <f>SUM(C19:C29)</f>
        <v>19899</v>
      </c>
      <c r="D30" s="22">
        <f t="shared" si="19"/>
        <v>0.88083750165995311</v>
      </c>
      <c r="E30" s="8">
        <f>SUM(E19:E29)</f>
        <v>17712</v>
      </c>
      <c r="F30" s="22">
        <f t="shared" si="20"/>
        <v>0.78402903811252267</v>
      </c>
      <c r="G30" s="8">
        <f>SUM(G19:G29)</f>
        <v>18191</v>
      </c>
      <c r="H30" s="22">
        <f t="shared" si="21"/>
        <v>0.80523217210393516</v>
      </c>
      <c r="I30" s="81">
        <f t="shared" si="22"/>
        <v>55802</v>
      </c>
      <c r="J30" s="82">
        <f t="shared" si="23"/>
        <v>0.82336623729213698</v>
      </c>
      <c r="K30" s="8">
        <f>SUM(K19:K29)</f>
        <v>12988</v>
      </c>
      <c r="L30" s="22">
        <f t="shared" si="21"/>
        <v>0.57491921561683856</v>
      </c>
      <c r="M30" s="8">
        <f t="shared" ref="M30" si="38">SUM(M19:M29)</f>
        <v>13059</v>
      </c>
      <c r="N30" s="22">
        <f t="shared" si="24"/>
        <v>0.57806206011243411</v>
      </c>
      <c r="O30" s="8">
        <f t="shared" ref="O30" si="39">SUM(O19:O29)</f>
        <v>13404</v>
      </c>
      <c r="P30" s="22">
        <f t="shared" si="25"/>
        <v>0.59333362843610282</v>
      </c>
      <c r="Q30" s="81">
        <f t="shared" si="26"/>
        <v>39451</v>
      </c>
      <c r="R30" s="82">
        <f t="shared" si="27"/>
        <v>0.58210496805512524</v>
      </c>
      <c r="S30" s="8">
        <f t="shared" si="28"/>
        <v>95253</v>
      </c>
    </row>
    <row r="32" spans="1:19" ht="15.75" x14ac:dyDescent="0.25">
      <c r="A32" s="1290" t="s">
        <v>273</v>
      </c>
      <c r="B32" s="1291"/>
      <c r="C32" s="1291"/>
      <c r="D32" s="1291"/>
      <c r="E32" s="1291"/>
      <c r="F32" s="1291"/>
      <c r="G32" s="1291"/>
      <c r="H32" s="1291"/>
      <c r="I32" s="1291"/>
      <c r="J32" s="1291"/>
      <c r="K32" s="1291"/>
      <c r="L32" s="1291"/>
      <c r="M32" s="1291"/>
      <c r="N32" s="1291"/>
      <c r="O32" s="1291"/>
      <c r="P32" s="1291"/>
      <c r="Q32" s="1291"/>
      <c r="R32" s="1291"/>
      <c r="S32" s="1291"/>
    </row>
    <row r="33" spans="1:19" ht="24.75" thickBot="1" x14ac:dyDescent="0.3">
      <c r="A33" s="86" t="s">
        <v>14</v>
      </c>
      <c r="B33" s="158" t="s">
        <v>15</v>
      </c>
      <c r="C33" s="86" t="str">
        <f>'Pque N Mundo I'!C7</f>
        <v>JAN_20</v>
      </c>
      <c r="D33" s="87" t="str">
        <f>'Pque N Mundo I'!D7</f>
        <v>%</v>
      </c>
      <c r="E33" s="86" t="str">
        <f>'Pque N Mundo I'!E7</f>
        <v>FEV_20</v>
      </c>
      <c r="F33" s="87" t="str">
        <f>'Pque N Mundo I'!F7</f>
        <v>%</v>
      </c>
      <c r="G33" s="86" t="str">
        <f>'Pque N Mundo I'!G7</f>
        <v>MAR_20</v>
      </c>
      <c r="H33" s="87" t="str">
        <f>'Pque N Mundo I'!H7</f>
        <v>%</v>
      </c>
      <c r="I33" s="101" t="str">
        <f>'Pque N Mundo I'!I7</f>
        <v>Trimestre</v>
      </c>
      <c r="J33" s="13" t="str">
        <f>'Pque N Mundo I'!J7</f>
        <v>% Trim</v>
      </c>
      <c r="K33" s="86" t="str">
        <f>'Pque N Mundo I'!K7</f>
        <v>ABR_20</v>
      </c>
      <c r="L33" s="87" t="str">
        <f>'Pque N Mundo I'!L7</f>
        <v>%</v>
      </c>
      <c r="M33" s="14" t="str">
        <f>'Pque N Mundo I'!M7</f>
        <v>MAIO_20</v>
      </c>
      <c r="N33" s="15" t="str">
        <f>'Pque N Mundo I'!N7</f>
        <v>%</v>
      </c>
      <c r="O33" s="14" t="str">
        <f>'Pque N Mundo I'!O7</f>
        <v>JUN_20</v>
      </c>
      <c r="P33" s="15" t="str">
        <f>'Pque N Mundo I'!P7</f>
        <v>%</v>
      </c>
      <c r="Q33" s="101" t="e">
        <f>'Pque N Mundo I'!#REF!</f>
        <v>#REF!</v>
      </c>
      <c r="R33" s="13" t="e">
        <f>'Pque N Mundo I'!#REF!</f>
        <v>#REF!</v>
      </c>
      <c r="S33" s="14" t="s">
        <v>6</v>
      </c>
    </row>
    <row r="34" spans="1:19" ht="15.75" thickTop="1" x14ac:dyDescent="0.25">
      <c r="A34" s="27" t="s">
        <v>52</v>
      </c>
      <c r="B34" s="88">
        <f>'CEO II V EDE'!B8</f>
        <v>120</v>
      </c>
      <c r="C34" s="106">
        <f>'CEO II V EDE'!C8</f>
        <v>460</v>
      </c>
      <c r="D34" s="19">
        <f t="shared" ref="D34:D42" si="40">C34/$B34</f>
        <v>3.8333333333333335</v>
      </c>
      <c r="E34" s="106">
        <f>'CEO II V EDE'!E8</f>
        <v>287</v>
      </c>
      <c r="F34" s="19">
        <f>E34/$B34</f>
        <v>2.3916666666666666</v>
      </c>
      <c r="G34" s="106">
        <f>'CEO II V EDE'!G8</f>
        <v>253</v>
      </c>
      <c r="H34" s="19">
        <f>G34/$B34</f>
        <v>2.1083333333333334</v>
      </c>
      <c r="I34" s="77">
        <f t="shared" ref="I34:I42" si="41">SUM(C34,E34,G34)</f>
        <v>1000</v>
      </c>
      <c r="J34" s="119">
        <f t="shared" ref="J34:J42" si="42">I34/($B34*3)</f>
        <v>2.7777777777777777</v>
      </c>
      <c r="K34" s="106">
        <f>'CEO II V EDE'!K8</f>
        <v>3</v>
      </c>
      <c r="L34" s="19">
        <f>K34/$B34</f>
        <v>2.5000000000000001E-2</v>
      </c>
      <c r="M34" s="106">
        <f>'CEO II V EDE'!M8</f>
        <v>13</v>
      </c>
      <c r="N34" s="19">
        <f t="shared" ref="N34" si="43">M34/$B34</f>
        <v>0.10833333333333334</v>
      </c>
      <c r="O34" s="106">
        <f>'CEO II V EDE'!O8</f>
        <v>0</v>
      </c>
      <c r="P34" s="19">
        <f t="shared" ref="P34" si="44">O34/$B34</f>
        <v>0</v>
      </c>
      <c r="Q34" s="77">
        <f t="shared" ref="Q34:Q42" si="45">SUM(K34,M34,O34)</f>
        <v>16</v>
      </c>
      <c r="R34" s="119">
        <f t="shared" ref="R34:R42" si="46">Q34/($B34*3)</f>
        <v>4.4444444444444446E-2</v>
      </c>
      <c r="S34" s="106">
        <f t="shared" ref="S34:S42" si="47">SUM(C34,E34,G34,K34,M34,O34)</f>
        <v>1016</v>
      </c>
    </row>
    <row r="35" spans="1:19" x14ac:dyDescent="0.25">
      <c r="A35" s="122" t="s">
        <v>53</v>
      </c>
      <c r="B35" s="163" t="str">
        <f>'CEO II V EDE'!B9</f>
        <v>S/ meta</v>
      </c>
      <c r="C35" s="107">
        <f>'CEO II V EDE'!C9</f>
        <v>35</v>
      </c>
      <c r="D35" s="19" t="s">
        <v>190</v>
      </c>
      <c r="E35" s="107">
        <f>'CEO II V EDE'!E9</f>
        <v>78</v>
      </c>
      <c r="F35" s="19" t="s">
        <v>190</v>
      </c>
      <c r="G35" s="107">
        <f>'CEO II V EDE'!G9</f>
        <v>50</v>
      </c>
      <c r="H35" s="19" t="s">
        <v>190</v>
      </c>
      <c r="I35" s="109">
        <f t="shared" si="41"/>
        <v>163</v>
      </c>
      <c r="J35" s="119" t="e">
        <f t="shared" si="42"/>
        <v>#VALUE!</v>
      </c>
      <c r="K35" s="107">
        <f>'CEO II V EDE'!K9</f>
        <v>2</v>
      </c>
      <c r="L35" s="19" t="s">
        <v>190</v>
      </c>
      <c r="M35" s="107">
        <f>'CEO II V EDE'!M9</f>
        <v>1</v>
      </c>
      <c r="N35" s="19" t="s">
        <v>190</v>
      </c>
      <c r="O35" s="107">
        <f>'CEO II V EDE'!O9</f>
        <v>11</v>
      </c>
      <c r="P35" s="19" t="s">
        <v>190</v>
      </c>
      <c r="Q35" s="109">
        <f t="shared" si="45"/>
        <v>14</v>
      </c>
      <c r="R35" s="119" t="e">
        <f t="shared" si="46"/>
        <v>#VALUE!</v>
      </c>
      <c r="S35" s="107">
        <f t="shared" si="47"/>
        <v>177</v>
      </c>
    </row>
    <row r="36" spans="1:19" x14ac:dyDescent="0.25">
      <c r="A36" s="122" t="s">
        <v>54</v>
      </c>
      <c r="B36" s="90">
        <f>'CEO II V EDE'!B10</f>
        <v>80</v>
      </c>
      <c r="C36" s="107">
        <f>'CEO II V EDE'!C10</f>
        <v>180</v>
      </c>
      <c r="D36" s="19">
        <f t="shared" si="40"/>
        <v>2.25</v>
      </c>
      <c r="E36" s="107">
        <f>'CEO II V EDE'!E10</f>
        <v>91</v>
      </c>
      <c r="F36" s="19">
        <f t="shared" ref="F36:F42" si="48">E36/$B36</f>
        <v>1.1375</v>
      </c>
      <c r="G36" s="107">
        <f>'CEO II V EDE'!G10</f>
        <v>101</v>
      </c>
      <c r="H36" s="19">
        <f t="shared" ref="H36:L42" si="49">G36/$B36</f>
        <v>1.2625</v>
      </c>
      <c r="I36" s="109">
        <f t="shared" si="41"/>
        <v>372</v>
      </c>
      <c r="J36" s="119">
        <f t="shared" si="42"/>
        <v>1.55</v>
      </c>
      <c r="K36" s="107">
        <f>'CEO II V EDE'!K10</f>
        <v>1</v>
      </c>
      <c r="L36" s="19">
        <f t="shared" si="49"/>
        <v>1.2500000000000001E-2</v>
      </c>
      <c r="M36" s="107">
        <f>'CEO II V EDE'!M10</f>
        <v>1</v>
      </c>
      <c r="N36" s="19">
        <f t="shared" ref="N36:N42" si="50">M36/$B36</f>
        <v>1.2500000000000001E-2</v>
      </c>
      <c r="O36" s="107">
        <f>'CEO II V EDE'!O10</f>
        <v>6</v>
      </c>
      <c r="P36" s="19">
        <f t="shared" ref="P36:P42" si="51">O36/$B36</f>
        <v>7.4999999999999997E-2</v>
      </c>
      <c r="Q36" s="109">
        <f t="shared" si="45"/>
        <v>8</v>
      </c>
      <c r="R36" s="119">
        <f t="shared" si="46"/>
        <v>3.3333333333333333E-2</v>
      </c>
      <c r="S36" s="107">
        <f t="shared" si="47"/>
        <v>380</v>
      </c>
    </row>
    <row r="37" spans="1:19" x14ac:dyDescent="0.25">
      <c r="A37" s="122" t="s">
        <v>55</v>
      </c>
      <c r="B37" s="90">
        <f>'CEO II V EDE'!B11</f>
        <v>120</v>
      </c>
      <c r="C37" s="107">
        <f>'CEO II V EDE'!C11</f>
        <v>63</v>
      </c>
      <c r="D37" s="19">
        <f t="shared" si="40"/>
        <v>0.52500000000000002</v>
      </c>
      <c r="E37" s="107">
        <f>'CEO II V EDE'!E11</f>
        <v>42</v>
      </c>
      <c r="F37" s="19">
        <f t="shared" si="48"/>
        <v>0.35</v>
      </c>
      <c r="G37" s="107">
        <f>'CEO II V EDE'!G11</f>
        <v>41</v>
      </c>
      <c r="H37" s="19">
        <f t="shared" si="49"/>
        <v>0.34166666666666667</v>
      </c>
      <c r="I37" s="109">
        <f t="shared" si="41"/>
        <v>146</v>
      </c>
      <c r="J37" s="119">
        <f t="shared" si="42"/>
        <v>0.40555555555555556</v>
      </c>
      <c r="K37" s="107">
        <f>'CEO II V EDE'!K11</f>
        <v>2</v>
      </c>
      <c r="L37" s="19">
        <f t="shared" si="49"/>
        <v>1.6666666666666666E-2</v>
      </c>
      <c r="M37" s="107">
        <f>'CEO II V EDE'!M11</f>
        <v>0</v>
      </c>
      <c r="N37" s="19">
        <f t="shared" si="50"/>
        <v>0</v>
      </c>
      <c r="O37" s="107">
        <f>'CEO II V EDE'!O11</f>
        <v>0</v>
      </c>
      <c r="P37" s="19">
        <f t="shared" si="51"/>
        <v>0</v>
      </c>
      <c r="Q37" s="109">
        <f t="shared" si="45"/>
        <v>2</v>
      </c>
      <c r="R37" s="119">
        <f t="shared" si="46"/>
        <v>5.5555555555555558E-3</v>
      </c>
      <c r="S37" s="107">
        <f t="shared" si="47"/>
        <v>148</v>
      </c>
    </row>
    <row r="38" spans="1:19" x14ac:dyDescent="0.25">
      <c r="A38" s="122" t="s">
        <v>56</v>
      </c>
      <c r="B38" s="90">
        <f>'CEO II V EDE'!B12</f>
        <v>80</v>
      </c>
      <c r="C38" s="107">
        <f>'CEO II V EDE'!C12</f>
        <v>263</v>
      </c>
      <c r="D38" s="19">
        <f t="shared" si="40"/>
        <v>3.2875000000000001</v>
      </c>
      <c r="E38" s="107">
        <f>'CEO II V EDE'!E12</f>
        <v>136</v>
      </c>
      <c r="F38" s="19">
        <f t="shared" si="48"/>
        <v>1.7</v>
      </c>
      <c r="G38" s="107">
        <f>'CEO II V EDE'!G12</f>
        <v>104</v>
      </c>
      <c r="H38" s="19">
        <f t="shared" si="49"/>
        <v>1.3</v>
      </c>
      <c r="I38" s="109">
        <f t="shared" si="41"/>
        <v>503</v>
      </c>
      <c r="J38" s="119">
        <f t="shared" si="42"/>
        <v>2.0958333333333332</v>
      </c>
      <c r="K38" s="107">
        <f>'CEO II V EDE'!K12</f>
        <v>2</v>
      </c>
      <c r="L38" s="19">
        <f t="shared" si="49"/>
        <v>2.5000000000000001E-2</v>
      </c>
      <c r="M38" s="107">
        <f>'CEO II V EDE'!M12</f>
        <v>1</v>
      </c>
      <c r="N38" s="19">
        <f t="shared" si="50"/>
        <v>1.2500000000000001E-2</v>
      </c>
      <c r="O38" s="107">
        <f>'CEO II V EDE'!O12</f>
        <v>0</v>
      </c>
      <c r="P38" s="19">
        <f t="shared" si="51"/>
        <v>0</v>
      </c>
      <c r="Q38" s="109">
        <f t="shared" si="45"/>
        <v>3</v>
      </c>
      <c r="R38" s="119">
        <f t="shared" si="46"/>
        <v>1.2500000000000001E-2</v>
      </c>
      <c r="S38" s="107">
        <f t="shared" si="47"/>
        <v>506</v>
      </c>
    </row>
    <row r="39" spans="1:19" x14ac:dyDescent="0.25">
      <c r="A39" s="164" t="s">
        <v>57</v>
      </c>
      <c r="B39" s="90">
        <f>'CEO II V EDE'!B13</f>
        <v>360</v>
      </c>
      <c r="C39" s="107">
        <f>'CEO II V EDE'!C13</f>
        <v>243</v>
      </c>
      <c r="D39" s="19">
        <f t="shared" si="40"/>
        <v>0.67500000000000004</v>
      </c>
      <c r="E39" s="107">
        <f>'CEO II V EDE'!E13</f>
        <v>311</v>
      </c>
      <c r="F39" s="19">
        <f t="shared" si="48"/>
        <v>0.86388888888888893</v>
      </c>
      <c r="G39" s="107">
        <f>'CEO II V EDE'!G13</f>
        <v>188</v>
      </c>
      <c r="H39" s="19">
        <f t="shared" si="49"/>
        <v>0.52222222222222225</v>
      </c>
      <c r="I39" s="109">
        <f t="shared" si="41"/>
        <v>742</v>
      </c>
      <c r="J39" s="119">
        <f t="shared" si="42"/>
        <v>0.687037037037037</v>
      </c>
      <c r="K39" s="107">
        <f>'CEO II V EDE'!K13</f>
        <v>0</v>
      </c>
      <c r="L39" s="19">
        <f t="shared" si="49"/>
        <v>0</v>
      </c>
      <c r="M39" s="107">
        <f>'CEO II V EDE'!M13</f>
        <v>0</v>
      </c>
      <c r="N39" s="19">
        <f t="shared" si="50"/>
        <v>0</v>
      </c>
      <c r="O39" s="107">
        <f>'CEO II V EDE'!O13</f>
        <v>0</v>
      </c>
      <c r="P39" s="19">
        <f t="shared" si="51"/>
        <v>0</v>
      </c>
      <c r="Q39" s="109">
        <f t="shared" si="45"/>
        <v>0</v>
      </c>
      <c r="R39" s="119">
        <f t="shared" si="46"/>
        <v>0</v>
      </c>
      <c r="S39" s="107">
        <f t="shared" si="47"/>
        <v>742</v>
      </c>
    </row>
    <row r="40" spans="1:19" x14ac:dyDescent="0.25">
      <c r="A40" s="164" t="s">
        <v>424</v>
      </c>
      <c r="B40" s="90">
        <f>'CEO II V EDE'!B14</f>
        <v>160</v>
      </c>
      <c r="C40" s="107">
        <f>'CEO II V EDE'!C14</f>
        <v>203</v>
      </c>
      <c r="D40" s="19">
        <f t="shared" si="40"/>
        <v>1.26875</v>
      </c>
      <c r="E40" s="107">
        <f>'CEO II V EDE'!E14</f>
        <v>269</v>
      </c>
      <c r="F40" s="19">
        <f t="shared" si="48"/>
        <v>1.6812499999999999</v>
      </c>
      <c r="G40" s="107">
        <f>'CEO II V EDE'!G14</f>
        <v>140</v>
      </c>
      <c r="H40" s="19">
        <f t="shared" si="49"/>
        <v>0.875</v>
      </c>
      <c r="I40" s="109">
        <f t="shared" si="41"/>
        <v>612</v>
      </c>
      <c r="J40" s="119">
        <f t="shared" si="42"/>
        <v>1.2749999999999999</v>
      </c>
      <c r="K40" s="107">
        <f>'CEO II V EDE'!K14</f>
        <v>0</v>
      </c>
      <c r="L40" s="19">
        <f t="shared" si="49"/>
        <v>0</v>
      </c>
      <c r="M40" s="107">
        <f>'CEO II V EDE'!M14</f>
        <v>0</v>
      </c>
      <c r="N40" s="19">
        <f t="shared" si="50"/>
        <v>0</v>
      </c>
      <c r="O40" s="107">
        <f>'CEO II V EDE'!O14</f>
        <v>0</v>
      </c>
      <c r="P40" s="19">
        <f t="shared" si="51"/>
        <v>0</v>
      </c>
      <c r="Q40" s="109">
        <f t="shared" si="45"/>
        <v>0</v>
      </c>
      <c r="R40" s="119">
        <f t="shared" si="46"/>
        <v>0</v>
      </c>
      <c r="S40" s="107">
        <f t="shared" si="47"/>
        <v>612</v>
      </c>
    </row>
    <row r="41" spans="1:19" ht="24.75" thickBot="1" x14ac:dyDescent="0.3">
      <c r="A41" s="123" t="s">
        <v>59</v>
      </c>
      <c r="B41" s="162">
        <f>'CEO II V EDE'!B15</f>
        <v>40</v>
      </c>
      <c r="C41" s="112">
        <f>'CEO II V EDE'!C15</f>
        <v>83</v>
      </c>
      <c r="D41" s="124">
        <f t="shared" si="40"/>
        <v>2.0750000000000002</v>
      </c>
      <c r="E41" s="112">
        <f>'CEO II V EDE'!E15</f>
        <v>72</v>
      </c>
      <c r="F41" s="124">
        <f t="shared" si="48"/>
        <v>1.8</v>
      </c>
      <c r="G41" s="112">
        <f>'CEO II V EDE'!G15</f>
        <v>52</v>
      </c>
      <c r="H41" s="124">
        <f t="shared" si="49"/>
        <v>1.3</v>
      </c>
      <c r="I41" s="114">
        <f t="shared" si="41"/>
        <v>207</v>
      </c>
      <c r="J41" s="125">
        <f t="shared" si="42"/>
        <v>1.7250000000000001</v>
      </c>
      <c r="K41" s="112">
        <f>'CEO II V EDE'!K15</f>
        <v>0</v>
      </c>
      <c r="L41" s="124">
        <f t="shared" si="49"/>
        <v>0</v>
      </c>
      <c r="M41" s="112">
        <f>'CEO II V EDE'!M15</f>
        <v>0</v>
      </c>
      <c r="N41" s="124">
        <f t="shared" si="50"/>
        <v>0</v>
      </c>
      <c r="O41" s="112">
        <f>'CEO II V EDE'!O15</f>
        <v>0</v>
      </c>
      <c r="P41" s="124">
        <f t="shared" si="51"/>
        <v>0</v>
      </c>
      <c r="Q41" s="114">
        <f t="shared" si="45"/>
        <v>0</v>
      </c>
      <c r="R41" s="125">
        <f t="shared" si="46"/>
        <v>0</v>
      </c>
      <c r="S41" s="112">
        <f t="shared" si="47"/>
        <v>207</v>
      </c>
    </row>
    <row r="42" spans="1:19" ht="15.75" thickBot="1" x14ac:dyDescent="0.3">
      <c r="A42" s="6" t="s">
        <v>7</v>
      </c>
      <c r="B42" s="220">
        <f>SUM(B34:B41)</f>
        <v>960</v>
      </c>
      <c r="C42" s="8">
        <f>SUM(C34:C41)</f>
        <v>1530</v>
      </c>
      <c r="D42" s="22">
        <f t="shared" si="40"/>
        <v>1.59375</v>
      </c>
      <c r="E42" s="8">
        <f>SUM(E34:E41)</f>
        <v>1286</v>
      </c>
      <c r="F42" s="22">
        <f t="shared" si="48"/>
        <v>1.3395833333333333</v>
      </c>
      <c r="G42" s="8">
        <f>SUM(G34:G41)</f>
        <v>929</v>
      </c>
      <c r="H42" s="22">
        <f t="shared" si="49"/>
        <v>0.96770833333333328</v>
      </c>
      <c r="I42" s="81">
        <f t="shared" si="41"/>
        <v>3745</v>
      </c>
      <c r="J42" s="82">
        <f t="shared" si="42"/>
        <v>1.3003472222222223</v>
      </c>
      <c r="K42" s="8">
        <f>SUM(K34:K41)</f>
        <v>10</v>
      </c>
      <c r="L42" s="22">
        <f t="shared" si="49"/>
        <v>1.0416666666666666E-2</v>
      </c>
      <c r="M42" s="8">
        <f t="shared" ref="M42" si="52">SUM(M34:M41)</f>
        <v>16</v>
      </c>
      <c r="N42" s="22">
        <f t="shared" si="50"/>
        <v>1.6666666666666666E-2</v>
      </c>
      <c r="O42" s="8">
        <f t="shared" ref="O42" si="53">SUM(O34:O41)</f>
        <v>17</v>
      </c>
      <c r="P42" s="22">
        <f t="shared" si="51"/>
        <v>1.7708333333333333E-2</v>
      </c>
      <c r="Q42" s="81">
        <f t="shared" si="45"/>
        <v>43</v>
      </c>
      <c r="R42" s="82">
        <f t="shared" si="46"/>
        <v>1.4930555555555556E-2</v>
      </c>
      <c r="S42" s="8">
        <f t="shared" si="47"/>
        <v>3788</v>
      </c>
    </row>
    <row r="44" spans="1:19" ht="15.75" x14ac:dyDescent="0.25">
      <c r="A44" s="1290" t="s">
        <v>281</v>
      </c>
      <c r="B44" s="1291"/>
      <c r="C44" s="1291"/>
      <c r="D44" s="1291"/>
      <c r="E44" s="1291"/>
      <c r="F44" s="1291"/>
      <c r="G44" s="1291"/>
      <c r="H44" s="1291"/>
      <c r="I44" s="1291"/>
      <c r="J44" s="1291"/>
      <c r="K44" s="1291"/>
      <c r="L44" s="1291"/>
      <c r="M44" s="1291"/>
      <c r="N44" s="1291"/>
      <c r="O44" s="1291"/>
      <c r="P44" s="1291"/>
      <c r="Q44" s="1291"/>
      <c r="R44" s="1291"/>
      <c r="S44" s="1291"/>
    </row>
    <row r="45" spans="1:19" ht="24.75" thickBot="1" x14ac:dyDescent="0.3">
      <c r="A45" s="86" t="s">
        <v>14</v>
      </c>
      <c r="B45" s="158" t="s">
        <v>15</v>
      </c>
      <c r="C45" s="86" t="str">
        <f>'Pque N Mundo I'!C7</f>
        <v>JAN_20</v>
      </c>
      <c r="D45" s="87" t="str">
        <f>'Pque N Mundo I'!D7</f>
        <v>%</v>
      </c>
      <c r="E45" s="86" t="str">
        <f>'Pque N Mundo I'!E7</f>
        <v>FEV_20</v>
      </c>
      <c r="F45" s="87" t="str">
        <f>'Pque N Mundo I'!F7</f>
        <v>%</v>
      </c>
      <c r="G45" s="86" t="str">
        <f>'Pque N Mundo I'!G7</f>
        <v>MAR_20</v>
      </c>
      <c r="H45" s="87" t="str">
        <f>'Pque N Mundo I'!H7</f>
        <v>%</v>
      </c>
      <c r="I45" s="101" t="str">
        <f>'Pque N Mundo I'!I7</f>
        <v>Trimestre</v>
      </c>
      <c r="J45" s="13" t="str">
        <f>'Pque N Mundo I'!J7</f>
        <v>% Trim</v>
      </c>
      <c r="K45" s="86" t="str">
        <f>'Pque N Mundo I'!K7</f>
        <v>ABR_20</v>
      </c>
      <c r="L45" s="87" t="str">
        <f>'Pque N Mundo I'!L7</f>
        <v>%</v>
      </c>
      <c r="M45" s="14" t="str">
        <f>'Pque N Mundo I'!M7</f>
        <v>MAIO_20</v>
      </c>
      <c r="N45" s="15" t="str">
        <f>'Pque N Mundo I'!N7</f>
        <v>%</v>
      </c>
      <c r="O45" s="14" t="str">
        <f>'Pque N Mundo I'!O7</f>
        <v>JUN_20</v>
      </c>
      <c r="P45" s="15" t="str">
        <f>'Pque N Mundo I'!P7</f>
        <v>%</v>
      </c>
      <c r="Q45" s="101" t="e">
        <f>'Pque N Mundo I'!#REF!</f>
        <v>#REF!</v>
      </c>
      <c r="R45" s="13" t="e">
        <f>'Pque N Mundo I'!#REF!</f>
        <v>#REF!</v>
      </c>
      <c r="S45" s="14" t="s">
        <v>6</v>
      </c>
    </row>
    <row r="46" spans="1:19" ht="15.75" thickTop="1" x14ac:dyDescent="0.25">
      <c r="A46" s="9" t="s">
        <v>150</v>
      </c>
      <c r="B46" s="1379">
        <f>'EMAD na UBS JD JAPÃO'!$B$8</f>
        <v>60</v>
      </c>
      <c r="C46" s="1312">
        <f>'EMAD na UBS JD JAPÃO'!$C$8</f>
        <v>63</v>
      </c>
      <c r="D46" s="1316">
        <f t="shared" ref="D46:D49" si="54">C46/$B46</f>
        <v>1.05</v>
      </c>
      <c r="E46" s="1312">
        <f>'EMAD na UBS JD JAPÃO'!$E$8</f>
        <v>63</v>
      </c>
      <c r="F46" s="1316">
        <f t="shared" ref="F46:F49" si="55">E46/$B46</f>
        <v>1.05</v>
      </c>
      <c r="G46" s="1312">
        <f>'EMAD na UBS JD JAPÃO'!$G$8</f>
        <v>65</v>
      </c>
      <c r="H46" s="1316">
        <f t="shared" ref="H46:L49" si="56">G46/$B46</f>
        <v>1.0833333333333333</v>
      </c>
      <c r="I46" s="1364">
        <f>SUM(C46,E46,G46)</f>
        <v>191</v>
      </c>
      <c r="J46" s="1376">
        <f>I46/($B46*3)</f>
        <v>1.0611111111111111</v>
      </c>
      <c r="K46" s="1312">
        <f>'EMAD na UBS JD JAPÃO'!$K$8</f>
        <v>69</v>
      </c>
      <c r="L46" s="1316">
        <f t="shared" si="56"/>
        <v>1.1499999999999999</v>
      </c>
      <c r="M46" s="1312">
        <f>'EMAD na UBS JD JAPÃO'!$M$8</f>
        <v>70</v>
      </c>
      <c r="N46" s="1316">
        <f t="shared" ref="N46:N49" si="57">M46/$B46</f>
        <v>1.1666666666666667</v>
      </c>
      <c r="O46" s="1312">
        <f>'EMAD na UBS JD JAPÃO'!$O$8</f>
        <v>71</v>
      </c>
      <c r="P46" s="1316">
        <f t="shared" ref="P46:P49" si="58">O46/$B46</f>
        <v>1.1833333333333333</v>
      </c>
      <c r="Q46" s="1364">
        <f>SUM(K46,M46,O46)</f>
        <v>210</v>
      </c>
      <c r="R46" s="1376">
        <f>Q46/($B46*3)</f>
        <v>1.1666666666666667</v>
      </c>
      <c r="S46" s="1312">
        <f>SUM(C46,E46,G46,K46,M46,O46)</f>
        <v>401</v>
      </c>
    </row>
    <row r="47" spans="1:19" x14ac:dyDescent="0.25">
      <c r="A47" s="9" t="s">
        <v>151</v>
      </c>
      <c r="B47" s="1380"/>
      <c r="C47" s="1313"/>
      <c r="D47" s="1317" t="e">
        <f t="shared" si="54"/>
        <v>#DIV/0!</v>
      </c>
      <c r="E47" s="1313"/>
      <c r="F47" s="1317" t="e">
        <f t="shared" si="55"/>
        <v>#DIV/0!</v>
      </c>
      <c r="G47" s="1313"/>
      <c r="H47" s="1317" t="e">
        <f t="shared" si="56"/>
        <v>#DIV/0!</v>
      </c>
      <c r="I47" s="1365">
        <f>SUM(C47,E47,G47)</f>
        <v>0</v>
      </c>
      <c r="J47" s="1377" t="e">
        <f>I47/($B47*3)</f>
        <v>#DIV/0!</v>
      </c>
      <c r="K47" s="1313"/>
      <c r="L47" s="1317" t="e">
        <f t="shared" si="56"/>
        <v>#DIV/0!</v>
      </c>
      <c r="M47" s="1313"/>
      <c r="N47" s="1317" t="e">
        <f t="shared" si="57"/>
        <v>#DIV/0!</v>
      </c>
      <c r="O47" s="1313"/>
      <c r="P47" s="1317" t="e">
        <f t="shared" si="58"/>
        <v>#DIV/0!</v>
      </c>
      <c r="Q47" s="1365">
        <f>SUM(K47,M47,O47)</f>
        <v>0</v>
      </c>
      <c r="R47" s="1377" t="e">
        <f>Q47/($B47*3)</f>
        <v>#DIV/0!</v>
      </c>
      <c r="S47" s="1313">
        <f>SUM(C47,E47,G47,K47,M47,O47)</f>
        <v>0</v>
      </c>
    </row>
    <row r="48" spans="1:19" x14ac:dyDescent="0.25">
      <c r="A48" s="9" t="s">
        <v>154</v>
      </c>
      <c r="B48" s="1380"/>
      <c r="C48" s="1313"/>
      <c r="D48" s="1317" t="e">
        <f t="shared" si="54"/>
        <v>#DIV/0!</v>
      </c>
      <c r="E48" s="1313"/>
      <c r="F48" s="1317" t="e">
        <f t="shared" si="55"/>
        <v>#DIV/0!</v>
      </c>
      <c r="G48" s="1313"/>
      <c r="H48" s="1317" t="e">
        <f t="shared" si="56"/>
        <v>#DIV/0!</v>
      </c>
      <c r="I48" s="1365">
        <f>SUM(C48,E48,G48)</f>
        <v>0</v>
      </c>
      <c r="J48" s="1377" t="e">
        <f>I48/($B48*3)</f>
        <v>#DIV/0!</v>
      </c>
      <c r="K48" s="1313"/>
      <c r="L48" s="1317" t="e">
        <f t="shared" si="56"/>
        <v>#DIV/0!</v>
      </c>
      <c r="M48" s="1313"/>
      <c r="N48" s="1317" t="e">
        <f t="shared" si="57"/>
        <v>#DIV/0!</v>
      </c>
      <c r="O48" s="1313"/>
      <c r="P48" s="1317" t="e">
        <f t="shared" si="58"/>
        <v>#DIV/0!</v>
      </c>
      <c r="Q48" s="1365">
        <f>SUM(K48,M48,O48)</f>
        <v>0</v>
      </c>
      <c r="R48" s="1377" t="e">
        <f>Q48/($B48*3)</f>
        <v>#DIV/0!</v>
      </c>
      <c r="S48" s="1313">
        <f>SUM(C48,E48,G48,K48,M48,O48)</f>
        <v>0</v>
      </c>
    </row>
    <row r="49" spans="1:19" ht="15.75" thickBot="1" x14ac:dyDescent="0.3">
      <c r="A49" s="111" t="s">
        <v>152</v>
      </c>
      <c r="B49" s="1381"/>
      <c r="C49" s="1362"/>
      <c r="D49" s="1363" t="e">
        <f t="shared" si="54"/>
        <v>#DIV/0!</v>
      </c>
      <c r="E49" s="1362"/>
      <c r="F49" s="1363" t="e">
        <f t="shared" si="55"/>
        <v>#DIV/0!</v>
      </c>
      <c r="G49" s="1362"/>
      <c r="H49" s="1363" t="e">
        <f t="shared" si="56"/>
        <v>#DIV/0!</v>
      </c>
      <c r="I49" s="1366">
        <f>SUM(C49,E49,G49)</f>
        <v>0</v>
      </c>
      <c r="J49" s="1378" t="e">
        <f>I49/($B49*3)</f>
        <v>#DIV/0!</v>
      </c>
      <c r="K49" s="1362"/>
      <c r="L49" s="1363" t="e">
        <f t="shared" si="56"/>
        <v>#DIV/0!</v>
      </c>
      <c r="M49" s="1362"/>
      <c r="N49" s="1363" t="e">
        <f t="shared" si="57"/>
        <v>#DIV/0!</v>
      </c>
      <c r="O49" s="1362"/>
      <c r="P49" s="1363" t="e">
        <f t="shared" si="58"/>
        <v>#DIV/0!</v>
      </c>
      <c r="Q49" s="1366">
        <f>SUM(K49,M49,O49)</f>
        <v>0</v>
      </c>
      <c r="R49" s="1378" t="e">
        <f>Q49/($B49*3)</f>
        <v>#DIV/0!</v>
      </c>
      <c r="S49" s="1362">
        <f>SUM(C49,E49,G49,K49,M49,O49)</f>
        <v>0</v>
      </c>
    </row>
    <row r="50" spans="1:19" ht="15.75" thickBot="1" x14ac:dyDescent="0.3">
      <c r="A50" s="6" t="s">
        <v>7</v>
      </c>
      <c r="B50" s="220">
        <f>SUM(B46:B49)</f>
        <v>60</v>
      </c>
      <c r="C50" s="8">
        <f>SUM(C46:C49)</f>
        <v>63</v>
      </c>
      <c r="D50" s="22">
        <f>C50/$B$50</f>
        <v>1.05</v>
      </c>
      <c r="E50" s="8">
        <f>SUM(E46:E49)</f>
        <v>63</v>
      </c>
      <c r="F50" s="22">
        <f>E50/$B$50</f>
        <v>1.05</v>
      </c>
      <c r="G50" s="8">
        <f>SUM(G46:G49)</f>
        <v>65</v>
      </c>
      <c r="H50" s="22">
        <f>G50/$B$50</f>
        <v>1.0833333333333333</v>
      </c>
      <c r="I50" s="81">
        <f>SUM(C50,E50,G50)</f>
        <v>191</v>
      </c>
      <c r="J50" s="82">
        <f>I50/($B50*3)</f>
        <v>1.0611111111111111</v>
      </c>
      <c r="K50" s="8">
        <f>SUM(K46:K49)</f>
        <v>69</v>
      </c>
      <c r="L50" s="22">
        <f>K50/$B$50</f>
        <v>1.1499999999999999</v>
      </c>
      <c r="M50" s="8">
        <f t="shared" ref="M50" si="59">SUM(M46:M49)</f>
        <v>70</v>
      </c>
      <c r="N50" s="22">
        <f>M50/$B$50</f>
        <v>1.1666666666666667</v>
      </c>
      <c r="O50" s="8">
        <f t="shared" ref="O50" si="60">SUM(O46:O49)</f>
        <v>71</v>
      </c>
      <c r="P50" s="22">
        <f>O50/$B$50</f>
        <v>1.1833333333333333</v>
      </c>
      <c r="Q50" s="81">
        <f>SUM(K50,M50,O50)</f>
        <v>210</v>
      </c>
      <c r="R50" s="82">
        <f>Q50/($B50*3)</f>
        <v>1.1666666666666667</v>
      </c>
      <c r="S50" s="8">
        <f>SUM(C50,E50,G50,K50,M50,O50)</f>
        <v>401</v>
      </c>
    </row>
    <row r="52" spans="1:19" ht="15.75" x14ac:dyDescent="0.25">
      <c r="A52" s="1290" t="s">
        <v>292</v>
      </c>
      <c r="B52" s="1291"/>
      <c r="C52" s="1291"/>
      <c r="D52" s="1291"/>
      <c r="E52" s="1291"/>
      <c r="F52" s="1291"/>
      <c r="G52" s="1291"/>
      <c r="H52" s="1291"/>
      <c r="I52" s="1291"/>
      <c r="J52" s="1291"/>
      <c r="K52" s="1291"/>
      <c r="L52" s="1291"/>
      <c r="M52" s="1291"/>
      <c r="N52" s="1291"/>
      <c r="O52" s="1291"/>
      <c r="P52" s="1291"/>
      <c r="Q52" s="1291"/>
      <c r="R52" s="1291"/>
      <c r="S52" s="1291"/>
    </row>
    <row r="53" spans="1:19" ht="24.75" thickBot="1" x14ac:dyDescent="0.3">
      <c r="A53" s="165" t="s">
        <v>97</v>
      </c>
      <c r="B53" s="158" t="s">
        <v>15</v>
      </c>
      <c r="C53" s="165" t="str">
        <f>'Pque N Mundo I'!C7</f>
        <v>JAN_20</v>
      </c>
      <c r="D53" s="166" t="str">
        <f>'Pque N Mundo I'!D7</f>
        <v>%</v>
      </c>
      <c r="E53" s="165" t="str">
        <f>'Pque N Mundo I'!E7</f>
        <v>FEV_20</v>
      </c>
      <c r="F53" s="166" t="str">
        <f>'Pque N Mundo I'!F7</f>
        <v>%</v>
      </c>
      <c r="G53" s="165" t="str">
        <f>'Pque N Mundo I'!G7</f>
        <v>MAR_20</v>
      </c>
      <c r="H53" s="166" t="str">
        <f>'Pque N Mundo I'!H7</f>
        <v>%</v>
      </c>
      <c r="I53" s="101" t="str">
        <f>'Pque N Mundo I'!I7</f>
        <v>Trimestre</v>
      </c>
      <c r="J53" s="13" t="str">
        <f>'Pque N Mundo I'!J7</f>
        <v>% Trim</v>
      </c>
      <c r="K53" s="165" t="str">
        <f>'Pque N Mundo I'!K7</f>
        <v>ABR_20</v>
      </c>
      <c r="L53" s="166" t="str">
        <f>'Pque N Mundo I'!L7</f>
        <v>%</v>
      </c>
      <c r="M53" s="14" t="str">
        <f>'Pque N Mundo I'!M7</f>
        <v>MAIO_20</v>
      </c>
      <c r="N53" s="15" t="str">
        <f>'Pque N Mundo I'!N7</f>
        <v>%</v>
      </c>
      <c r="O53" s="14" t="str">
        <f>'Pque N Mundo I'!O7</f>
        <v>JUN_20</v>
      </c>
      <c r="P53" s="15" t="str">
        <f>'Pque N Mundo I'!P7</f>
        <v>%</v>
      </c>
      <c r="Q53" s="101" t="e">
        <f>'Pque N Mundo I'!#REF!</f>
        <v>#REF!</v>
      </c>
      <c r="R53" s="13" t="e">
        <f>'Pque N Mundo I'!#REF!</f>
        <v>#REF!</v>
      </c>
      <c r="S53" s="14" t="s">
        <v>6</v>
      </c>
    </row>
    <row r="54" spans="1:19" ht="24.75" thickTop="1" x14ac:dyDescent="0.25">
      <c r="A54" s="35" t="s">
        <v>136</v>
      </c>
      <c r="B54" s="167">
        <f>'CER Carandiru'!B8</f>
        <v>180</v>
      </c>
      <c r="C54" s="49">
        <f>'CER Carandiru'!C8</f>
        <v>262</v>
      </c>
      <c r="D54" s="168">
        <f t="shared" ref="D54:P56" si="61">C54/$B54</f>
        <v>1.4555555555555555</v>
      </c>
      <c r="E54" s="49">
        <f>'CER Carandiru'!E8</f>
        <v>175</v>
      </c>
      <c r="F54" s="168">
        <f t="shared" ref="F54:F55" si="62">E54/$B54</f>
        <v>0.97222222222222221</v>
      </c>
      <c r="G54" s="49">
        <f>'CER Carandiru'!G8</f>
        <v>215</v>
      </c>
      <c r="H54" s="168">
        <f t="shared" ref="H54:L55" si="63">G54/$B54</f>
        <v>1.1944444444444444</v>
      </c>
      <c r="I54" s="127">
        <f>SUM(C54,E54,G54)</f>
        <v>652</v>
      </c>
      <c r="J54" s="169">
        <f>I54/($B54*3)</f>
        <v>1.2074074074074075</v>
      </c>
      <c r="K54" s="49">
        <f>'CER Carandiru'!K8</f>
        <v>52</v>
      </c>
      <c r="L54" s="168">
        <f t="shared" si="63"/>
        <v>0.28888888888888886</v>
      </c>
      <c r="M54" s="49">
        <f>'CER Carandiru'!M8</f>
        <v>11</v>
      </c>
      <c r="N54" s="168">
        <f t="shared" ref="N54:N55" si="64">M54/$B54</f>
        <v>6.1111111111111109E-2</v>
      </c>
      <c r="O54" s="49">
        <f>'CER Carandiru'!O8</f>
        <v>215</v>
      </c>
      <c r="P54" s="168">
        <f t="shared" ref="P54:P55" si="65">O54/$B54</f>
        <v>1.1944444444444444</v>
      </c>
      <c r="Q54" s="127">
        <f>SUM(K54,M54,O54)</f>
        <v>278</v>
      </c>
      <c r="R54" s="169">
        <f>Q54/($B54*3)</f>
        <v>0.51481481481481484</v>
      </c>
      <c r="S54" s="49">
        <f>SUM(C54,E54,G54,K54,M54,O54)</f>
        <v>930</v>
      </c>
    </row>
    <row r="55" spans="1:19" ht="15.75" thickBot="1" x14ac:dyDescent="0.3">
      <c r="A55" s="170" t="s">
        <v>137</v>
      </c>
      <c r="B55" s="171">
        <f>'CER Carandiru'!B9</f>
        <v>490</v>
      </c>
      <c r="C55" s="172">
        <f>'CER Carandiru'!C9</f>
        <v>892</v>
      </c>
      <c r="D55" s="173">
        <f t="shared" si="61"/>
        <v>1.8204081632653062</v>
      </c>
      <c r="E55" s="172">
        <f>'CER Carandiru'!E9</f>
        <v>774</v>
      </c>
      <c r="F55" s="173">
        <f t="shared" si="62"/>
        <v>1.5795918367346939</v>
      </c>
      <c r="G55" s="172">
        <f>'CER Carandiru'!G9</f>
        <v>660</v>
      </c>
      <c r="H55" s="173">
        <f t="shared" si="63"/>
        <v>1.346938775510204</v>
      </c>
      <c r="I55" s="174">
        <f>SUM(C55,E55,G55)</f>
        <v>2326</v>
      </c>
      <c r="J55" s="175">
        <f>I55/($B55*3)</f>
        <v>1.5823129251700681</v>
      </c>
      <c r="K55" s="172">
        <f>'CER Carandiru'!K9</f>
        <v>660</v>
      </c>
      <c r="L55" s="173">
        <f t="shared" si="63"/>
        <v>1.346938775510204</v>
      </c>
      <c r="M55" s="172">
        <f>'CER Carandiru'!M9</f>
        <v>660</v>
      </c>
      <c r="N55" s="173">
        <f t="shared" si="64"/>
        <v>1.346938775510204</v>
      </c>
      <c r="O55" s="172">
        <f>'CER Carandiru'!O9</f>
        <v>565</v>
      </c>
      <c r="P55" s="173">
        <f t="shared" si="65"/>
        <v>1.153061224489796</v>
      </c>
      <c r="Q55" s="174">
        <f>SUM(K55,M55,O55)</f>
        <v>1885</v>
      </c>
      <c r="R55" s="175">
        <f>Q55/($B55*3)</f>
        <v>1.282312925170068</v>
      </c>
      <c r="S55" s="172">
        <f>SUM(C55,E55,G55,K55,M55,O55)</f>
        <v>4211</v>
      </c>
    </row>
    <row r="56" spans="1:19" ht="15.75" thickBot="1" x14ac:dyDescent="0.3">
      <c r="A56" s="6" t="s">
        <v>7</v>
      </c>
      <c r="B56" s="220">
        <f>SUM(B54:B55)</f>
        <v>670</v>
      </c>
      <c r="C56" s="23">
        <f>SUM(C54:C55)</f>
        <v>1154</v>
      </c>
      <c r="D56" s="173">
        <f>C56/$B56</f>
        <v>1.7223880597014924</v>
      </c>
      <c r="E56" s="23">
        <f>SUM(E54:E55)</f>
        <v>949</v>
      </c>
      <c r="F56" s="173">
        <f>E56/$B56</f>
        <v>1.4164179104477612</v>
      </c>
      <c r="G56" s="23">
        <f>SUM(G54:G55)</f>
        <v>875</v>
      </c>
      <c r="H56" s="173">
        <f>G56/$B56</f>
        <v>1.3059701492537314</v>
      </c>
      <c r="I56" s="33">
        <f>SUM(C56,E56,G56)</f>
        <v>2978</v>
      </c>
      <c r="J56" s="175">
        <f>I56/($B56*3)</f>
        <v>1.481592039800995</v>
      </c>
      <c r="K56" s="23">
        <f>SUM(K54:K55)</f>
        <v>712</v>
      </c>
      <c r="L56" s="173">
        <f>K56/$B56</f>
        <v>1.0626865671641792</v>
      </c>
      <c r="M56" s="23">
        <f t="shared" ref="M56" si="66">SUM(M54:M55)</f>
        <v>671</v>
      </c>
      <c r="N56" s="173">
        <f>M56/$B56</f>
        <v>1.0014925373134329</v>
      </c>
      <c r="O56" s="23">
        <f t="shared" ref="O56" si="67">SUM(O54:O55)</f>
        <v>780</v>
      </c>
      <c r="P56" s="173">
        <f t="shared" si="61"/>
        <v>1.164179104477612</v>
      </c>
      <c r="Q56" s="33">
        <f>SUM(K56,M56,O56)</f>
        <v>2163</v>
      </c>
      <c r="R56" s="175">
        <f>Q56/($B56*3)</f>
        <v>1.0761194029850747</v>
      </c>
      <c r="S56" s="23">
        <f>SUM(C56,E56,G56,K56,M56,O56)</f>
        <v>5141</v>
      </c>
    </row>
    <row r="58" spans="1:19" ht="15.75" x14ac:dyDescent="0.25">
      <c r="A58" s="1290" t="s">
        <v>294</v>
      </c>
      <c r="B58" s="1291"/>
      <c r="C58" s="1291"/>
      <c r="D58" s="1291"/>
      <c r="E58" s="1291"/>
      <c r="F58" s="1291"/>
      <c r="G58" s="1291"/>
      <c r="H58" s="1291"/>
      <c r="I58" s="1291"/>
      <c r="J58" s="1291"/>
      <c r="K58" s="1291"/>
      <c r="L58" s="1291"/>
      <c r="M58" s="1291"/>
      <c r="N58" s="1291"/>
      <c r="O58" s="1291"/>
      <c r="P58" s="1291"/>
      <c r="Q58" s="1291"/>
      <c r="R58" s="1291"/>
      <c r="S58" s="1291"/>
    </row>
    <row r="59" spans="1:19" ht="24.75" thickBot="1" x14ac:dyDescent="0.3">
      <c r="A59" s="86" t="s">
        <v>96</v>
      </c>
      <c r="B59" s="158" t="s">
        <v>15</v>
      </c>
      <c r="C59" s="86" t="str">
        <f>'Pque N Mundo I'!C7</f>
        <v>JAN_20</v>
      </c>
      <c r="D59" s="87" t="str">
        <f>'Pque N Mundo I'!D7</f>
        <v>%</v>
      </c>
      <c r="E59" s="86" t="str">
        <f>'Pque N Mundo I'!E7</f>
        <v>FEV_20</v>
      </c>
      <c r="F59" s="87" t="str">
        <f>'Pque N Mundo I'!F7</f>
        <v>%</v>
      </c>
      <c r="G59" s="86" t="str">
        <f>'Pque N Mundo I'!G7</f>
        <v>MAR_20</v>
      </c>
      <c r="H59" s="87" t="str">
        <f>'Pque N Mundo I'!H7</f>
        <v>%</v>
      </c>
      <c r="I59" s="101" t="str">
        <f>'Pque N Mundo I'!I7</f>
        <v>Trimestre</v>
      </c>
      <c r="J59" s="13" t="str">
        <f>'Pque N Mundo I'!J7</f>
        <v>% Trim</v>
      </c>
      <c r="K59" s="86" t="str">
        <f>'Pque N Mundo I'!K7</f>
        <v>ABR_20</v>
      </c>
      <c r="L59" s="87" t="str">
        <f>'Pque N Mundo I'!L7</f>
        <v>%</v>
      </c>
      <c r="M59" s="14" t="str">
        <f>'Pque N Mundo I'!M7</f>
        <v>MAIO_20</v>
      </c>
      <c r="N59" s="15" t="str">
        <f>'Pque N Mundo I'!N7</f>
        <v>%</v>
      </c>
      <c r="O59" s="14" t="str">
        <f>'Pque N Mundo I'!O7</f>
        <v>JUN_20</v>
      </c>
      <c r="P59" s="15" t="str">
        <f>'Pque N Mundo I'!P7</f>
        <v>%</v>
      </c>
      <c r="Q59" s="101" t="e">
        <f>'Pque N Mundo I'!#REF!</f>
        <v>#REF!</v>
      </c>
      <c r="R59" s="13" t="e">
        <f>'Pque N Mundo I'!#REF!</f>
        <v>#REF!</v>
      </c>
      <c r="S59" s="14" t="s">
        <v>6</v>
      </c>
    </row>
    <row r="60" spans="1:19" ht="16.5" thickTop="1" thickBot="1" x14ac:dyDescent="0.3">
      <c r="A60" s="32" t="s">
        <v>134</v>
      </c>
      <c r="B60" s="220">
        <f>'APD no CER III Carandiru'!B8</f>
        <v>70</v>
      </c>
      <c r="C60" s="204">
        <f>'APD no CER III Carandiru'!C8</f>
        <v>70</v>
      </c>
      <c r="D60" s="177">
        <f t="shared" ref="D60:P61" si="68">C60/$B60</f>
        <v>1</v>
      </c>
      <c r="E60" s="176">
        <f>'APD no CER III Carandiru'!$E$8</f>
        <v>72</v>
      </c>
      <c r="F60" s="177">
        <f t="shared" ref="F60" si="69">E60/$B60</f>
        <v>1.0285714285714285</v>
      </c>
      <c r="G60" s="176">
        <f>'APD no CER III Carandiru'!$G$8</f>
        <v>72</v>
      </c>
      <c r="H60" s="177">
        <f t="shared" ref="H60:L60" si="70">G60/$B60</f>
        <v>1.0285714285714285</v>
      </c>
      <c r="I60" s="178">
        <f>SUM(C60,E60,G60)</f>
        <v>214</v>
      </c>
      <c r="J60" s="179">
        <f>I60/($B60*3)</f>
        <v>1.019047619047619</v>
      </c>
      <c r="K60" s="176">
        <f>'APD no CER III Carandiru'!$K$8</f>
        <v>72</v>
      </c>
      <c r="L60" s="177">
        <f t="shared" si="70"/>
        <v>1.0285714285714285</v>
      </c>
      <c r="M60" s="176">
        <f>'APD no CER III Carandiru'!$M$8</f>
        <v>70</v>
      </c>
      <c r="N60" s="177">
        <f t="shared" ref="N60" si="71">M60/$B60</f>
        <v>1</v>
      </c>
      <c r="O60" s="176">
        <f>'APD no CER III Carandiru'!$O$8</f>
        <v>70</v>
      </c>
      <c r="P60" s="177">
        <f t="shared" ref="P60" si="72">O60/$B60</f>
        <v>1</v>
      </c>
      <c r="Q60" s="178">
        <f>SUM(K60,M60,O60)</f>
        <v>212</v>
      </c>
      <c r="R60" s="179">
        <f>Q60/($B60*3)</f>
        <v>1.0095238095238095</v>
      </c>
      <c r="S60" s="176">
        <f>SUM(C60,E60,G60,K60,M60,O60)</f>
        <v>426</v>
      </c>
    </row>
    <row r="61" spans="1:19" ht="15.75" thickBot="1" x14ac:dyDescent="0.3">
      <c r="A61" s="6" t="s">
        <v>7</v>
      </c>
      <c r="B61" s="220">
        <f>SUM(B60)</f>
        <v>70</v>
      </c>
      <c r="C61" s="23">
        <f>SUM(C60)</f>
        <v>70</v>
      </c>
      <c r="D61" s="22">
        <f>C61/$B61</f>
        <v>1</v>
      </c>
      <c r="E61" s="23">
        <f>SUM(E60)</f>
        <v>72</v>
      </c>
      <c r="F61" s="22">
        <f>E61/$B61</f>
        <v>1.0285714285714285</v>
      </c>
      <c r="G61" s="23">
        <f>SUM(G60)</f>
        <v>72</v>
      </c>
      <c r="H61" s="22">
        <f>G61/$B61</f>
        <v>1.0285714285714285</v>
      </c>
      <c r="I61" s="33">
        <f>SUM(C61,E61,G61)</f>
        <v>214</v>
      </c>
      <c r="J61" s="82">
        <f>I61/($B61*3)</f>
        <v>1.019047619047619</v>
      </c>
      <c r="K61" s="23">
        <f>SUM(K60)</f>
        <v>72</v>
      </c>
      <c r="L61" s="22">
        <f t="shared" si="68"/>
        <v>1.0285714285714285</v>
      </c>
      <c r="M61" s="23">
        <f t="shared" ref="M61" si="73">SUM(M60)</f>
        <v>70</v>
      </c>
      <c r="N61" s="22">
        <f t="shared" si="68"/>
        <v>1</v>
      </c>
      <c r="O61" s="23">
        <f t="shared" ref="O61" si="74">SUM(O60)</f>
        <v>70</v>
      </c>
      <c r="P61" s="22">
        <f t="shared" si="68"/>
        <v>1</v>
      </c>
      <c r="Q61" s="33">
        <f>SUM(K61,M61,O61)</f>
        <v>212</v>
      </c>
      <c r="R61" s="82">
        <f>Q61/($B61*3)</f>
        <v>1.0095238095238095</v>
      </c>
      <c r="S61" s="23">
        <f>SUM(C61,E61,G61,K61,M61,O61)</f>
        <v>426</v>
      </c>
    </row>
    <row r="63" spans="1:19" ht="15.75" x14ac:dyDescent="0.25">
      <c r="A63" s="1290" t="s">
        <v>290</v>
      </c>
      <c r="B63" s="1291"/>
      <c r="C63" s="1291"/>
      <c r="D63" s="1291"/>
      <c r="E63" s="1291"/>
      <c r="F63" s="1291"/>
      <c r="G63" s="1291"/>
      <c r="H63" s="1291"/>
      <c r="I63" s="1291"/>
      <c r="J63" s="1291"/>
      <c r="K63" s="1291"/>
      <c r="L63" s="1291"/>
      <c r="M63" s="1291"/>
      <c r="N63" s="1291"/>
      <c r="O63" s="1291"/>
      <c r="P63" s="1291"/>
      <c r="Q63" s="1291"/>
      <c r="R63" s="1291"/>
      <c r="S63" s="1291"/>
    </row>
    <row r="64" spans="1:19" ht="24.75" thickBot="1" x14ac:dyDescent="0.3">
      <c r="A64" s="86" t="s">
        <v>14</v>
      </c>
      <c r="B64" s="158" t="s">
        <v>15</v>
      </c>
      <c r="C64" s="86" t="str">
        <f>'Pque N Mundo I'!C7</f>
        <v>JAN_20</v>
      </c>
      <c r="D64" s="87" t="str">
        <f>'Pque N Mundo I'!D7</f>
        <v>%</v>
      </c>
      <c r="E64" s="86" t="str">
        <f>'Pque N Mundo I'!E7</f>
        <v>FEV_20</v>
      </c>
      <c r="F64" s="87" t="str">
        <f>'Pque N Mundo I'!F7</f>
        <v>%</v>
      </c>
      <c r="G64" s="86" t="str">
        <f>'Pque N Mundo I'!G7</f>
        <v>MAR_20</v>
      </c>
      <c r="H64" s="87" t="str">
        <f>'Pque N Mundo I'!H7</f>
        <v>%</v>
      </c>
      <c r="I64" s="101" t="str">
        <f>'Pque N Mundo I'!I7</f>
        <v>Trimestre</v>
      </c>
      <c r="J64" s="13" t="str">
        <f>'Pque N Mundo I'!J7</f>
        <v>% Trim</v>
      </c>
      <c r="K64" s="86" t="str">
        <f>'Pque N Mundo I'!K7</f>
        <v>ABR_20</v>
      </c>
      <c r="L64" s="87" t="str">
        <f>'Pque N Mundo I'!L7</f>
        <v>%</v>
      </c>
      <c r="M64" s="14" t="str">
        <f>'Pque N Mundo I'!M7</f>
        <v>MAIO_20</v>
      </c>
      <c r="N64" s="15" t="str">
        <f>'Pque N Mundo I'!N7</f>
        <v>%</v>
      </c>
      <c r="O64" s="14" t="str">
        <f>'Pque N Mundo I'!O7</f>
        <v>JUN_20</v>
      </c>
      <c r="P64" s="15" t="str">
        <f>'Pque N Mundo I'!P7</f>
        <v>%</v>
      </c>
      <c r="Q64" s="101" t="e">
        <f>'Pque N Mundo I'!#REF!</f>
        <v>#REF!</v>
      </c>
      <c r="R64" s="13" t="e">
        <f>'Pque N Mundo I'!#REF!</f>
        <v>#REF!</v>
      </c>
      <c r="S64" s="14" t="s">
        <v>6</v>
      </c>
    </row>
    <row r="65" spans="1:19" ht="15.75" thickTop="1" x14ac:dyDescent="0.25">
      <c r="A65" s="89" t="s">
        <v>83</v>
      </c>
      <c r="B65" s="90" t="e">
        <f>#REF!</f>
        <v>#REF!</v>
      </c>
      <c r="C65" s="107" t="e">
        <f>#REF!</f>
        <v>#REF!</v>
      </c>
      <c r="D65" s="120" t="e">
        <f t="shared" ref="D65:D71" si="75">C65/$B65</f>
        <v>#REF!</v>
      </c>
      <c r="E65" s="107" t="e">
        <f>#REF!</f>
        <v>#REF!</v>
      </c>
      <c r="F65" s="120" t="e">
        <f t="shared" ref="F65:F72" si="76">E65/$B65</f>
        <v>#REF!</v>
      </c>
      <c r="G65" s="107" t="e">
        <f>#REF!</f>
        <v>#REF!</v>
      </c>
      <c r="H65" s="120" t="e">
        <f t="shared" ref="H65:L72" si="77">G65/$B65</f>
        <v>#REF!</v>
      </c>
      <c r="I65" s="109" t="e">
        <f t="shared" ref="I65:I72" si="78">SUM(C65,E65,G65)</f>
        <v>#REF!</v>
      </c>
      <c r="J65" s="121" t="e">
        <f t="shared" ref="J65:J72" si="79">I65/($B65*3)</f>
        <v>#REF!</v>
      </c>
      <c r="K65" s="107" t="e">
        <f>#REF!</f>
        <v>#REF!</v>
      </c>
      <c r="L65" s="120" t="e">
        <f t="shared" si="77"/>
        <v>#REF!</v>
      </c>
      <c r="M65" s="107" t="e">
        <f>#REF!</f>
        <v>#REF!</v>
      </c>
      <c r="N65" s="120" t="e">
        <f t="shared" ref="N65:N72" si="80">M65/$B65</f>
        <v>#REF!</v>
      </c>
      <c r="O65" s="107" t="e">
        <f>#REF!</f>
        <v>#REF!</v>
      </c>
      <c r="P65" s="120" t="e">
        <f t="shared" ref="P65:P72" si="81">O65/$B65</f>
        <v>#REF!</v>
      </c>
      <c r="Q65" s="109" t="e">
        <f t="shared" ref="Q65:Q72" si="82">SUM(K65,M65,O65)</f>
        <v>#REF!</v>
      </c>
      <c r="R65" s="121" t="e">
        <f t="shared" ref="R65:R72" si="83">Q65/($B65*3)</f>
        <v>#REF!</v>
      </c>
      <c r="S65" s="107" t="e">
        <f t="shared" ref="S65:S72" si="84">SUM(C65,E65,G65,K65,M65,O65)</f>
        <v>#REF!</v>
      </c>
    </row>
    <row r="66" spans="1:19" x14ac:dyDescent="0.25">
      <c r="A66" s="89" t="s">
        <v>77</v>
      </c>
      <c r="B66" s="90" t="e">
        <f>#REF!</f>
        <v>#REF!</v>
      </c>
      <c r="C66" s="107" t="e">
        <f>#REF!</f>
        <v>#REF!</v>
      </c>
      <c r="D66" s="120" t="e">
        <f t="shared" si="75"/>
        <v>#REF!</v>
      </c>
      <c r="E66" s="107" t="e">
        <f>#REF!</f>
        <v>#REF!</v>
      </c>
      <c r="F66" s="120" t="e">
        <f t="shared" si="76"/>
        <v>#REF!</v>
      </c>
      <c r="G66" s="107" t="e">
        <f>#REF!</f>
        <v>#REF!</v>
      </c>
      <c r="H66" s="120" t="e">
        <f t="shared" si="77"/>
        <v>#REF!</v>
      </c>
      <c r="I66" s="109" t="e">
        <f t="shared" si="78"/>
        <v>#REF!</v>
      </c>
      <c r="J66" s="121" t="e">
        <f t="shared" si="79"/>
        <v>#REF!</v>
      </c>
      <c r="K66" s="107" t="e">
        <f>#REF!</f>
        <v>#REF!</v>
      </c>
      <c r="L66" s="120" t="e">
        <f t="shared" si="77"/>
        <v>#REF!</v>
      </c>
      <c r="M66" s="107" t="e">
        <f>#REF!</f>
        <v>#REF!</v>
      </c>
      <c r="N66" s="120" t="e">
        <f t="shared" si="80"/>
        <v>#REF!</v>
      </c>
      <c r="O66" s="107" t="e">
        <f>#REF!</f>
        <v>#REF!</v>
      </c>
      <c r="P66" s="120" t="e">
        <f t="shared" si="81"/>
        <v>#REF!</v>
      </c>
      <c r="Q66" s="109" t="e">
        <f t="shared" si="82"/>
        <v>#REF!</v>
      </c>
      <c r="R66" s="121" t="e">
        <f t="shared" si="83"/>
        <v>#REF!</v>
      </c>
      <c r="S66" s="107" t="e">
        <f t="shared" si="84"/>
        <v>#REF!</v>
      </c>
    </row>
    <row r="67" spans="1:19" x14ac:dyDescent="0.25">
      <c r="A67" s="89" t="s">
        <v>78</v>
      </c>
      <c r="B67" s="90" t="e">
        <f>#REF!</f>
        <v>#REF!</v>
      </c>
      <c r="C67" s="107" t="e">
        <f>#REF!</f>
        <v>#REF!</v>
      </c>
      <c r="D67" s="120" t="e">
        <f t="shared" si="75"/>
        <v>#REF!</v>
      </c>
      <c r="E67" s="107" t="e">
        <f>#REF!</f>
        <v>#REF!</v>
      </c>
      <c r="F67" s="120" t="e">
        <f t="shared" si="76"/>
        <v>#REF!</v>
      </c>
      <c r="G67" s="107" t="e">
        <f>#REF!</f>
        <v>#REF!</v>
      </c>
      <c r="H67" s="120" t="e">
        <f t="shared" si="77"/>
        <v>#REF!</v>
      </c>
      <c r="I67" s="109" t="e">
        <f t="shared" si="78"/>
        <v>#REF!</v>
      </c>
      <c r="J67" s="121" t="e">
        <f t="shared" si="79"/>
        <v>#REF!</v>
      </c>
      <c r="K67" s="107" t="e">
        <f>#REF!</f>
        <v>#REF!</v>
      </c>
      <c r="L67" s="120" t="e">
        <f t="shared" si="77"/>
        <v>#REF!</v>
      </c>
      <c r="M67" s="107" t="e">
        <f>#REF!</f>
        <v>#REF!</v>
      </c>
      <c r="N67" s="120" t="e">
        <f t="shared" si="80"/>
        <v>#REF!</v>
      </c>
      <c r="O67" s="107" t="e">
        <f>#REF!</f>
        <v>#REF!</v>
      </c>
      <c r="P67" s="120" t="e">
        <f t="shared" si="81"/>
        <v>#REF!</v>
      </c>
      <c r="Q67" s="109" t="e">
        <f t="shared" si="82"/>
        <v>#REF!</v>
      </c>
      <c r="R67" s="121" t="e">
        <f t="shared" si="83"/>
        <v>#REF!</v>
      </c>
      <c r="S67" s="107" t="e">
        <f t="shared" si="84"/>
        <v>#REF!</v>
      </c>
    </row>
    <row r="68" spans="1:19" x14ac:dyDescent="0.25">
      <c r="A68" s="89" t="s">
        <v>79</v>
      </c>
      <c r="B68" s="90" t="e">
        <f>#REF!</f>
        <v>#REF!</v>
      </c>
      <c r="C68" s="107" t="e">
        <f>#REF!</f>
        <v>#REF!</v>
      </c>
      <c r="D68" s="120" t="e">
        <f t="shared" si="75"/>
        <v>#REF!</v>
      </c>
      <c r="E68" s="107" t="e">
        <f>#REF!</f>
        <v>#REF!</v>
      </c>
      <c r="F68" s="120" t="e">
        <f t="shared" si="76"/>
        <v>#REF!</v>
      </c>
      <c r="G68" s="107" t="e">
        <f>#REF!</f>
        <v>#REF!</v>
      </c>
      <c r="H68" s="120" t="e">
        <f t="shared" si="77"/>
        <v>#REF!</v>
      </c>
      <c r="I68" s="109" t="e">
        <f t="shared" si="78"/>
        <v>#REF!</v>
      </c>
      <c r="J68" s="121" t="e">
        <f t="shared" si="79"/>
        <v>#REF!</v>
      </c>
      <c r="K68" s="107" t="e">
        <f>#REF!</f>
        <v>#REF!</v>
      </c>
      <c r="L68" s="120" t="e">
        <f t="shared" si="77"/>
        <v>#REF!</v>
      </c>
      <c r="M68" s="107" t="e">
        <f>#REF!</f>
        <v>#REF!</v>
      </c>
      <c r="N68" s="120" t="e">
        <f t="shared" si="80"/>
        <v>#REF!</v>
      </c>
      <c r="O68" s="107" t="e">
        <f>#REF!</f>
        <v>#REF!</v>
      </c>
      <c r="P68" s="120" t="e">
        <f t="shared" si="81"/>
        <v>#REF!</v>
      </c>
      <c r="Q68" s="109" t="e">
        <f t="shared" si="82"/>
        <v>#REF!</v>
      </c>
      <c r="R68" s="121" t="e">
        <f t="shared" si="83"/>
        <v>#REF!</v>
      </c>
      <c r="S68" s="107" t="e">
        <f t="shared" si="84"/>
        <v>#REF!</v>
      </c>
    </row>
    <row r="69" spans="1:19" x14ac:dyDescent="0.25">
      <c r="A69" s="89" t="s">
        <v>80</v>
      </c>
      <c r="B69" s="90" t="e">
        <f>#REF!</f>
        <v>#REF!</v>
      </c>
      <c r="C69" s="107" t="e">
        <f>#REF!</f>
        <v>#REF!</v>
      </c>
      <c r="D69" s="120" t="e">
        <f t="shared" si="75"/>
        <v>#REF!</v>
      </c>
      <c r="E69" s="107" t="e">
        <f>#REF!</f>
        <v>#REF!</v>
      </c>
      <c r="F69" s="120" t="e">
        <f t="shared" si="76"/>
        <v>#REF!</v>
      </c>
      <c r="G69" s="107" t="e">
        <f>#REF!</f>
        <v>#REF!</v>
      </c>
      <c r="H69" s="120" t="e">
        <f t="shared" si="77"/>
        <v>#REF!</v>
      </c>
      <c r="I69" s="109" t="e">
        <f t="shared" si="78"/>
        <v>#REF!</v>
      </c>
      <c r="J69" s="121" t="e">
        <f t="shared" si="79"/>
        <v>#REF!</v>
      </c>
      <c r="K69" s="107" t="e">
        <f>#REF!</f>
        <v>#REF!</v>
      </c>
      <c r="L69" s="120" t="e">
        <f t="shared" si="77"/>
        <v>#REF!</v>
      </c>
      <c r="M69" s="107" t="e">
        <f>#REF!</f>
        <v>#REF!</v>
      </c>
      <c r="N69" s="120" t="e">
        <f t="shared" si="80"/>
        <v>#REF!</v>
      </c>
      <c r="O69" s="107" t="e">
        <f>#REF!</f>
        <v>#REF!</v>
      </c>
      <c r="P69" s="120" t="e">
        <f t="shared" si="81"/>
        <v>#REF!</v>
      </c>
      <c r="Q69" s="109" t="e">
        <f t="shared" si="82"/>
        <v>#REF!</v>
      </c>
      <c r="R69" s="121" t="e">
        <f t="shared" si="83"/>
        <v>#REF!</v>
      </c>
      <c r="S69" s="107" t="e">
        <f t="shared" si="84"/>
        <v>#REF!</v>
      </c>
    </row>
    <row r="70" spans="1:19" x14ac:dyDescent="0.25">
      <c r="A70" s="89" t="s">
        <v>81</v>
      </c>
      <c r="B70" s="90" t="e">
        <f>#REF!</f>
        <v>#REF!</v>
      </c>
      <c r="C70" s="107" t="e">
        <f>#REF!</f>
        <v>#REF!</v>
      </c>
      <c r="D70" s="120" t="e">
        <f t="shared" si="75"/>
        <v>#REF!</v>
      </c>
      <c r="E70" s="107" t="e">
        <f>#REF!</f>
        <v>#REF!</v>
      </c>
      <c r="F70" s="120" t="e">
        <f t="shared" si="76"/>
        <v>#REF!</v>
      </c>
      <c r="G70" s="107" t="e">
        <f>#REF!</f>
        <v>#REF!</v>
      </c>
      <c r="H70" s="120" t="e">
        <f t="shared" si="77"/>
        <v>#REF!</v>
      </c>
      <c r="I70" s="109" t="e">
        <f t="shared" si="78"/>
        <v>#REF!</v>
      </c>
      <c r="J70" s="121" t="e">
        <f t="shared" si="79"/>
        <v>#REF!</v>
      </c>
      <c r="K70" s="107" t="e">
        <f>#REF!</f>
        <v>#REF!</v>
      </c>
      <c r="L70" s="120" t="e">
        <f t="shared" si="77"/>
        <v>#REF!</v>
      </c>
      <c r="M70" s="107" t="e">
        <f>#REF!</f>
        <v>#REF!</v>
      </c>
      <c r="N70" s="120" t="e">
        <f t="shared" si="80"/>
        <v>#REF!</v>
      </c>
      <c r="O70" s="107" t="e">
        <f>#REF!</f>
        <v>#REF!</v>
      </c>
      <c r="P70" s="120" t="e">
        <f t="shared" si="81"/>
        <v>#REF!</v>
      </c>
      <c r="Q70" s="109" t="e">
        <f t="shared" si="82"/>
        <v>#REF!</v>
      </c>
      <c r="R70" s="121" t="e">
        <f t="shared" si="83"/>
        <v>#REF!</v>
      </c>
      <c r="S70" s="107" t="e">
        <f t="shared" si="84"/>
        <v>#REF!</v>
      </c>
    </row>
    <row r="71" spans="1:19" ht="15.75" thickBot="1" x14ac:dyDescent="0.3">
      <c r="A71" s="63" t="s">
        <v>82</v>
      </c>
      <c r="B71" s="91" t="e">
        <f>#REF!</f>
        <v>#REF!</v>
      </c>
      <c r="C71" s="118" t="e">
        <f>#REF!</f>
        <v>#REF!</v>
      </c>
      <c r="D71" s="66" t="e">
        <f t="shared" si="75"/>
        <v>#REF!</v>
      </c>
      <c r="E71" s="118" t="e">
        <f>#REF!</f>
        <v>#REF!</v>
      </c>
      <c r="F71" s="66" t="e">
        <f t="shared" si="76"/>
        <v>#REF!</v>
      </c>
      <c r="G71" s="118" t="e">
        <f>#REF!</f>
        <v>#REF!</v>
      </c>
      <c r="H71" s="66" t="e">
        <f t="shared" si="77"/>
        <v>#REF!</v>
      </c>
      <c r="I71" s="133" t="e">
        <f t="shared" si="78"/>
        <v>#REF!</v>
      </c>
      <c r="J71" s="180" t="e">
        <f t="shared" si="79"/>
        <v>#REF!</v>
      </c>
      <c r="K71" s="118" t="e">
        <f>#REF!</f>
        <v>#REF!</v>
      </c>
      <c r="L71" s="66" t="e">
        <f t="shared" si="77"/>
        <v>#REF!</v>
      </c>
      <c r="M71" s="118" t="e">
        <f>#REF!</f>
        <v>#REF!</v>
      </c>
      <c r="N71" s="66" t="e">
        <f t="shared" si="80"/>
        <v>#REF!</v>
      </c>
      <c r="O71" s="118" t="e">
        <f>#REF!</f>
        <v>#REF!</v>
      </c>
      <c r="P71" s="66" t="e">
        <f t="shared" si="81"/>
        <v>#REF!</v>
      </c>
      <c r="Q71" s="133" t="e">
        <f t="shared" si="82"/>
        <v>#REF!</v>
      </c>
      <c r="R71" s="180" t="e">
        <f t="shared" si="83"/>
        <v>#REF!</v>
      </c>
      <c r="S71" s="118" t="e">
        <f t="shared" si="84"/>
        <v>#REF!</v>
      </c>
    </row>
    <row r="72" spans="1:19" ht="15.75" thickBot="1" x14ac:dyDescent="0.3">
      <c r="A72" s="67" t="s">
        <v>7</v>
      </c>
      <c r="B72" s="181" t="e">
        <f>SUM(B65:B71)</f>
        <v>#REF!</v>
      </c>
      <c r="C72" s="68" t="e">
        <f>SUM(C65:C71)</f>
        <v>#REF!</v>
      </c>
      <c r="D72" s="69" t="e">
        <f>C72/$B72</f>
        <v>#REF!</v>
      </c>
      <c r="E72" s="68" t="e">
        <f>SUM(E65:E71)</f>
        <v>#REF!</v>
      </c>
      <c r="F72" s="69" t="e">
        <f t="shared" si="76"/>
        <v>#REF!</v>
      </c>
      <c r="G72" s="68" t="e">
        <f>SUM(G65:G71)</f>
        <v>#REF!</v>
      </c>
      <c r="H72" s="69" t="e">
        <f t="shared" si="77"/>
        <v>#REF!</v>
      </c>
      <c r="I72" s="182" t="e">
        <f t="shared" si="78"/>
        <v>#REF!</v>
      </c>
      <c r="J72" s="183" t="e">
        <f t="shared" si="79"/>
        <v>#REF!</v>
      </c>
      <c r="K72" s="68" t="e">
        <f>SUM(K65:K71)</f>
        <v>#REF!</v>
      </c>
      <c r="L72" s="69" t="e">
        <f t="shared" si="77"/>
        <v>#REF!</v>
      </c>
      <c r="M72" s="68" t="e">
        <f t="shared" ref="M72" si="85">SUM(M65:M71)</f>
        <v>#REF!</v>
      </c>
      <c r="N72" s="69" t="e">
        <f t="shared" si="80"/>
        <v>#REF!</v>
      </c>
      <c r="O72" s="68" t="e">
        <f t="shared" ref="O72" si="86">SUM(O65:O71)</f>
        <v>#REF!</v>
      </c>
      <c r="P72" s="69" t="e">
        <f t="shared" si="81"/>
        <v>#REF!</v>
      </c>
      <c r="Q72" s="182" t="e">
        <f t="shared" si="82"/>
        <v>#REF!</v>
      </c>
      <c r="R72" s="183" t="e">
        <f t="shared" si="83"/>
        <v>#REF!</v>
      </c>
      <c r="S72" s="68" t="e">
        <f t="shared" si="84"/>
        <v>#REF!</v>
      </c>
    </row>
    <row r="74" spans="1:19" ht="15.75" x14ac:dyDescent="0.25">
      <c r="A74" s="1290" t="s">
        <v>300</v>
      </c>
      <c r="B74" s="1291"/>
      <c r="C74" s="1291"/>
      <c r="D74" s="1291"/>
      <c r="E74" s="1291"/>
      <c r="F74" s="1291"/>
      <c r="G74" s="1291"/>
      <c r="H74" s="1291"/>
      <c r="I74" s="1291"/>
      <c r="J74" s="1291"/>
      <c r="K74" s="1291"/>
      <c r="L74" s="1291"/>
      <c r="M74" s="1291"/>
      <c r="N74" s="1291"/>
      <c r="O74" s="1291"/>
      <c r="P74" s="1291"/>
      <c r="Q74" s="1291"/>
      <c r="R74" s="1291"/>
      <c r="S74" s="1291"/>
    </row>
    <row r="75" spans="1:19" ht="24.75" thickBot="1" x14ac:dyDescent="0.3">
      <c r="A75" s="86" t="s">
        <v>96</v>
      </c>
      <c r="B75" s="158" t="s">
        <v>15</v>
      </c>
      <c r="C75" s="86" t="str">
        <f>'Pque N Mundo I'!C7</f>
        <v>JAN_20</v>
      </c>
      <c r="D75" s="87" t="str">
        <f>'Pque N Mundo I'!D7</f>
        <v>%</v>
      </c>
      <c r="E75" s="86" t="str">
        <f>'Pque N Mundo I'!E7</f>
        <v>FEV_20</v>
      </c>
      <c r="F75" s="87" t="str">
        <f>'Pque N Mundo I'!F7</f>
        <v>%</v>
      </c>
      <c r="G75" s="86" t="str">
        <f>'Pque N Mundo I'!G7</f>
        <v>MAR_20</v>
      </c>
      <c r="H75" s="87" t="str">
        <f>'Pque N Mundo I'!H7</f>
        <v>%</v>
      </c>
      <c r="I75" s="101" t="str">
        <f>'Pque N Mundo I'!I7</f>
        <v>Trimestre</v>
      </c>
      <c r="J75" s="13" t="str">
        <f>'Pque N Mundo I'!J7</f>
        <v>% Trim</v>
      </c>
      <c r="K75" s="86" t="str">
        <f>'Pque N Mundo I'!K7</f>
        <v>ABR_20</v>
      </c>
      <c r="L75" s="87" t="str">
        <f>'Pque N Mundo I'!L7</f>
        <v>%</v>
      </c>
      <c r="M75" s="14" t="str">
        <f>'Pque N Mundo I'!M7</f>
        <v>MAIO_20</v>
      </c>
      <c r="N75" s="15" t="str">
        <f>'Pque N Mundo I'!N7</f>
        <v>%</v>
      </c>
      <c r="O75" s="14" t="str">
        <f>'Pque N Mundo I'!O7</f>
        <v>JUN_20</v>
      </c>
      <c r="P75" s="15" t="str">
        <f>'Pque N Mundo I'!P7</f>
        <v>%</v>
      </c>
      <c r="Q75" s="101" t="e">
        <f>'Pque N Mundo I'!#REF!</f>
        <v>#REF!</v>
      </c>
      <c r="R75" s="13" t="e">
        <f>'Pque N Mundo I'!#REF!</f>
        <v>#REF!</v>
      </c>
      <c r="S75" s="14" t="s">
        <v>6</v>
      </c>
    </row>
    <row r="76" spans="1:19" ht="16.5" thickTop="1" thickBot="1" x14ac:dyDescent="0.3">
      <c r="A76" s="184" t="s">
        <v>135</v>
      </c>
      <c r="B76" s="185">
        <f>'CAPS INF II VM-VG'!B8</f>
        <v>155</v>
      </c>
      <c r="C76" s="186">
        <f>'CAPS INF II VM-VG'!C8</f>
        <v>662</v>
      </c>
      <c r="D76" s="177">
        <f t="shared" ref="D76:P77" si="87">C76/$B76</f>
        <v>4.2709677419354835</v>
      </c>
      <c r="E76" s="186">
        <f>'CAPS INF II VM-VG'!$E$8</f>
        <v>609</v>
      </c>
      <c r="F76" s="177">
        <f t="shared" ref="F76" si="88">E76/$B76</f>
        <v>3.9290322580645163</v>
      </c>
      <c r="G76" s="186">
        <f>'CAPS INF II VM-VG'!$G$8</f>
        <v>638</v>
      </c>
      <c r="H76" s="177">
        <f t="shared" ref="H76:L76" si="89">G76/$B76</f>
        <v>4.1161290322580646</v>
      </c>
      <c r="I76" s="187">
        <f>SUM(C76,E76,G76)</f>
        <v>1909</v>
      </c>
      <c r="J76" s="179">
        <f>I76/($B76*3)</f>
        <v>4.1053763440860216</v>
      </c>
      <c r="K76" s="186">
        <f>'CAPS INF II VM-VG'!$K$8</f>
        <v>513</v>
      </c>
      <c r="L76" s="177">
        <f t="shared" si="89"/>
        <v>3.3096774193548386</v>
      </c>
      <c r="M76" s="186">
        <f>'CAPS INF II VM-VG'!$M$8</f>
        <v>520</v>
      </c>
      <c r="N76" s="177">
        <f t="shared" ref="N76" si="90">M76/$B76</f>
        <v>3.3548387096774195</v>
      </c>
      <c r="O76" s="186">
        <f>'CAPS INF II VM-VG'!$O$8</f>
        <v>524</v>
      </c>
      <c r="P76" s="177">
        <f t="shared" ref="P76" si="91">O76/$B76</f>
        <v>3.3806451612903228</v>
      </c>
      <c r="Q76" s="187">
        <f>SUM(K76,M76,O76)</f>
        <v>1557</v>
      </c>
      <c r="R76" s="179">
        <f>Q76/($B76*3)</f>
        <v>3.3483870967741933</v>
      </c>
      <c r="S76" s="186">
        <f>SUM(C76,E76,G76,K76,M76,O76)</f>
        <v>3466</v>
      </c>
    </row>
    <row r="77" spans="1:19" ht="15.75" thickBot="1" x14ac:dyDescent="0.3">
      <c r="A77" s="6" t="s">
        <v>7</v>
      </c>
      <c r="B77" s="220">
        <f>SUM(B76:B76)</f>
        <v>155</v>
      </c>
      <c r="C77" s="8">
        <f>SUM(C76:C76)</f>
        <v>662</v>
      </c>
      <c r="D77" s="22">
        <f t="shared" si="87"/>
        <v>4.2709677419354835</v>
      </c>
      <c r="E77" s="8">
        <f>SUM(E76:E76)</f>
        <v>609</v>
      </c>
      <c r="F77" s="22">
        <f t="shared" si="87"/>
        <v>3.9290322580645163</v>
      </c>
      <c r="G77" s="8">
        <f>SUM(G76:G76)</f>
        <v>638</v>
      </c>
      <c r="H77" s="22">
        <f t="shared" si="87"/>
        <v>4.1161290322580646</v>
      </c>
      <c r="I77" s="81">
        <f>SUM(C77,E77,G77)</f>
        <v>1909</v>
      </c>
      <c r="J77" s="82">
        <f>I77/($B77*3)</f>
        <v>4.1053763440860216</v>
      </c>
      <c r="K77" s="8">
        <f>SUM(K76:K76)</f>
        <v>513</v>
      </c>
      <c r="L77" s="22">
        <f t="shared" si="87"/>
        <v>3.3096774193548386</v>
      </c>
      <c r="M77" s="8">
        <f t="shared" ref="M77" si="92">SUM(M76:M76)</f>
        <v>520</v>
      </c>
      <c r="N77" s="22">
        <f t="shared" si="87"/>
        <v>3.3548387096774195</v>
      </c>
      <c r="O77" s="8">
        <f t="shared" ref="O77" si="93">SUM(O76:O76)</f>
        <v>524</v>
      </c>
      <c r="P77" s="22">
        <f t="shared" si="87"/>
        <v>3.3806451612903228</v>
      </c>
      <c r="Q77" s="81">
        <f>SUM(K77,M77,O77)</f>
        <v>1557</v>
      </c>
      <c r="R77" s="82">
        <f>Q77/($B77*3)</f>
        <v>3.3483870967741933</v>
      </c>
      <c r="S77" s="8">
        <f>SUM(C77,E77,G77,K77,M77,O77)</f>
        <v>3466</v>
      </c>
    </row>
    <row r="79" spans="1:19" ht="15.75" x14ac:dyDescent="0.25">
      <c r="A79" s="1290" t="s">
        <v>302</v>
      </c>
      <c r="B79" s="1291"/>
      <c r="C79" s="1291"/>
      <c r="D79" s="1291"/>
      <c r="E79" s="1291"/>
      <c r="F79" s="1291"/>
      <c r="G79" s="1291"/>
      <c r="H79" s="1291"/>
      <c r="I79" s="1291"/>
      <c r="J79" s="1291"/>
      <c r="K79" s="1291"/>
      <c r="L79" s="1291"/>
      <c r="M79" s="1291"/>
      <c r="N79" s="1291"/>
      <c r="O79" s="1291"/>
      <c r="P79" s="1291"/>
      <c r="Q79" s="1291"/>
      <c r="R79" s="1291"/>
      <c r="S79" s="1291"/>
    </row>
    <row r="80" spans="1:19" ht="24.75" thickBot="1" x14ac:dyDescent="0.3">
      <c r="A80" s="86" t="s">
        <v>14</v>
      </c>
      <c r="B80" s="158" t="s">
        <v>15</v>
      </c>
      <c r="C80" s="86" t="str">
        <f>'Pque N Mundo I'!C7</f>
        <v>JAN_20</v>
      </c>
      <c r="D80" s="87" t="str">
        <f>'Pque N Mundo I'!D7</f>
        <v>%</v>
      </c>
      <c r="E80" s="86" t="str">
        <f>'Pque N Mundo I'!E7</f>
        <v>FEV_20</v>
      </c>
      <c r="F80" s="87" t="str">
        <f>'Pque N Mundo I'!F7</f>
        <v>%</v>
      </c>
      <c r="G80" s="86" t="str">
        <f>'Pque N Mundo I'!G7</f>
        <v>MAR_20</v>
      </c>
      <c r="H80" s="87" t="str">
        <f>'Pque N Mundo I'!H7</f>
        <v>%</v>
      </c>
      <c r="I80" s="101" t="str">
        <f>'Pque N Mundo I'!I7</f>
        <v>Trimestre</v>
      </c>
      <c r="J80" s="13" t="str">
        <f>'Pque N Mundo I'!J7</f>
        <v>% Trim</v>
      </c>
      <c r="K80" s="86" t="str">
        <f>'Pque N Mundo I'!K7</f>
        <v>ABR_20</v>
      </c>
      <c r="L80" s="87" t="str">
        <f>'Pque N Mundo I'!L7</f>
        <v>%</v>
      </c>
      <c r="M80" s="14" t="str">
        <f>'Pque N Mundo I'!M7</f>
        <v>MAIO_20</v>
      </c>
      <c r="N80" s="15" t="str">
        <f>'Pque N Mundo I'!N7</f>
        <v>%</v>
      </c>
      <c r="O80" s="14" t="str">
        <f>'Pque N Mundo I'!O7</f>
        <v>JUN_20</v>
      </c>
      <c r="P80" s="15" t="str">
        <f>'Pque N Mundo I'!P7</f>
        <v>%</v>
      </c>
      <c r="Q80" s="101" t="e">
        <f>'Pque N Mundo I'!#REF!</f>
        <v>#REF!</v>
      </c>
      <c r="R80" s="13" t="e">
        <f>'Pque N Mundo I'!#REF!</f>
        <v>#REF!</v>
      </c>
      <c r="S80" s="14" t="s">
        <v>6</v>
      </c>
    </row>
    <row r="81" spans="1:19" ht="15.75" thickTop="1" x14ac:dyDescent="0.25">
      <c r="A81" s="89" t="s">
        <v>98</v>
      </c>
      <c r="B81" s="90">
        <f>'HORA CERTA'!B8</f>
        <v>396</v>
      </c>
      <c r="C81" s="107">
        <f>'HORA CERTA'!C8</f>
        <v>541</v>
      </c>
      <c r="D81" s="120">
        <f t="shared" ref="D81:D91" si="94">C81/$B81</f>
        <v>1.3661616161616161</v>
      </c>
      <c r="E81" s="107">
        <f>'HORA CERTA'!E8</f>
        <v>364</v>
      </c>
      <c r="F81" s="120">
        <f t="shared" ref="F81:F91" si="95">E81/$B81</f>
        <v>0.91919191919191923</v>
      </c>
      <c r="G81" s="107">
        <f>'HORA CERTA'!G8</f>
        <v>198</v>
      </c>
      <c r="H81" s="120">
        <f t="shared" ref="H81:L91" si="96">G81/$B81</f>
        <v>0.5</v>
      </c>
      <c r="I81" s="109">
        <f t="shared" ref="I81:I91" si="97">SUM(C81,E81,G81)</f>
        <v>1103</v>
      </c>
      <c r="J81" s="121">
        <f t="shared" ref="J81:J91" si="98">I81/($B81*3)</f>
        <v>0.92845117845117842</v>
      </c>
      <c r="K81" s="107">
        <f>'HORA CERTA'!K8</f>
        <v>10</v>
      </c>
      <c r="L81" s="120">
        <f t="shared" si="96"/>
        <v>2.5252525252525252E-2</v>
      </c>
      <c r="M81" s="107">
        <f>'HORA CERTA'!M8</f>
        <v>7</v>
      </c>
      <c r="N81" s="120">
        <f t="shared" ref="N81:N91" si="99">M81/$B81</f>
        <v>1.7676767676767676E-2</v>
      </c>
      <c r="O81" s="107">
        <f>'HORA CERTA'!O8</f>
        <v>250</v>
      </c>
      <c r="P81" s="120">
        <f t="shared" ref="P81:P91" si="100">O81/$B81</f>
        <v>0.63131313131313127</v>
      </c>
      <c r="Q81" s="109">
        <f t="shared" ref="Q81:Q91" si="101">SUM(K81,M81,O81)</f>
        <v>267</v>
      </c>
      <c r="R81" s="121">
        <f t="shared" ref="R81:R91" si="102">Q81/($B81*3)</f>
        <v>0.22474747474747475</v>
      </c>
      <c r="S81" s="107">
        <f t="shared" ref="S81:S91" si="103">SUM(C81,E81,G81,K81,M81,O81)</f>
        <v>1370</v>
      </c>
    </row>
    <row r="82" spans="1:19" x14ac:dyDescent="0.25">
      <c r="A82" s="89" t="s">
        <v>99</v>
      </c>
      <c r="B82" s="90">
        <f>'HORA CERTA'!B9</f>
        <v>792</v>
      </c>
      <c r="C82" s="107">
        <f>'HORA CERTA'!C9</f>
        <v>767</v>
      </c>
      <c r="D82" s="120">
        <f t="shared" si="94"/>
        <v>0.96843434343434343</v>
      </c>
      <c r="E82" s="107">
        <f>'HORA CERTA'!E9</f>
        <v>607</v>
      </c>
      <c r="F82" s="120">
        <f t="shared" si="95"/>
        <v>0.76641414141414144</v>
      </c>
      <c r="G82" s="107">
        <f>'HORA CERTA'!G9</f>
        <v>505</v>
      </c>
      <c r="H82" s="120">
        <f t="shared" si="96"/>
        <v>0.63762626262626265</v>
      </c>
      <c r="I82" s="109">
        <f t="shared" si="97"/>
        <v>1879</v>
      </c>
      <c r="J82" s="121">
        <f t="shared" si="98"/>
        <v>0.79082491582491588</v>
      </c>
      <c r="K82" s="107">
        <f>'HORA CERTA'!K9</f>
        <v>68</v>
      </c>
      <c r="L82" s="120">
        <f t="shared" si="96"/>
        <v>8.5858585858585856E-2</v>
      </c>
      <c r="M82" s="107">
        <f>'HORA CERTA'!M9</f>
        <v>112</v>
      </c>
      <c r="N82" s="120">
        <f t="shared" si="99"/>
        <v>0.14141414141414141</v>
      </c>
      <c r="O82" s="107">
        <f>'HORA CERTA'!O9</f>
        <v>329</v>
      </c>
      <c r="P82" s="120">
        <f t="shared" si="100"/>
        <v>0.41540404040404039</v>
      </c>
      <c r="Q82" s="109">
        <f t="shared" si="101"/>
        <v>509</v>
      </c>
      <c r="R82" s="121">
        <f t="shared" si="102"/>
        <v>0.21422558922558924</v>
      </c>
      <c r="S82" s="107">
        <f t="shared" si="103"/>
        <v>2388</v>
      </c>
    </row>
    <row r="83" spans="1:19" x14ac:dyDescent="0.25">
      <c r="A83" s="89" t="s">
        <v>100</v>
      </c>
      <c r="B83" s="90">
        <f>'HORA CERTA'!B13</f>
        <v>660</v>
      </c>
      <c r="C83" s="107">
        <f>'HORA CERTA'!C13</f>
        <v>449</v>
      </c>
      <c r="D83" s="120">
        <f t="shared" si="94"/>
        <v>0.6803030303030303</v>
      </c>
      <c r="E83" s="107">
        <f>'HORA CERTA'!E13</f>
        <v>301</v>
      </c>
      <c r="F83" s="120">
        <f t="shared" si="95"/>
        <v>0.45606060606060606</v>
      </c>
      <c r="G83" s="107">
        <f>'HORA CERTA'!G13</f>
        <v>270</v>
      </c>
      <c r="H83" s="120">
        <f t="shared" si="96"/>
        <v>0.40909090909090912</v>
      </c>
      <c r="I83" s="109">
        <f t="shared" si="97"/>
        <v>1020</v>
      </c>
      <c r="J83" s="121">
        <f t="shared" si="98"/>
        <v>0.51515151515151514</v>
      </c>
      <c r="K83" s="107">
        <f>'HORA CERTA'!K13</f>
        <v>27</v>
      </c>
      <c r="L83" s="120">
        <f t="shared" si="96"/>
        <v>4.0909090909090909E-2</v>
      </c>
      <c r="M83" s="107">
        <f>'HORA CERTA'!M13</f>
        <v>29</v>
      </c>
      <c r="N83" s="120">
        <f t="shared" si="99"/>
        <v>4.3939393939393938E-2</v>
      </c>
      <c r="O83" s="107">
        <f>'HORA CERTA'!O13</f>
        <v>344</v>
      </c>
      <c r="P83" s="120">
        <f t="shared" si="100"/>
        <v>0.52121212121212124</v>
      </c>
      <c r="Q83" s="109">
        <f t="shared" si="101"/>
        <v>400</v>
      </c>
      <c r="R83" s="121">
        <f t="shared" si="102"/>
        <v>0.20202020202020202</v>
      </c>
      <c r="S83" s="107">
        <f t="shared" si="103"/>
        <v>1420</v>
      </c>
    </row>
    <row r="84" spans="1:19" x14ac:dyDescent="0.25">
      <c r="A84" s="89" t="s">
        <v>101</v>
      </c>
      <c r="B84" s="90">
        <f>'HORA CERTA'!B17</f>
        <v>660</v>
      </c>
      <c r="C84" s="107">
        <f>'HORA CERTA'!C17</f>
        <v>779</v>
      </c>
      <c r="D84" s="120">
        <f t="shared" si="94"/>
        <v>1.1803030303030304</v>
      </c>
      <c r="E84" s="107">
        <f>'HORA CERTA'!E17</f>
        <v>563</v>
      </c>
      <c r="F84" s="120">
        <f t="shared" si="95"/>
        <v>0.85303030303030303</v>
      </c>
      <c r="G84" s="107">
        <f>'HORA CERTA'!G17</f>
        <v>458</v>
      </c>
      <c r="H84" s="120">
        <f t="shared" si="96"/>
        <v>0.69393939393939397</v>
      </c>
      <c r="I84" s="109">
        <f t="shared" si="97"/>
        <v>1800</v>
      </c>
      <c r="J84" s="121">
        <f t="shared" si="98"/>
        <v>0.90909090909090906</v>
      </c>
      <c r="K84" s="107">
        <f>'HORA CERTA'!K17</f>
        <v>114</v>
      </c>
      <c r="L84" s="120">
        <f t="shared" si="96"/>
        <v>0.17272727272727273</v>
      </c>
      <c r="M84" s="107">
        <f>'HORA CERTA'!M17</f>
        <v>111</v>
      </c>
      <c r="N84" s="120">
        <f t="shared" si="99"/>
        <v>0.16818181818181818</v>
      </c>
      <c r="O84" s="107">
        <f>'HORA CERTA'!O17</f>
        <v>393</v>
      </c>
      <c r="P84" s="120">
        <f t="shared" si="100"/>
        <v>0.59545454545454546</v>
      </c>
      <c r="Q84" s="109">
        <f t="shared" si="101"/>
        <v>618</v>
      </c>
      <c r="R84" s="121">
        <f t="shared" si="102"/>
        <v>0.31212121212121213</v>
      </c>
      <c r="S84" s="107">
        <f t="shared" si="103"/>
        <v>2418</v>
      </c>
    </row>
    <row r="85" spans="1:19" x14ac:dyDescent="0.25">
      <c r="A85" s="89" t="s">
        <v>102</v>
      </c>
      <c r="B85" s="90">
        <f>'HORA CERTA'!B18</f>
        <v>484</v>
      </c>
      <c r="C85" s="107">
        <f>'HORA CERTA'!C18</f>
        <v>642</v>
      </c>
      <c r="D85" s="120">
        <f t="shared" si="94"/>
        <v>1.3264462809917354</v>
      </c>
      <c r="E85" s="107">
        <f>'HORA CERTA'!E18</f>
        <v>606</v>
      </c>
      <c r="F85" s="120">
        <f t="shared" si="95"/>
        <v>1.2520661157024793</v>
      </c>
      <c r="G85" s="107">
        <f>'HORA CERTA'!G18</f>
        <v>581</v>
      </c>
      <c r="H85" s="120">
        <f t="shared" si="96"/>
        <v>1.2004132231404958</v>
      </c>
      <c r="I85" s="109">
        <f t="shared" si="97"/>
        <v>1829</v>
      </c>
      <c r="J85" s="121">
        <f t="shared" si="98"/>
        <v>1.2596418732782368</v>
      </c>
      <c r="K85" s="107">
        <f>'HORA CERTA'!K18</f>
        <v>23</v>
      </c>
      <c r="L85" s="120">
        <f t="shared" si="96"/>
        <v>4.7520661157024795E-2</v>
      </c>
      <c r="M85" s="107">
        <f>'HORA CERTA'!M18</f>
        <v>29</v>
      </c>
      <c r="N85" s="120">
        <f t="shared" si="99"/>
        <v>5.9917355371900828E-2</v>
      </c>
      <c r="O85" s="107">
        <f>'HORA CERTA'!O18</f>
        <v>368</v>
      </c>
      <c r="P85" s="120">
        <f t="shared" si="100"/>
        <v>0.76033057851239672</v>
      </c>
      <c r="Q85" s="109">
        <f t="shared" si="101"/>
        <v>420</v>
      </c>
      <c r="R85" s="121">
        <f t="shared" si="102"/>
        <v>0.28925619834710742</v>
      </c>
      <c r="S85" s="107">
        <f t="shared" si="103"/>
        <v>2249</v>
      </c>
    </row>
    <row r="86" spans="1:19" x14ac:dyDescent="0.25">
      <c r="A86" s="89" t="s">
        <v>103</v>
      </c>
      <c r="B86" s="90">
        <f>'HORA CERTA'!B20</f>
        <v>264</v>
      </c>
      <c r="C86" s="107">
        <f>'HORA CERTA'!C20</f>
        <v>236</v>
      </c>
      <c r="D86" s="120">
        <f t="shared" si="94"/>
        <v>0.89393939393939392</v>
      </c>
      <c r="E86" s="107">
        <f>'HORA CERTA'!E20</f>
        <v>186</v>
      </c>
      <c r="F86" s="120">
        <f t="shared" si="95"/>
        <v>0.70454545454545459</v>
      </c>
      <c r="G86" s="107">
        <f>'HORA CERTA'!G20</f>
        <v>91</v>
      </c>
      <c r="H86" s="120">
        <f t="shared" si="96"/>
        <v>0.34469696969696972</v>
      </c>
      <c r="I86" s="109">
        <f t="shared" si="97"/>
        <v>513</v>
      </c>
      <c r="J86" s="121">
        <f t="shared" si="98"/>
        <v>0.64772727272727271</v>
      </c>
      <c r="K86" s="107">
        <f>'HORA CERTA'!K20</f>
        <v>0</v>
      </c>
      <c r="L86" s="120">
        <f t="shared" si="96"/>
        <v>0</v>
      </c>
      <c r="M86" s="107">
        <f>'HORA CERTA'!M20</f>
        <v>0</v>
      </c>
      <c r="N86" s="120">
        <f t="shared" si="99"/>
        <v>0</v>
      </c>
      <c r="O86" s="107">
        <f>'HORA CERTA'!O20</f>
        <v>0</v>
      </c>
      <c r="P86" s="120">
        <f t="shared" si="100"/>
        <v>0</v>
      </c>
      <c r="Q86" s="109">
        <f t="shared" si="101"/>
        <v>0</v>
      </c>
      <c r="R86" s="121">
        <f t="shared" si="102"/>
        <v>0</v>
      </c>
      <c r="S86" s="107">
        <f t="shared" si="103"/>
        <v>513</v>
      </c>
    </row>
    <row r="87" spans="1:19" x14ac:dyDescent="0.25">
      <c r="A87" s="89" t="s">
        <v>104</v>
      </c>
      <c r="B87" s="90">
        <f>'HORA CERTA'!B21</f>
        <v>396</v>
      </c>
      <c r="C87" s="107">
        <f>'HORA CERTA'!C21</f>
        <v>539</v>
      </c>
      <c r="D87" s="120">
        <f t="shared" si="94"/>
        <v>1.3611111111111112</v>
      </c>
      <c r="E87" s="107">
        <f>'HORA CERTA'!E21</f>
        <v>354</v>
      </c>
      <c r="F87" s="120">
        <f t="shared" si="95"/>
        <v>0.89393939393939392</v>
      </c>
      <c r="G87" s="107">
        <f>'HORA CERTA'!G21</f>
        <v>157</v>
      </c>
      <c r="H87" s="120">
        <f t="shared" si="96"/>
        <v>0.39646464646464646</v>
      </c>
      <c r="I87" s="109">
        <f t="shared" si="97"/>
        <v>1050</v>
      </c>
      <c r="J87" s="121">
        <f t="shared" si="98"/>
        <v>0.88383838383838387</v>
      </c>
      <c r="K87" s="107">
        <f>'HORA CERTA'!K21</f>
        <v>32</v>
      </c>
      <c r="L87" s="120">
        <f t="shared" si="96"/>
        <v>8.0808080808080815E-2</v>
      </c>
      <c r="M87" s="107">
        <f>'HORA CERTA'!M21</f>
        <v>38</v>
      </c>
      <c r="N87" s="120">
        <f t="shared" si="99"/>
        <v>9.5959595959595953E-2</v>
      </c>
      <c r="O87" s="107">
        <f>'HORA CERTA'!O21</f>
        <v>254</v>
      </c>
      <c r="P87" s="120">
        <f t="shared" si="100"/>
        <v>0.64141414141414144</v>
      </c>
      <c r="Q87" s="109">
        <f t="shared" si="101"/>
        <v>324</v>
      </c>
      <c r="R87" s="121">
        <f t="shared" si="102"/>
        <v>0.27272727272727271</v>
      </c>
      <c r="S87" s="107">
        <f t="shared" si="103"/>
        <v>1374</v>
      </c>
    </row>
    <row r="88" spans="1:19" x14ac:dyDescent="0.25">
      <c r="A88" s="89" t="s">
        <v>105</v>
      </c>
      <c r="B88" s="90">
        <f>'HORA CERTA'!B12</f>
        <v>540</v>
      </c>
      <c r="C88" s="107">
        <f>'HORA CERTA'!C12</f>
        <v>453</v>
      </c>
      <c r="D88" s="120">
        <f t="shared" si="94"/>
        <v>0.83888888888888891</v>
      </c>
      <c r="E88" s="107">
        <f>'HORA CERTA'!E12</f>
        <v>444</v>
      </c>
      <c r="F88" s="120">
        <f t="shared" si="95"/>
        <v>0.82222222222222219</v>
      </c>
      <c r="G88" s="107">
        <f>'HORA CERTA'!G12</f>
        <v>332</v>
      </c>
      <c r="H88" s="120">
        <f t="shared" si="96"/>
        <v>0.61481481481481481</v>
      </c>
      <c r="I88" s="109">
        <f t="shared" si="97"/>
        <v>1229</v>
      </c>
      <c r="J88" s="121">
        <f t="shared" si="98"/>
        <v>0.75864197530864197</v>
      </c>
      <c r="K88" s="107">
        <f>'HORA CERTA'!K12</f>
        <v>32</v>
      </c>
      <c r="L88" s="120">
        <f t="shared" si="96"/>
        <v>5.9259259259259262E-2</v>
      </c>
      <c r="M88" s="107">
        <f>'HORA CERTA'!M12</f>
        <v>36</v>
      </c>
      <c r="N88" s="120">
        <f t="shared" si="99"/>
        <v>6.6666666666666666E-2</v>
      </c>
      <c r="O88" s="107">
        <f>'HORA CERTA'!O12</f>
        <v>287</v>
      </c>
      <c r="P88" s="120">
        <f t="shared" si="100"/>
        <v>0.53148148148148144</v>
      </c>
      <c r="Q88" s="109">
        <f t="shared" si="101"/>
        <v>355</v>
      </c>
      <c r="R88" s="121">
        <f t="shared" si="102"/>
        <v>0.2191358024691358</v>
      </c>
      <c r="S88" s="107">
        <f t="shared" si="103"/>
        <v>1584</v>
      </c>
    </row>
    <row r="89" spans="1:19" x14ac:dyDescent="0.25">
      <c r="A89" s="89" t="s">
        <v>106</v>
      </c>
      <c r="B89" s="90">
        <f>'HORA CERTA'!B14</f>
        <v>132</v>
      </c>
      <c r="C89" s="107">
        <f>'HORA CERTA'!C14</f>
        <v>140</v>
      </c>
      <c r="D89" s="120">
        <f t="shared" si="94"/>
        <v>1.0606060606060606</v>
      </c>
      <c r="E89" s="107">
        <f>'HORA CERTA'!E14</f>
        <v>101</v>
      </c>
      <c r="F89" s="120">
        <f t="shared" si="95"/>
        <v>0.76515151515151514</v>
      </c>
      <c r="G89" s="107">
        <f>'HORA CERTA'!G14</f>
        <v>80</v>
      </c>
      <c r="H89" s="120">
        <f t="shared" si="96"/>
        <v>0.60606060606060608</v>
      </c>
      <c r="I89" s="109">
        <f t="shared" si="97"/>
        <v>321</v>
      </c>
      <c r="J89" s="121">
        <f t="shared" si="98"/>
        <v>0.81060606060606055</v>
      </c>
      <c r="K89" s="107">
        <f>'HORA CERTA'!K14</f>
        <v>0</v>
      </c>
      <c r="L89" s="120">
        <f t="shared" si="96"/>
        <v>0</v>
      </c>
      <c r="M89" s="107">
        <f>'HORA CERTA'!M14</f>
        <v>0</v>
      </c>
      <c r="N89" s="120">
        <f t="shared" si="99"/>
        <v>0</v>
      </c>
      <c r="O89" s="107">
        <f>'HORA CERTA'!O14</f>
        <v>0</v>
      </c>
      <c r="P89" s="120">
        <f t="shared" si="100"/>
        <v>0</v>
      </c>
      <c r="Q89" s="109">
        <f t="shared" si="101"/>
        <v>0</v>
      </c>
      <c r="R89" s="121">
        <f t="shared" si="102"/>
        <v>0</v>
      </c>
      <c r="S89" s="107">
        <f t="shared" si="103"/>
        <v>321</v>
      </c>
    </row>
    <row r="90" spans="1:19" ht="15.75" thickBot="1" x14ac:dyDescent="0.3">
      <c r="A90" s="111" t="s">
        <v>107</v>
      </c>
      <c r="B90" s="162" t="e">
        <f>'HORA CERTA'!#REF!</f>
        <v>#REF!</v>
      </c>
      <c r="C90" s="112" t="e">
        <f>'HORA CERTA'!#REF!</f>
        <v>#REF!</v>
      </c>
      <c r="D90" s="124" t="e">
        <f t="shared" si="94"/>
        <v>#REF!</v>
      </c>
      <c r="E90" s="112" t="e">
        <f>'HORA CERTA'!#REF!</f>
        <v>#REF!</v>
      </c>
      <c r="F90" s="124" t="e">
        <f t="shared" si="95"/>
        <v>#REF!</v>
      </c>
      <c r="G90" s="112" t="e">
        <f>'HORA CERTA'!#REF!</f>
        <v>#REF!</v>
      </c>
      <c r="H90" s="124" t="e">
        <f t="shared" si="96"/>
        <v>#REF!</v>
      </c>
      <c r="I90" s="114" t="e">
        <f t="shared" si="97"/>
        <v>#REF!</v>
      </c>
      <c r="J90" s="125" t="e">
        <f t="shared" si="98"/>
        <v>#REF!</v>
      </c>
      <c r="K90" s="112" t="e">
        <f>'HORA CERTA'!#REF!</f>
        <v>#REF!</v>
      </c>
      <c r="L90" s="124" t="e">
        <f t="shared" si="96"/>
        <v>#REF!</v>
      </c>
      <c r="M90" s="112" t="e">
        <f>'HORA CERTA'!#REF!</f>
        <v>#REF!</v>
      </c>
      <c r="N90" s="124" t="e">
        <f t="shared" si="99"/>
        <v>#REF!</v>
      </c>
      <c r="O90" s="112" t="e">
        <f>'HORA CERTA'!#REF!</f>
        <v>#REF!</v>
      </c>
      <c r="P90" s="124" t="e">
        <f t="shared" si="100"/>
        <v>#REF!</v>
      </c>
      <c r="Q90" s="114" t="e">
        <f t="shared" si="101"/>
        <v>#REF!</v>
      </c>
      <c r="R90" s="125" t="e">
        <f t="shared" si="102"/>
        <v>#REF!</v>
      </c>
      <c r="S90" s="112" t="e">
        <f t="shared" si="103"/>
        <v>#REF!</v>
      </c>
    </row>
    <row r="91" spans="1:19" ht="15.75" thickBot="1" x14ac:dyDescent="0.3">
      <c r="A91" s="6" t="s">
        <v>7</v>
      </c>
      <c r="B91" s="220" t="e">
        <f>SUM(B81:B90)</f>
        <v>#REF!</v>
      </c>
      <c r="C91" s="8" t="e">
        <f>SUM(C81:C90)</f>
        <v>#REF!</v>
      </c>
      <c r="D91" s="22" t="e">
        <f t="shared" si="94"/>
        <v>#REF!</v>
      </c>
      <c r="E91" s="8" t="e">
        <f>SUM(E81:E90)</f>
        <v>#REF!</v>
      </c>
      <c r="F91" s="22" t="e">
        <f t="shared" si="95"/>
        <v>#REF!</v>
      </c>
      <c r="G91" s="8" t="e">
        <f>SUM(G81:G90)</f>
        <v>#REF!</v>
      </c>
      <c r="H91" s="22" t="e">
        <f t="shared" si="96"/>
        <v>#REF!</v>
      </c>
      <c r="I91" s="81" t="e">
        <f t="shared" si="97"/>
        <v>#REF!</v>
      </c>
      <c r="J91" s="82" t="e">
        <f t="shared" si="98"/>
        <v>#REF!</v>
      </c>
      <c r="K91" s="8" t="e">
        <f>SUM(K81:K90)</f>
        <v>#REF!</v>
      </c>
      <c r="L91" s="22" t="e">
        <f t="shared" si="96"/>
        <v>#REF!</v>
      </c>
      <c r="M91" s="8" t="e">
        <f t="shared" ref="M91" si="104">SUM(M81:M90)</f>
        <v>#REF!</v>
      </c>
      <c r="N91" s="22" t="e">
        <f t="shared" si="99"/>
        <v>#REF!</v>
      </c>
      <c r="O91" s="8" t="e">
        <f t="shared" ref="O91" si="105">SUM(O81:O90)</f>
        <v>#REF!</v>
      </c>
      <c r="P91" s="22" t="e">
        <f t="shared" si="100"/>
        <v>#REF!</v>
      </c>
      <c r="Q91" s="81" t="e">
        <f t="shared" si="101"/>
        <v>#REF!</v>
      </c>
      <c r="R91" s="82" t="e">
        <f t="shared" si="102"/>
        <v>#REF!</v>
      </c>
      <c r="S91" s="8" t="e">
        <f t="shared" si="103"/>
        <v>#REF!</v>
      </c>
    </row>
    <row r="93" spans="1:19" ht="15.75" x14ac:dyDescent="0.25">
      <c r="A93" s="1290" t="s">
        <v>304</v>
      </c>
      <c r="B93" s="1291"/>
      <c r="C93" s="1291"/>
      <c r="D93" s="1291"/>
      <c r="E93" s="1291"/>
      <c r="F93" s="1291"/>
      <c r="G93" s="1291"/>
      <c r="H93" s="1291"/>
      <c r="I93" s="1291"/>
      <c r="J93" s="1291"/>
      <c r="K93" s="1291"/>
      <c r="L93" s="1291"/>
      <c r="M93" s="1291"/>
      <c r="N93" s="1291"/>
      <c r="O93" s="1291"/>
      <c r="P93" s="1291"/>
      <c r="Q93" s="1291"/>
      <c r="R93" s="1291"/>
      <c r="S93" s="1291"/>
    </row>
    <row r="94" spans="1:19" ht="24.75" thickBot="1" x14ac:dyDescent="0.3">
      <c r="A94" s="14" t="s">
        <v>14</v>
      </c>
      <c r="B94" s="12" t="s">
        <v>164</v>
      </c>
      <c r="C94" s="14" t="str">
        <f>'Pque N Mundo I'!C7</f>
        <v>JAN_20</v>
      </c>
      <c r="D94" s="15" t="str">
        <f>'Pque N Mundo I'!D7</f>
        <v>%</v>
      </c>
      <c r="E94" s="14" t="str">
        <f>'Pque N Mundo I'!E7</f>
        <v>FEV_20</v>
      </c>
      <c r="F94" s="15" t="str">
        <f>'Pque N Mundo I'!F7</f>
        <v>%</v>
      </c>
      <c r="G94" s="14" t="str">
        <f>'Pque N Mundo I'!G7</f>
        <v>MAR_20</v>
      </c>
      <c r="H94" s="15" t="str">
        <f>'Pque N Mundo I'!H7</f>
        <v>%</v>
      </c>
      <c r="I94" s="101" t="str">
        <f>'Pque N Mundo I'!I7</f>
        <v>Trimestre</v>
      </c>
      <c r="J94" s="256" t="str">
        <f>'Pque N Mundo I'!J7</f>
        <v>% Trim</v>
      </c>
      <c r="K94" s="14" t="str">
        <f>'Pque N Mundo I'!K7</f>
        <v>ABR_20</v>
      </c>
      <c r="L94" s="15" t="str">
        <f>'Pque N Mundo I'!L7</f>
        <v>%</v>
      </c>
      <c r="M94" s="14" t="str">
        <f>'Pque N Mundo I'!M7</f>
        <v>MAIO_20</v>
      </c>
      <c r="N94" s="15" t="str">
        <f>'Pque N Mundo I'!N7</f>
        <v>%</v>
      </c>
      <c r="O94" s="14" t="str">
        <f>'Pque N Mundo I'!O7</f>
        <v>JUN_20</v>
      </c>
      <c r="P94" s="15" t="str">
        <f>'Pque N Mundo I'!P7</f>
        <v>%</v>
      </c>
      <c r="Q94" s="101" t="e">
        <f>'Pque N Mundo I'!#REF!</f>
        <v>#REF!</v>
      </c>
      <c r="R94" s="256" t="e">
        <f>'Pque N Mundo I'!#REF!</f>
        <v>#REF!</v>
      </c>
      <c r="S94" s="14" t="s">
        <v>6</v>
      </c>
    </row>
    <row r="95" spans="1:19" ht="15.75" thickTop="1" x14ac:dyDescent="0.25">
      <c r="A95" s="42" t="s">
        <v>155</v>
      </c>
      <c r="B95" s="43">
        <f>'HORA CERTA'!$B$37</f>
        <v>120</v>
      </c>
      <c r="C95" s="134">
        <f>'HORA CERTA'!$C$37</f>
        <v>139</v>
      </c>
      <c r="D95" s="45">
        <f t="shared" ref="D95:D102" si="106">C95/$B95</f>
        <v>1.1583333333333334</v>
      </c>
      <c r="E95" s="134">
        <f>'HORA CERTA'!$E$37</f>
        <v>128</v>
      </c>
      <c r="F95" s="45">
        <f t="shared" ref="F95:F102" si="107">E95/$B95</f>
        <v>1.0666666666666667</v>
      </c>
      <c r="G95" s="134">
        <f>'HORA CERTA'!$G$37</f>
        <v>102</v>
      </c>
      <c r="H95" s="45">
        <f t="shared" ref="H95:H102" si="108">G95/$B95</f>
        <v>0.85</v>
      </c>
      <c r="I95" s="135">
        <f>SUM(C95,E95,G95)</f>
        <v>369</v>
      </c>
      <c r="J95" s="136">
        <f>I95/($B95*3)</f>
        <v>1.0249999999999999</v>
      </c>
      <c r="K95" s="134">
        <f>'HORA CERTA'!$K$37</f>
        <v>0</v>
      </c>
      <c r="L95" s="45">
        <f t="shared" ref="L95:L102" si="109">K95/$B95</f>
        <v>0</v>
      </c>
      <c r="M95" s="134">
        <f>'HORA CERTA'!$M$37</f>
        <v>3</v>
      </c>
      <c r="N95" s="45">
        <f t="shared" ref="N95:N102" si="110">M95/$B95</f>
        <v>2.5000000000000001E-2</v>
      </c>
      <c r="O95" s="134">
        <f>'HORA CERTA'!$O$37</f>
        <v>55</v>
      </c>
      <c r="P95" s="45">
        <f t="shared" ref="P95:P102" si="111">O95/$B95</f>
        <v>0.45833333333333331</v>
      </c>
      <c r="Q95" s="135">
        <f>SUM(K95,M95,O95)</f>
        <v>58</v>
      </c>
      <c r="R95" s="136">
        <f>Q95/($B95*3)</f>
        <v>0.16111111111111112</v>
      </c>
      <c r="S95" s="134">
        <f t="shared" ref="S95:S102" si="112">SUM(C95,E95,G95,K95,M95,O95)</f>
        <v>427</v>
      </c>
    </row>
    <row r="96" spans="1:19" x14ac:dyDescent="0.25">
      <c r="A96" s="36" t="s">
        <v>156</v>
      </c>
      <c r="B96" s="25">
        <f>'HORA CERTA'!$B$38</f>
        <v>120</v>
      </c>
      <c r="C96" s="193">
        <f>'HORA CERTA'!$C$38</f>
        <v>152</v>
      </c>
      <c r="D96" s="45">
        <f t="shared" si="106"/>
        <v>1.2666666666666666</v>
      </c>
      <c r="E96" s="131">
        <f>'HORA CERTA'!$E$38</f>
        <v>120</v>
      </c>
      <c r="F96" s="45">
        <f t="shared" si="107"/>
        <v>1</v>
      </c>
      <c r="G96" s="131">
        <f>'HORA CERTA'!$G$38</f>
        <v>111</v>
      </c>
      <c r="H96" s="45">
        <f t="shared" si="108"/>
        <v>0.92500000000000004</v>
      </c>
      <c r="I96" s="192">
        <f t="shared" ref="I96:I102" si="113">SUM(C96,E96,G96)</f>
        <v>383</v>
      </c>
      <c r="J96" s="136">
        <f t="shared" ref="J96:J102" si="114">I96/($B96*3)</f>
        <v>1.0638888888888889</v>
      </c>
      <c r="K96" s="131">
        <f>'HORA CERTA'!$K$38</f>
        <v>0</v>
      </c>
      <c r="L96" s="45">
        <f t="shared" si="109"/>
        <v>0</v>
      </c>
      <c r="M96" s="193">
        <f>'HORA CERTA'!$M$38</f>
        <v>12</v>
      </c>
      <c r="N96" s="45">
        <f t="shared" si="110"/>
        <v>0.1</v>
      </c>
      <c r="O96" s="193">
        <f>'HORA CERTA'!$O$38</f>
        <v>69</v>
      </c>
      <c r="P96" s="45">
        <f t="shared" si="111"/>
        <v>0.57499999999999996</v>
      </c>
      <c r="Q96" s="192">
        <f t="shared" ref="Q96:Q102" si="115">SUM(K96,M96,O96)</f>
        <v>81</v>
      </c>
      <c r="R96" s="136">
        <f t="shared" ref="R96:R102" si="116">Q96/($B96*3)</f>
        <v>0.22500000000000001</v>
      </c>
      <c r="S96" s="193">
        <f t="shared" si="112"/>
        <v>464</v>
      </c>
    </row>
    <row r="97" spans="1:19" x14ac:dyDescent="0.25">
      <c r="A97" s="36" t="s">
        <v>157</v>
      </c>
      <c r="B97" s="25">
        <f>'HORA CERTA'!$B$39</f>
        <v>200</v>
      </c>
      <c r="C97" s="193">
        <f>'HORA CERTA'!$C$39</f>
        <v>172</v>
      </c>
      <c r="D97" s="45">
        <f t="shared" si="106"/>
        <v>0.86</v>
      </c>
      <c r="E97" s="131">
        <f>'HORA CERTA'!$E$39</f>
        <v>108</v>
      </c>
      <c r="F97" s="45">
        <f t="shared" si="107"/>
        <v>0.54</v>
      </c>
      <c r="G97" s="131">
        <f>'HORA CERTA'!$G$39</f>
        <v>59</v>
      </c>
      <c r="H97" s="45">
        <f t="shared" si="108"/>
        <v>0.29499999999999998</v>
      </c>
      <c r="I97" s="192">
        <f t="shared" si="113"/>
        <v>339</v>
      </c>
      <c r="J97" s="136">
        <f t="shared" si="114"/>
        <v>0.56499999999999995</v>
      </c>
      <c r="K97" s="131">
        <f>'HORA CERTA'!$K$39</f>
        <v>0</v>
      </c>
      <c r="L97" s="45">
        <f t="shared" si="109"/>
        <v>0</v>
      </c>
      <c r="M97" s="193">
        <f>'HORA CERTA'!$M$39</f>
        <v>5</v>
      </c>
      <c r="N97" s="45">
        <f t="shared" si="110"/>
        <v>2.5000000000000001E-2</v>
      </c>
      <c r="O97" s="193">
        <f>'HORA CERTA'!$O$39</f>
        <v>40</v>
      </c>
      <c r="P97" s="45">
        <f t="shared" si="111"/>
        <v>0.2</v>
      </c>
      <c r="Q97" s="192">
        <f t="shared" si="115"/>
        <v>45</v>
      </c>
      <c r="R97" s="136">
        <f t="shared" si="116"/>
        <v>7.4999999999999997E-2</v>
      </c>
      <c r="S97" s="193">
        <f t="shared" si="112"/>
        <v>384</v>
      </c>
    </row>
    <row r="98" spans="1:19" x14ac:dyDescent="0.25">
      <c r="A98" s="36" t="s">
        <v>158</v>
      </c>
      <c r="B98" s="25">
        <f>'HORA CERTA'!$B$40</f>
        <v>75</v>
      </c>
      <c r="C98" s="193">
        <f>'HORA CERTA'!$C$40</f>
        <v>0</v>
      </c>
      <c r="D98" s="45">
        <f t="shared" si="106"/>
        <v>0</v>
      </c>
      <c r="E98" s="131">
        <f>'HORA CERTA'!$E$40</f>
        <v>0</v>
      </c>
      <c r="F98" s="45">
        <f t="shared" si="107"/>
        <v>0</v>
      </c>
      <c r="G98" s="131">
        <f>'HORA CERTA'!$G$40</f>
        <v>0</v>
      </c>
      <c r="H98" s="45">
        <f t="shared" si="108"/>
        <v>0</v>
      </c>
      <c r="I98" s="192">
        <f t="shared" si="113"/>
        <v>0</v>
      </c>
      <c r="J98" s="136">
        <f t="shared" si="114"/>
        <v>0</v>
      </c>
      <c r="K98" s="131">
        <f>'HORA CERTA'!$K$40</f>
        <v>0</v>
      </c>
      <c r="L98" s="45">
        <f t="shared" si="109"/>
        <v>0</v>
      </c>
      <c r="M98" s="193">
        <f>'HORA CERTA'!$M$40</f>
        <v>0</v>
      </c>
      <c r="N98" s="45">
        <f t="shared" si="110"/>
        <v>0</v>
      </c>
      <c r="O98" s="193">
        <f>'HORA CERTA'!$O$40</f>
        <v>0</v>
      </c>
      <c r="P98" s="45">
        <f t="shared" si="111"/>
        <v>0</v>
      </c>
      <c r="Q98" s="192">
        <f t="shared" si="115"/>
        <v>0</v>
      </c>
      <c r="R98" s="136">
        <f t="shared" si="116"/>
        <v>0</v>
      </c>
      <c r="S98" s="193">
        <f t="shared" si="112"/>
        <v>0</v>
      </c>
    </row>
    <row r="99" spans="1:19" x14ac:dyDescent="0.25">
      <c r="A99" s="36" t="s">
        <v>159</v>
      </c>
      <c r="B99" s="25">
        <f>'HORA CERTA'!$B$41</f>
        <v>300</v>
      </c>
      <c r="C99" s="193">
        <f>'HORA CERTA'!$C$41</f>
        <v>204</v>
      </c>
      <c r="D99" s="45">
        <f t="shared" si="106"/>
        <v>0.68</v>
      </c>
      <c r="E99" s="131">
        <f>'HORA CERTA'!$E$41</f>
        <v>262</v>
      </c>
      <c r="F99" s="45">
        <f t="shared" si="107"/>
        <v>0.87333333333333329</v>
      </c>
      <c r="G99" s="131">
        <f>'HORA CERTA'!$G$41</f>
        <v>663</v>
      </c>
      <c r="H99" s="45">
        <f t="shared" si="108"/>
        <v>2.21</v>
      </c>
      <c r="I99" s="192">
        <f t="shared" si="113"/>
        <v>1129</v>
      </c>
      <c r="J99" s="136">
        <f t="shared" si="114"/>
        <v>1.2544444444444445</v>
      </c>
      <c r="K99" s="131">
        <f>'HORA CERTA'!$K$41</f>
        <v>95</v>
      </c>
      <c r="L99" s="45">
        <f t="shared" si="109"/>
        <v>0.31666666666666665</v>
      </c>
      <c r="M99" s="193">
        <f>'HORA CERTA'!$M$41</f>
        <v>275</v>
      </c>
      <c r="N99" s="45">
        <f t="shared" si="110"/>
        <v>0.91666666666666663</v>
      </c>
      <c r="O99" s="193">
        <f>'HORA CERTA'!$O$41</f>
        <v>103</v>
      </c>
      <c r="P99" s="45">
        <f t="shared" si="111"/>
        <v>0.34333333333333332</v>
      </c>
      <c r="Q99" s="192">
        <f t="shared" si="115"/>
        <v>473</v>
      </c>
      <c r="R99" s="136">
        <f t="shared" si="116"/>
        <v>0.52555555555555555</v>
      </c>
      <c r="S99" s="193">
        <f t="shared" si="112"/>
        <v>1602</v>
      </c>
    </row>
    <row r="100" spans="1:19" x14ac:dyDescent="0.25">
      <c r="A100" s="36" t="s">
        <v>160</v>
      </c>
      <c r="B100" s="25">
        <f>'HORA CERTA'!$B$42</f>
        <v>132</v>
      </c>
      <c r="C100" s="193">
        <f>'HORA CERTA'!$C$42</f>
        <v>146</v>
      </c>
      <c r="D100" s="45">
        <f t="shared" si="106"/>
        <v>1.106060606060606</v>
      </c>
      <c r="E100" s="131">
        <f>'HORA CERTA'!$E$42</f>
        <v>135</v>
      </c>
      <c r="F100" s="45">
        <f t="shared" si="107"/>
        <v>1.0227272727272727</v>
      </c>
      <c r="G100" s="131">
        <f>'HORA CERTA'!$G$42</f>
        <v>101</v>
      </c>
      <c r="H100" s="45">
        <f t="shared" si="108"/>
        <v>0.76515151515151514</v>
      </c>
      <c r="I100" s="192">
        <f t="shared" si="113"/>
        <v>382</v>
      </c>
      <c r="J100" s="136">
        <f t="shared" si="114"/>
        <v>0.96464646464646464</v>
      </c>
      <c r="K100" s="131">
        <f>'HORA CERTA'!$K$42</f>
        <v>2</v>
      </c>
      <c r="L100" s="45">
        <f t="shared" si="109"/>
        <v>1.5151515151515152E-2</v>
      </c>
      <c r="M100" s="193">
        <f>'HORA CERTA'!$M$42</f>
        <v>0</v>
      </c>
      <c r="N100" s="45">
        <f t="shared" si="110"/>
        <v>0</v>
      </c>
      <c r="O100" s="193">
        <f>'HORA CERTA'!$O$42</f>
        <v>57</v>
      </c>
      <c r="P100" s="45">
        <f t="shared" si="111"/>
        <v>0.43181818181818182</v>
      </c>
      <c r="Q100" s="192">
        <f t="shared" si="115"/>
        <v>59</v>
      </c>
      <c r="R100" s="136">
        <f t="shared" si="116"/>
        <v>0.14898989898989898</v>
      </c>
      <c r="S100" s="193">
        <f t="shared" si="112"/>
        <v>441</v>
      </c>
    </row>
    <row r="101" spans="1:19" ht="15.75" thickBot="1" x14ac:dyDescent="0.3">
      <c r="A101" s="36" t="s">
        <v>161</v>
      </c>
      <c r="B101" s="25">
        <f>'HORA CERTA'!$B$43</f>
        <v>176</v>
      </c>
      <c r="C101" s="193">
        <f>'HORA CERTA'!$C$43</f>
        <v>296</v>
      </c>
      <c r="D101" s="37">
        <f t="shared" si="106"/>
        <v>1.6818181818181819</v>
      </c>
      <c r="E101" s="131">
        <f>'HORA CERTA'!$E$43</f>
        <v>63</v>
      </c>
      <c r="F101" s="37">
        <f t="shared" si="107"/>
        <v>0.35795454545454547</v>
      </c>
      <c r="G101" s="131">
        <f>'HORA CERTA'!$G$43</f>
        <v>374</v>
      </c>
      <c r="H101" s="37">
        <f t="shared" si="108"/>
        <v>2.125</v>
      </c>
      <c r="I101" s="192">
        <f t="shared" si="113"/>
        <v>733</v>
      </c>
      <c r="J101" s="196">
        <f t="shared" si="114"/>
        <v>1.3882575757575757</v>
      </c>
      <c r="K101" s="131">
        <f>'HORA CERTA'!$K$43</f>
        <v>0</v>
      </c>
      <c r="L101" s="37">
        <f t="shared" si="109"/>
        <v>0</v>
      </c>
      <c r="M101" s="193">
        <f>'HORA CERTA'!$M$43</f>
        <v>12</v>
      </c>
      <c r="N101" s="37">
        <f t="shared" si="110"/>
        <v>6.8181818181818177E-2</v>
      </c>
      <c r="O101" s="193">
        <f>'HORA CERTA'!$O$43</f>
        <v>113</v>
      </c>
      <c r="P101" s="37">
        <f t="shared" si="111"/>
        <v>0.64204545454545459</v>
      </c>
      <c r="Q101" s="192">
        <f t="shared" si="115"/>
        <v>125</v>
      </c>
      <c r="R101" s="196">
        <f t="shared" si="116"/>
        <v>0.23674242424242425</v>
      </c>
      <c r="S101" s="193">
        <f t="shared" si="112"/>
        <v>858</v>
      </c>
    </row>
    <row r="102" spans="1:19" ht="15.75" thickBot="1" x14ac:dyDescent="0.3">
      <c r="A102" s="38" t="s">
        <v>7</v>
      </c>
      <c r="B102" s="39">
        <f>SUM(B95:B101)</f>
        <v>1123</v>
      </c>
      <c r="C102" s="40">
        <f>SUM(C95:C101)</f>
        <v>1109</v>
      </c>
      <c r="D102" s="103">
        <f t="shared" si="106"/>
        <v>0.98753339269813001</v>
      </c>
      <c r="E102" s="40">
        <f>SUM(E95:E101)</f>
        <v>816</v>
      </c>
      <c r="F102" s="103">
        <f t="shared" si="107"/>
        <v>0.72662511130899377</v>
      </c>
      <c r="G102" s="40">
        <f>SUM(G95:G101)</f>
        <v>1410</v>
      </c>
      <c r="H102" s="103">
        <f t="shared" si="108"/>
        <v>1.2555654496883348</v>
      </c>
      <c r="I102" s="153">
        <f t="shared" si="113"/>
        <v>3335</v>
      </c>
      <c r="J102" s="197">
        <f t="shared" si="114"/>
        <v>0.98990798456515283</v>
      </c>
      <c r="K102" s="40">
        <f>SUM(K95:K101)</f>
        <v>97</v>
      </c>
      <c r="L102" s="103">
        <f t="shared" si="109"/>
        <v>8.637577916295637E-2</v>
      </c>
      <c r="M102" s="40">
        <f t="shared" ref="M102" si="117">SUM(M95:M101)</f>
        <v>307</v>
      </c>
      <c r="N102" s="103">
        <f t="shared" si="110"/>
        <v>0.27337488869100623</v>
      </c>
      <c r="O102" s="40">
        <f t="shared" ref="O102" si="118">SUM(O95:O101)</f>
        <v>437</v>
      </c>
      <c r="P102" s="103">
        <f t="shared" si="111"/>
        <v>0.38913624220837045</v>
      </c>
      <c r="Q102" s="153">
        <f t="shared" si="115"/>
        <v>841</v>
      </c>
      <c r="R102" s="197">
        <f t="shared" si="116"/>
        <v>0.24962897002077769</v>
      </c>
      <c r="S102" s="40">
        <f t="shared" si="112"/>
        <v>4176</v>
      </c>
    </row>
  </sheetData>
  <sheetProtection sheet="1" objects="1" scenarios="1"/>
  <mergeCells count="30"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</mergeCells>
  <conditionalFormatting sqref="L81:L93 D81:D93 D76:D78 L76:L78 F76:F78 F81:F93 N81:N93 R76:R78 N76:N78 P76:P78 P81:P93 L54:L57 F54:F57 D54:D57 D60:D62 L60:L62 F60:F62 L65:L73 F65:F73 D65:D73 P54:P57 R54:R57 R60:R62 R65:R73 N54:N57 P60:P62 N60:N62 P65:P73 N65:N73 D46:D51 R46:R51 F34:F43 D34:D43 L34:L43 P34:P43 R34:R43 N34:N43 L6:L17 R19:R31 R6:R17 F6:F17 N6:N17 P6:P17 D6:D17 R3:R4 D19:D31 D3:D4 P19:P31 P3:P4 N19:N31 N3:N4 F19:F31 F3:F4 L19:L31 L3:L4 P95:P1048576 N95:N1048576 F95:F1048576 D95:D1048576 L95:L1048576 R81:R93 R95:R1048576 F46:F51 L46:L51 N46:N51 P46:P51 H76:J78 H54:J57 H60:J62 H65:J73 H46:J51 H34:J43 H19:J31 H6:J17 H3:J4 H81:J93 H95:J1048576">
    <cfRule type="cellIs" dxfId="17" priority="14" operator="lessThan">
      <formula>0.84</formula>
    </cfRule>
    <cfRule type="cellIs" dxfId="16" priority="15" operator="greaterThan">
      <formula>1</formula>
    </cfRule>
    <cfRule type="cellIs" dxfId="15" priority="16" operator="between">
      <formula>0.85</formula>
      <formula>1</formula>
    </cfRule>
  </conditionalFormatting>
  <conditionalFormatting sqref="D81:D93 L81:L93 L76:L78 D76:D78 F76:F78 N81:N93 F81:F93 R76:R78 N76:N78 P76:P78 P81:P93 D54:D57 F54:F57 L54:L57 L60:L62 D60:D62 F60:F62 D65:D73 F65:F73 L65:L73 P54:P57 R54:R57 R60:R62 R65:R73 N54:N57 P60:P62 N60:N62 P65:P73 N65:N73 D46:D51 R46:R51 L34:L43 D34:D43 F34:F43 P34:P43 R34:R43 N34:N43 D6:D17 F6:F17 R19:R31 R6:R17 N6:N17 P6:P17 L6:L17 R3:R4 L19:L31 L3:L4 P19:P31 P3:P4 N19:N31 N3:N4 F19:F31 F3:F4 D19:D31 D3:D4 P95:P1048576 N95:N1048576 L95:L1048576 D95:D1048576 F95:F1048576 R81:R93 R95:R1048576 F46:F51 L46:L51 N46:N51 P46:P51 H76:J78 H54:J57 H60:J62 H65:J73 H46:J51 H34:J43 H19:J31 H6:J17 H3:J4 H81:J93 H95:J1048576">
    <cfRule type="cellIs" dxfId="14" priority="13" operator="equal">
      <formula>0</formula>
    </cfRule>
  </conditionalFormatting>
  <conditionalFormatting sqref="L95:L102 N95:N102 D95:D102 P95:P102 F95:F102 R95:R102 H95:J102">
    <cfRule type="cellIs" dxfId="13" priority="1" operator="equal">
      <formula>0</formula>
    </cfRule>
  </conditionalFormatting>
  <conditionalFormatting sqref="D95:D102 F95:F102 N95:N102 L95:L102 P95:P102 R95:R102 H95:J102">
    <cfRule type="cellIs" dxfId="12" priority="10" operator="lessThan">
      <formula>0.84</formula>
    </cfRule>
    <cfRule type="cellIs" dxfId="11" priority="11" operator="greaterThan">
      <formula>1</formula>
    </cfRule>
    <cfRule type="cellIs" dxfId="10" priority="12" operator="between">
      <formula>0.85</formula>
      <formula>1</formula>
    </cfRule>
  </conditionalFormatting>
  <conditionalFormatting sqref="L95:L102 N95:N102 D95:D102 P95:P102 F95:F102 R95:R102 H95:J102">
    <cfRule type="cellIs" dxfId="9" priority="9" operator="equal">
      <formula>0</formula>
    </cfRule>
  </conditionalFormatting>
  <conditionalFormatting sqref="D95:D102 F95:F102 N95:N102 L95:L102 P95:P102 R95:R102 H95:J102">
    <cfRule type="cellIs" dxfId="8" priority="6" operator="lessThan">
      <formula>0.84</formula>
    </cfRule>
    <cfRule type="cellIs" dxfId="7" priority="7" operator="greaterThan">
      <formula>1</formula>
    </cfRule>
    <cfRule type="cellIs" dxfId="6" priority="8" operator="between">
      <formula>0.85</formula>
      <formula>1</formula>
    </cfRule>
  </conditionalFormatting>
  <conditionalFormatting sqref="L95:L102 N95:N102 D95:D102 P95:P102 F95:F102 R95:R102 H95:J102">
    <cfRule type="cellIs" dxfId="5" priority="5" operator="equal">
      <formula>0</formula>
    </cfRule>
  </conditionalFormatting>
  <conditionalFormatting sqref="D95:D102 F95:F102 N95:N102 L95:L102 P95:P102 R95:R102 H95:J102">
    <cfRule type="cellIs" dxfId="4" priority="2" operator="lessThan">
      <formula>0.84</formula>
    </cfRule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57"/>
    <col min="6" max="6" width="8.140625" bestFit="1" customWidth="1"/>
    <col min="15" max="17" width="8.85546875" style="157"/>
  </cols>
  <sheetData>
    <row r="1" spans="1:17" ht="18" x14ac:dyDescent="0.35">
      <c r="A1" s="1289" t="s">
        <v>187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"/>
      <c r="M1" s="1"/>
    </row>
    <row r="2" spans="1:17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"/>
      <c r="M2" s="1"/>
    </row>
    <row r="3" spans="1:17" x14ac:dyDescent="0.25">
      <c r="A3" s="104" t="s">
        <v>192</v>
      </c>
    </row>
    <row r="4" spans="1:17" ht="15.75" x14ac:dyDescent="0.25">
      <c r="A4" s="1290" t="s">
        <v>266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  <c r="P4" s="1291"/>
      <c r="Q4" s="1291"/>
    </row>
    <row r="5" spans="1:17" ht="36.75" thickBot="1" x14ac:dyDescent="0.3">
      <c r="A5" s="86" t="s">
        <v>14</v>
      </c>
      <c r="B5" s="105" t="s">
        <v>165</v>
      </c>
      <c r="C5" s="225" t="s">
        <v>2</v>
      </c>
      <c r="D5" s="226" t="s">
        <v>1</v>
      </c>
      <c r="E5" s="225" t="s">
        <v>3</v>
      </c>
      <c r="F5" s="226" t="s">
        <v>1</v>
      </c>
      <c r="G5" s="225" t="s">
        <v>4</v>
      </c>
      <c r="H5" s="226" t="s">
        <v>1</v>
      </c>
      <c r="I5" s="225" t="s">
        <v>5</v>
      </c>
      <c r="J5" s="226" t="s">
        <v>1</v>
      </c>
      <c r="K5" s="227" t="s">
        <v>194</v>
      </c>
      <c r="L5" s="228" t="s">
        <v>1</v>
      </c>
      <c r="M5" s="227" t="s">
        <v>195</v>
      </c>
      <c r="N5" s="228" t="s">
        <v>1</v>
      </c>
      <c r="O5" s="255" t="s">
        <v>197</v>
      </c>
      <c r="P5" s="256" t="s">
        <v>196</v>
      </c>
      <c r="Q5" s="227" t="s">
        <v>6</v>
      </c>
    </row>
    <row r="6" spans="1:17" ht="15.75" thickTop="1" x14ac:dyDescent="0.25">
      <c r="A6" s="9" t="s">
        <v>16</v>
      </c>
      <c r="B6" s="10">
        <f>'Pque N Mundo I'!B24</f>
        <v>30</v>
      </c>
      <c r="C6" s="106">
        <f>'Pque N Mundo I'!C24</f>
        <v>30</v>
      </c>
      <c r="D6" s="53">
        <f t="shared" ref="D6:D18" si="0">C6/$B6</f>
        <v>1</v>
      </c>
      <c r="E6" s="106">
        <f>'Pque N Mundo I'!E24</f>
        <v>0</v>
      </c>
      <c r="F6" s="53">
        <f t="shared" ref="F6:F18" si="1">E6/$B6</f>
        <v>0</v>
      </c>
      <c r="G6" s="106">
        <f>'Pque N Mundo I'!G24</f>
        <v>0</v>
      </c>
      <c r="H6" s="53">
        <f t="shared" ref="H6:H18" si="2">G6/$B6</f>
        <v>0</v>
      </c>
      <c r="I6" s="106">
        <f>'Pque N Mundo I'!K24</f>
        <v>0</v>
      </c>
      <c r="J6" s="53">
        <f t="shared" ref="J6:J18" si="3">I6/$B6</f>
        <v>0</v>
      </c>
      <c r="K6" s="106">
        <f>'Pque N Mundo I'!M24</f>
        <v>0</v>
      </c>
      <c r="L6" s="53">
        <f t="shared" ref="L6:L18" si="4">K6/$B6</f>
        <v>0</v>
      </c>
      <c r="M6" s="106">
        <f>'Pque N Mundo I'!O24</f>
        <v>0</v>
      </c>
      <c r="N6" s="53">
        <f t="shared" ref="N6:N18" si="5">M6/$B6</f>
        <v>0</v>
      </c>
      <c r="O6" s="245">
        <f t="shared" ref="O6:O18" si="6">SUM(I6,K6,M6)</f>
        <v>0</v>
      </c>
      <c r="P6" s="119">
        <f t="shared" ref="P6:P18" si="7">O6/($B6*3)</f>
        <v>0</v>
      </c>
      <c r="Q6" s="248">
        <f t="shared" ref="Q6:Q18" si="8">SUM(C6,E6,G6,I6,K6,M6)</f>
        <v>30</v>
      </c>
    </row>
    <row r="7" spans="1:17" x14ac:dyDescent="0.25">
      <c r="A7" s="89" t="s">
        <v>17</v>
      </c>
      <c r="B7" s="84">
        <f>'Pque N Mundo I'!B25</f>
        <v>5</v>
      </c>
      <c r="C7" s="107">
        <f>'Pque N Mundo I'!C25</f>
        <v>5</v>
      </c>
      <c r="D7" s="108">
        <f>C7/$B7</f>
        <v>1</v>
      </c>
      <c r="E7" s="107">
        <f>'Pque N Mundo I'!E25</f>
        <v>0</v>
      </c>
      <c r="F7" s="108">
        <f t="shared" si="1"/>
        <v>0</v>
      </c>
      <c r="G7" s="107">
        <f>'Pque N Mundo I'!G25</f>
        <v>0</v>
      </c>
      <c r="H7" s="108">
        <f t="shared" si="2"/>
        <v>0</v>
      </c>
      <c r="I7" s="107">
        <f>'Pque N Mundo I'!K25</f>
        <v>0</v>
      </c>
      <c r="J7" s="108">
        <f t="shared" si="3"/>
        <v>0</v>
      </c>
      <c r="K7" s="107">
        <f>'Pque N Mundo I'!M25</f>
        <v>0</v>
      </c>
      <c r="L7" s="108">
        <f t="shared" si="4"/>
        <v>0</v>
      </c>
      <c r="M7" s="107">
        <f>'Pque N Mundo I'!O25</f>
        <v>0</v>
      </c>
      <c r="N7" s="108">
        <f t="shared" si="5"/>
        <v>0</v>
      </c>
      <c r="O7" s="257">
        <f t="shared" si="6"/>
        <v>0</v>
      </c>
      <c r="P7" s="121">
        <f t="shared" si="7"/>
        <v>0</v>
      </c>
      <c r="Q7" s="247">
        <f t="shared" si="8"/>
        <v>5</v>
      </c>
    </row>
    <row r="8" spans="1:17" x14ac:dyDescent="0.25">
      <c r="A8" s="89" t="s">
        <v>18</v>
      </c>
      <c r="B8" s="84">
        <f>'Pque N Mundo I'!B26</f>
        <v>5</v>
      </c>
      <c r="C8" s="107">
        <f>'Pque N Mundo I'!C26</f>
        <v>5</v>
      </c>
      <c r="D8" s="108">
        <f t="shared" si="0"/>
        <v>1</v>
      </c>
      <c r="E8" s="107">
        <f>'Pque N Mundo I'!E26</f>
        <v>0</v>
      </c>
      <c r="F8" s="108">
        <f t="shared" si="1"/>
        <v>0</v>
      </c>
      <c r="G8" s="107">
        <f>'Pque N Mundo I'!G26</f>
        <v>0</v>
      </c>
      <c r="H8" s="108">
        <f t="shared" si="2"/>
        <v>0</v>
      </c>
      <c r="I8" s="107">
        <f>'Pque N Mundo I'!K26</f>
        <v>0</v>
      </c>
      <c r="J8" s="108">
        <f t="shared" si="3"/>
        <v>0</v>
      </c>
      <c r="K8" s="107">
        <f>'Pque N Mundo I'!M26</f>
        <v>0</v>
      </c>
      <c r="L8" s="108">
        <f t="shared" si="4"/>
        <v>0</v>
      </c>
      <c r="M8" s="107">
        <f>'Pque N Mundo I'!O26</f>
        <v>0</v>
      </c>
      <c r="N8" s="108">
        <f t="shared" si="5"/>
        <v>0</v>
      </c>
      <c r="O8" s="257">
        <f t="shared" si="6"/>
        <v>0</v>
      </c>
      <c r="P8" s="121">
        <f t="shared" si="7"/>
        <v>0</v>
      </c>
      <c r="Q8" s="247">
        <f t="shared" si="8"/>
        <v>5</v>
      </c>
    </row>
    <row r="9" spans="1:17" x14ac:dyDescent="0.25">
      <c r="A9" s="89" t="s">
        <v>33</v>
      </c>
      <c r="B9" s="90">
        <f>'Pque N Mundo I'!B28</f>
        <v>3</v>
      </c>
      <c r="C9" s="107">
        <f>'Pque N Mundo I'!C28</f>
        <v>3</v>
      </c>
      <c r="D9" s="108">
        <f t="shared" si="0"/>
        <v>1</v>
      </c>
      <c r="E9" s="107">
        <f>'Pque N Mundo I'!E28</f>
        <v>0</v>
      </c>
      <c r="F9" s="108">
        <f t="shared" si="1"/>
        <v>0</v>
      </c>
      <c r="G9" s="107">
        <f>'Pque N Mundo I'!G28</f>
        <v>0</v>
      </c>
      <c r="H9" s="108">
        <f t="shared" si="2"/>
        <v>0</v>
      </c>
      <c r="I9" s="107">
        <f>'Pque N Mundo I'!K28</f>
        <v>0</v>
      </c>
      <c r="J9" s="108">
        <f t="shared" si="3"/>
        <v>0</v>
      </c>
      <c r="K9" s="107">
        <f>'Pque N Mundo I'!M28</f>
        <v>0</v>
      </c>
      <c r="L9" s="108">
        <f t="shared" si="4"/>
        <v>0</v>
      </c>
      <c r="M9" s="107">
        <f>'Pque N Mundo I'!O28</f>
        <v>0</v>
      </c>
      <c r="N9" s="108">
        <f t="shared" si="5"/>
        <v>0</v>
      </c>
      <c r="O9" s="257">
        <f t="shared" si="6"/>
        <v>0</v>
      </c>
      <c r="P9" s="121">
        <f t="shared" si="7"/>
        <v>0</v>
      </c>
      <c r="Q9" s="247">
        <f t="shared" si="8"/>
        <v>3</v>
      </c>
    </row>
    <row r="10" spans="1:17" x14ac:dyDescent="0.25">
      <c r="A10" s="89" t="s">
        <v>20</v>
      </c>
      <c r="B10" s="84">
        <f>'Pque N Mundo I'!B30</f>
        <v>2</v>
      </c>
      <c r="C10" s="107">
        <f>'Pque N Mundo I'!C30</f>
        <v>2</v>
      </c>
      <c r="D10" s="108">
        <f t="shared" si="0"/>
        <v>1</v>
      </c>
      <c r="E10" s="107">
        <f>'Pque N Mundo I'!E30</f>
        <v>0</v>
      </c>
      <c r="F10" s="108">
        <f t="shared" si="1"/>
        <v>0</v>
      </c>
      <c r="G10" s="107">
        <f>'Pque N Mundo I'!G30</f>
        <v>0</v>
      </c>
      <c r="H10" s="108">
        <f t="shared" si="2"/>
        <v>0</v>
      </c>
      <c r="I10" s="107">
        <f>'Pque N Mundo I'!K30</f>
        <v>0</v>
      </c>
      <c r="J10" s="108">
        <f t="shared" si="3"/>
        <v>0</v>
      </c>
      <c r="K10" s="107">
        <f>'Pque N Mundo I'!M30</f>
        <v>0</v>
      </c>
      <c r="L10" s="108">
        <f t="shared" si="4"/>
        <v>0</v>
      </c>
      <c r="M10" s="107">
        <f>'Pque N Mundo I'!O30</f>
        <v>0</v>
      </c>
      <c r="N10" s="108">
        <f t="shared" si="5"/>
        <v>0</v>
      </c>
      <c r="O10" s="257">
        <f t="shared" si="6"/>
        <v>0</v>
      </c>
      <c r="P10" s="121">
        <f t="shared" si="7"/>
        <v>0</v>
      </c>
      <c r="Q10" s="247">
        <f t="shared" si="8"/>
        <v>2</v>
      </c>
    </row>
    <row r="11" spans="1:17" x14ac:dyDescent="0.25">
      <c r="A11" s="89" t="s">
        <v>43</v>
      </c>
      <c r="B11" s="84">
        <f>'Pque N Mundo I'!B31</f>
        <v>1</v>
      </c>
      <c r="C11" s="107">
        <f>'Pque N Mundo I'!C31</f>
        <v>1</v>
      </c>
      <c r="D11" s="108">
        <f t="shared" si="0"/>
        <v>1</v>
      </c>
      <c r="E11" s="107">
        <f>'Pque N Mundo I'!E31</f>
        <v>0</v>
      </c>
      <c r="F11" s="108">
        <f t="shared" si="1"/>
        <v>0</v>
      </c>
      <c r="G11" s="107">
        <f>'Pque N Mundo I'!G31</f>
        <v>0</v>
      </c>
      <c r="H11" s="108">
        <f t="shared" si="2"/>
        <v>0</v>
      </c>
      <c r="I11" s="107">
        <f>'Pque N Mundo I'!K31</f>
        <v>0</v>
      </c>
      <c r="J11" s="108">
        <f t="shared" si="3"/>
        <v>0</v>
      </c>
      <c r="K11" s="107">
        <f>'Pque N Mundo I'!M31</f>
        <v>0</v>
      </c>
      <c r="L11" s="108">
        <f t="shared" si="4"/>
        <v>0</v>
      </c>
      <c r="M11" s="107">
        <f>'Pque N Mundo I'!O31</f>
        <v>0</v>
      </c>
      <c r="N11" s="108">
        <f t="shared" si="5"/>
        <v>0</v>
      </c>
      <c r="O11" s="257">
        <f t="shared" si="6"/>
        <v>0</v>
      </c>
      <c r="P11" s="121">
        <f t="shared" si="7"/>
        <v>0</v>
      </c>
      <c r="Q11" s="247">
        <f t="shared" si="8"/>
        <v>1</v>
      </c>
    </row>
    <row r="12" spans="1:17" x14ac:dyDescent="0.25">
      <c r="A12" s="89" t="s">
        <v>22</v>
      </c>
      <c r="B12" s="84">
        <f>'Pque N Mundo I'!B32</f>
        <v>1</v>
      </c>
      <c r="C12" s="107">
        <f>'Pque N Mundo I'!C32</f>
        <v>1</v>
      </c>
      <c r="D12" s="108">
        <f>C12/$B12</f>
        <v>1</v>
      </c>
      <c r="E12" s="107">
        <f>'Pque N Mundo I'!E32</f>
        <v>0</v>
      </c>
      <c r="F12" s="108">
        <f t="shared" si="1"/>
        <v>0</v>
      </c>
      <c r="G12" s="107">
        <f>'Pque N Mundo I'!G32</f>
        <v>0</v>
      </c>
      <c r="H12" s="108">
        <f t="shared" si="2"/>
        <v>0</v>
      </c>
      <c r="I12" s="107">
        <f>'Pque N Mundo I'!K32</f>
        <v>0</v>
      </c>
      <c r="J12" s="108">
        <f t="shared" si="3"/>
        <v>0</v>
      </c>
      <c r="K12" s="107">
        <f>'Pque N Mundo I'!M32</f>
        <v>0</v>
      </c>
      <c r="L12" s="108">
        <f t="shared" si="4"/>
        <v>0</v>
      </c>
      <c r="M12" s="107">
        <f>'Pque N Mundo I'!O32</f>
        <v>0</v>
      </c>
      <c r="N12" s="108">
        <f t="shared" si="5"/>
        <v>0</v>
      </c>
      <c r="O12" s="257">
        <f t="shared" si="6"/>
        <v>0</v>
      </c>
      <c r="P12" s="121">
        <f t="shared" si="7"/>
        <v>0</v>
      </c>
      <c r="Q12" s="247">
        <f t="shared" si="8"/>
        <v>1</v>
      </c>
    </row>
    <row r="13" spans="1:17" x14ac:dyDescent="0.25">
      <c r="A13" s="89" t="s">
        <v>23</v>
      </c>
      <c r="B13" s="84">
        <f>'Pque N Mundo I'!B33</f>
        <v>2</v>
      </c>
      <c r="C13" s="110">
        <f>'Pque N Mundo I'!C33</f>
        <v>1.5</v>
      </c>
      <c r="D13" s="108">
        <f t="shared" si="0"/>
        <v>0.75</v>
      </c>
      <c r="E13" s="110">
        <f>'Pque N Mundo I'!E33</f>
        <v>0</v>
      </c>
      <c r="F13" s="108">
        <f t="shared" si="1"/>
        <v>0</v>
      </c>
      <c r="G13" s="110">
        <f>'Pque N Mundo I'!G33</f>
        <v>0</v>
      </c>
      <c r="H13" s="108">
        <f t="shared" si="2"/>
        <v>0</v>
      </c>
      <c r="I13" s="107">
        <f>'Pque N Mundo I'!K33</f>
        <v>0</v>
      </c>
      <c r="J13" s="108">
        <f t="shared" si="3"/>
        <v>0</v>
      </c>
      <c r="K13" s="107">
        <f>'Pque N Mundo I'!M33</f>
        <v>0</v>
      </c>
      <c r="L13" s="108">
        <f t="shared" si="4"/>
        <v>0</v>
      </c>
      <c r="M13" s="107">
        <f>'Pque N Mundo I'!O33</f>
        <v>0</v>
      </c>
      <c r="N13" s="108">
        <f t="shared" si="5"/>
        <v>0</v>
      </c>
      <c r="O13" s="257">
        <f t="shared" si="6"/>
        <v>0</v>
      </c>
      <c r="P13" s="121">
        <f t="shared" si="7"/>
        <v>0</v>
      </c>
      <c r="Q13" s="247">
        <f t="shared" si="8"/>
        <v>1.5</v>
      </c>
    </row>
    <row r="14" spans="1:17" x14ac:dyDescent="0.25">
      <c r="A14" s="89" t="s">
        <v>24</v>
      </c>
      <c r="B14" s="84">
        <f>'Pque N Mundo I'!B34</f>
        <v>2</v>
      </c>
      <c r="C14" s="107">
        <f>'Pque N Mundo I'!C34</f>
        <v>2</v>
      </c>
      <c r="D14" s="108">
        <f t="shared" si="0"/>
        <v>1</v>
      </c>
      <c r="E14" s="107">
        <f>'Pque N Mundo I'!E34</f>
        <v>0</v>
      </c>
      <c r="F14" s="108">
        <f t="shared" si="1"/>
        <v>0</v>
      </c>
      <c r="G14" s="107">
        <f>'Pque N Mundo I'!G34</f>
        <v>0</v>
      </c>
      <c r="H14" s="108">
        <f t="shared" si="2"/>
        <v>0</v>
      </c>
      <c r="I14" s="107">
        <f>'Pque N Mundo I'!K34</f>
        <v>0</v>
      </c>
      <c r="J14" s="108">
        <f t="shared" si="3"/>
        <v>0</v>
      </c>
      <c r="K14" s="107">
        <f>'Pque N Mundo I'!M34</f>
        <v>0</v>
      </c>
      <c r="L14" s="108">
        <f t="shared" si="4"/>
        <v>0</v>
      </c>
      <c r="M14" s="107">
        <f>'Pque N Mundo I'!O34</f>
        <v>0</v>
      </c>
      <c r="N14" s="108">
        <f t="shared" si="5"/>
        <v>0</v>
      </c>
      <c r="O14" s="257">
        <f t="shared" si="6"/>
        <v>0</v>
      </c>
      <c r="P14" s="121">
        <f t="shared" si="7"/>
        <v>0</v>
      </c>
      <c r="Q14" s="247">
        <f t="shared" si="8"/>
        <v>2</v>
      </c>
    </row>
    <row r="15" spans="1:17" x14ac:dyDescent="0.25">
      <c r="A15" s="89" t="s">
        <v>25</v>
      </c>
      <c r="B15" s="84">
        <f>'Pque N Mundo I'!B35</f>
        <v>3</v>
      </c>
      <c r="C15" s="107">
        <f>'Pque N Mundo I'!C35</f>
        <v>3</v>
      </c>
      <c r="D15" s="108">
        <f t="shared" si="0"/>
        <v>1</v>
      </c>
      <c r="E15" s="107">
        <f>'Pque N Mundo I'!E35</f>
        <v>0</v>
      </c>
      <c r="F15" s="108">
        <f t="shared" si="1"/>
        <v>0</v>
      </c>
      <c r="G15" s="107">
        <f>'Pque N Mundo I'!G35</f>
        <v>0</v>
      </c>
      <c r="H15" s="108">
        <f t="shared" si="2"/>
        <v>0</v>
      </c>
      <c r="I15" s="107">
        <f>'Pque N Mundo I'!K35</f>
        <v>0</v>
      </c>
      <c r="J15" s="108">
        <f t="shared" si="3"/>
        <v>0</v>
      </c>
      <c r="K15" s="107">
        <f>'Pque N Mundo I'!M35</f>
        <v>0</v>
      </c>
      <c r="L15" s="108">
        <f t="shared" si="4"/>
        <v>0</v>
      </c>
      <c r="M15" s="107">
        <f>'Pque N Mundo I'!O35</f>
        <v>0</v>
      </c>
      <c r="N15" s="108">
        <f t="shared" si="5"/>
        <v>0</v>
      </c>
      <c r="O15" s="257">
        <f t="shared" si="6"/>
        <v>0</v>
      </c>
      <c r="P15" s="121">
        <f t="shared" si="7"/>
        <v>0</v>
      </c>
      <c r="Q15" s="247">
        <f t="shared" si="8"/>
        <v>3</v>
      </c>
    </row>
    <row r="16" spans="1:17" x14ac:dyDescent="0.25">
      <c r="A16" s="89" t="s">
        <v>26</v>
      </c>
      <c r="B16" s="84">
        <f>'Pque N Mundo I'!B37</f>
        <v>1</v>
      </c>
      <c r="C16" s="107">
        <f>'Pque N Mundo I'!C37</f>
        <v>0</v>
      </c>
      <c r="D16" s="108">
        <f t="shared" si="0"/>
        <v>0</v>
      </c>
      <c r="E16" s="107">
        <f>'Pque N Mundo I'!E37</f>
        <v>0</v>
      </c>
      <c r="F16" s="108">
        <f t="shared" si="1"/>
        <v>0</v>
      </c>
      <c r="G16" s="107">
        <f>'Pque N Mundo I'!G37</f>
        <v>0</v>
      </c>
      <c r="H16" s="108">
        <f t="shared" si="2"/>
        <v>0</v>
      </c>
      <c r="I16" s="107">
        <f>'Pque N Mundo I'!K37</f>
        <v>0</v>
      </c>
      <c r="J16" s="108">
        <f t="shared" si="3"/>
        <v>0</v>
      </c>
      <c r="K16" s="107">
        <f>'Pque N Mundo I'!M37</f>
        <v>0</v>
      </c>
      <c r="L16" s="108">
        <f t="shared" si="4"/>
        <v>0</v>
      </c>
      <c r="M16" s="107">
        <f>'Pque N Mundo I'!O37</f>
        <v>0</v>
      </c>
      <c r="N16" s="108">
        <f t="shared" si="5"/>
        <v>0</v>
      </c>
      <c r="O16" s="257">
        <f t="shared" si="6"/>
        <v>0</v>
      </c>
      <c r="P16" s="121">
        <f t="shared" si="7"/>
        <v>0</v>
      </c>
      <c r="Q16" s="247">
        <f t="shared" si="8"/>
        <v>0</v>
      </c>
    </row>
    <row r="17" spans="1:17" ht="15.75" thickBot="1" x14ac:dyDescent="0.3">
      <c r="A17" s="111" t="s">
        <v>34</v>
      </c>
      <c r="B17" s="93">
        <f>'Pque N Mundo I'!B39</f>
        <v>2</v>
      </c>
      <c r="C17" s="112">
        <f>'Pque N Mundo I'!C39</f>
        <v>2</v>
      </c>
      <c r="D17" s="113">
        <f t="shared" si="0"/>
        <v>1</v>
      </c>
      <c r="E17" s="112">
        <f>'Pque N Mundo I'!E39</f>
        <v>0</v>
      </c>
      <c r="F17" s="113">
        <f t="shared" si="1"/>
        <v>0</v>
      </c>
      <c r="G17" s="112">
        <f>'Pque N Mundo I'!G39</f>
        <v>0</v>
      </c>
      <c r="H17" s="113">
        <f t="shared" si="2"/>
        <v>0</v>
      </c>
      <c r="I17" s="112">
        <f>'Pque N Mundo I'!K39</f>
        <v>0</v>
      </c>
      <c r="J17" s="113">
        <f t="shared" si="3"/>
        <v>0</v>
      </c>
      <c r="K17" s="112">
        <f>'Pque N Mundo I'!M39</f>
        <v>0</v>
      </c>
      <c r="L17" s="113">
        <f t="shared" si="4"/>
        <v>0</v>
      </c>
      <c r="M17" s="112">
        <f>'Pque N Mundo I'!O39</f>
        <v>0</v>
      </c>
      <c r="N17" s="113">
        <f t="shared" si="5"/>
        <v>0</v>
      </c>
      <c r="O17" s="258">
        <f t="shared" si="6"/>
        <v>0</v>
      </c>
      <c r="P17" s="125">
        <f t="shared" si="7"/>
        <v>0</v>
      </c>
      <c r="Q17" s="249">
        <f t="shared" si="8"/>
        <v>2</v>
      </c>
    </row>
    <row r="18" spans="1:17" ht="15.75" thickBot="1" x14ac:dyDescent="0.3">
      <c r="A18" s="6" t="s">
        <v>7</v>
      </c>
      <c r="B18" s="7">
        <f>SUM(B6:B17)</f>
        <v>57</v>
      </c>
      <c r="C18" s="8">
        <f>SUM(C6:C17)</f>
        <v>55.5</v>
      </c>
      <c r="D18" s="22">
        <f t="shared" si="0"/>
        <v>0.97368421052631582</v>
      </c>
      <c r="E18" s="8">
        <f>SUM(E6:E17)</f>
        <v>0</v>
      </c>
      <c r="F18" s="22">
        <f t="shared" si="1"/>
        <v>0</v>
      </c>
      <c r="G18" s="8">
        <f>SUM(G6:G17)</f>
        <v>0</v>
      </c>
      <c r="H18" s="22">
        <f t="shared" si="2"/>
        <v>0</v>
      </c>
      <c r="I18" s="8">
        <f>SUM(I6:I17)</f>
        <v>0</v>
      </c>
      <c r="J18" s="22">
        <f t="shared" si="3"/>
        <v>0</v>
      </c>
      <c r="K18" s="8">
        <f t="shared" ref="K18" si="9">SUM(K6:K17)</f>
        <v>0</v>
      </c>
      <c r="L18" s="22">
        <f t="shared" si="4"/>
        <v>0</v>
      </c>
      <c r="M18" s="8">
        <f t="shared" ref="M18" si="10">SUM(M6:M17)</f>
        <v>0</v>
      </c>
      <c r="N18" s="22">
        <f t="shared" si="5"/>
        <v>0</v>
      </c>
      <c r="O18" s="81">
        <f t="shared" si="6"/>
        <v>0</v>
      </c>
      <c r="P18" s="82">
        <f t="shared" si="7"/>
        <v>0</v>
      </c>
      <c r="Q18" s="8">
        <f t="shared" si="8"/>
        <v>55.5</v>
      </c>
    </row>
    <row r="20" spans="1:17" ht="15.75" x14ac:dyDescent="0.25">
      <c r="A20" s="1290" t="s">
        <v>47</v>
      </c>
      <c r="B20" s="1291"/>
      <c r="C20" s="1291"/>
      <c r="D20" s="1291"/>
      <c r="E20" s="1291"/>
      <c r="F20" s="1291"/>
      <c r="G20" s="1291"/>
      <c r="H20" s="1291"/>
      <c r="I20" s="1291"/>
      <c r="J20" s="1291"/>
      <c r="K20" s="1291"/>
      <c r="L20" s="1291"/>
      <c r="M20" s="1291"/>
      <c r="N20" s="1291"/>
      <c r="O20" s="1291"/>
      <c r="P20" s="1291"/>
      <c r="Q20" s="1291"/>
    </row>
    <row r="21" spans="1:17" ht="36.75" thickBot="1" x14ac:dyDescent="0.3">
      <c r="A21" s="86" t="s">
        <v>14</v>
      </c>
      <c r="B21" s="105" t="s">
        <v>165</v>
      </c>
      <c r="C21" s="225" t="s">
        <v>2</v>
      </c>
      <c r="D21" s="226" t="s">
        <v>1</v>
      </c>
      <c r="E21" s="225" t="s">
        <v>3</v>
      </c>
      <c r="F21" s="226" t="s">
        <v>1</v>
      </c>
      <c r="G21" s="225" t="s">
        <v>4</v>
      </c>
      <c r="H21" s="226" t="s">
        <v>1</v>
      </c>
      <c r="I21" s="225" t="s">
        <v>5</v>
      </c>
      <c r="J21" s="226" t="s">
        <v>1</v>
      </c>
      <c r="K21" s="227" t="s">
        <v>194</v>
      </c>
      <c r="L21" s="228" t="s">
        <v>1</v>
      </c>
      <c r="M21" s="227" t="s">
        <v>195</v>
      </c>
      <c r="N21" s="228" t="s">
        <v>1</v>
      </c>
      <c r="O21" s="255" t="s">
        <v>197</v>
      </c>
      <c r="P21" s="256" t="s">
        <v>196</v>
      </c>
      <c r="Q21" s="227" t="s">
        <v>6</v>
      </c>
    </row>
    <row r="22" spans="1:17" ht="15.75" thickTop="1" x14ac:dyDescent="0.25">
      <c r="A22" s="58" t="s">
        <v>16</v>
      </c>
      <c r="B22" s="252">
        <f>'Pque N Mundo II'!B24</f>
        <v>24</v>
      </c>
      <c r="C22" s="115">
        <f>'Pque N Mundo II'!C24</f>
        <v>25</v>
      </c>
      <c r="D22" s="61">
        <f t="shared" ref="D22:D34" si="11">C22/$B22</f>
        <v>1.0416666666666667</v>
      </c>
      <c r="E22" s="115">
        <f>'Pque N Mundo II'!E24</f>
        <v>0</v>
      </c>
      <c r="F22" s="61">
        <f t="shared" ref="F22:F34" si="12">E22/$B22</f>
        <v>0</v>
      </c>
      <c r="G22" s="115">
        <f>'Pque N Mundo II'!G24</f>
        <v>0</v>
      </c>
      <c r="H22" s="61">
        <f t="shared" ref="H22:H34" si="13">G22/$B22</f>
        <v>0</v>
      </c>
      <c r="I22" s="115">
        <f>'Pque N Mundo II'!K24</f>
        <v>0</v>
      </c>
      <c r="J22" s="61">
        <f t="shared" ref="J22:J34" si="14">I22/$B22</f>
        <v>0</v>
      </c>
      <c r="K22" s="115">
        <f>'Pque N Mundo II'!M24</f>
        <v>0</v>
      </c>
      <c r="L22" s="61">
        <f t="shared" ref="L22:L34" si="15">K22/$B22</f>
        <v>0</v>
      </c>
      <c r="M22" s="115">
        <f>'Pque N Mundo II'!O24</f>
        <v>0</v>
      </c>
      <c r="N22" s="61">
        <f t="shared" ref="N22:N34" si="16">M22/$B22</f>
        <v>0</v>
      </c>
      <c r="O22" s="259">
        <f t="shared" ref="O22:O34" si="17">SUM(I22,K22,M22)</f>
        <v>0</v>
      </c>
      <c r="P22" s="251">
        <f t="shared" ref="P22:P34" si="18">O22/($B22*3)</f>
        <v>0</v>
      </c>
      <c r="Q22" s="269">
        <f t="shared" ref="Q22:Q34" si="19">SUM(C22,E22,G22,I22,K22,M22)</f>
        <v>25</v>
      </c>
    </row>
    <row r="23" spans="1:17" x14ac:dyDescent="0.25">
      <c r="A23" s="89" t="s">
        <v>17</v>
      </c>
      <c r="B23" s="84">
        <f>'Pque N Mundo II'!B25</f>
        <v>4</v>
      </c>
      <c r="C23" s="107">
        <f>'Pque N Mundo II'!C25</f>
        <v>4</v>
      </c>
      <c r="D23" s="108">
        <f t="shared" si="11"/>
        <v>1</v>
      </c>
      <c r="E23" s="107">
        <f>'Pque N Mundo II'!E25</f>
        <v>0</v>
      </c>
      <c r="F23" s="108">
        <f t="shared" si="12"/>
        <v>0</v>
      </c>
      <c r="G23" s="107">
        <f>'Pque N Mundo II'!G25</f>
        <v>0</v>
      </c>
      <c r="H23" s="108">
        <f t="shared" si="13"/>
        <v>0</v>
      </c>
      <c r="I23" s="107">
        <f>'Pque N Mundo II'!K25</f>
        <v>0</v>
      </c>
      <c r="J23" s="108">
        <f t="shared" si="14"/>
        <v>0</v>
      </c>
      <c r="K23" s="107">
        <f>'Pque N Mundo II'!M25</f>
        <v>0</v>
      </c>
      <c r="L23" s="108">
        <f t="shared" si="15"/>
        <v>0</v>
      </c>
      <c r="M23" s="107">
        <f>'Pque N Mundo II'!O25</f>
        <v>0</v>
      </c>
      <c r="N23" s="108">
        <f t="shared" si="16"/>
        <v>0</v>
      </c>
      <c r="O23" s="257">
        <f t="shared" si="17"/>
        <v>0</v>
      </c>
      <c r="P23" s="121">
        <f t="shared" si="18"/>
        <v>0</v>
      </c>
      <c r="Q23" s="247">
        <f t="shared" si="19"/>
        <v>4</v>
      </c>
    </row>
    <row r="24" spans="1:17" x14ac:dyDescent="0.25">
      <c r="A24" s="89" t="s">
        <v>18</v>
      </c>
      <c r="B24" s="84">
        <f>'Pque N Mundo II'!B26</f>
        <v>4</v>
      </c>
      <c r="C24" s="107">
        <f>'Pque N Mundo II'!C26</f>
        <v>4</v>
      </c>
      <c r="D24" s="108">
        <f t="shared" si="11"/>
        <v>1</v>
      </c>
      <c r="E24" s="107">
        <f>'Pque N Mundo II'!E26</f>
        <v>0</v>
      </c>
      <c r="F24" s="108">
        <f t="shared" si="12"/>
        <v>0</v>
      </c>
      <c r="G24" s="107">
        <f>'Pque N Mundo II'!G26</f>
        <v>0</v>
      </c>
      <c r="H24" s="108">
        <f t="shared" si="13"/>
        <v>0</v>
      </c>
      <c r="I24" s="107">
        <f>'Pque N Mundo II'!K26</f>
        <v>0</v>
      </c>
      <c r="J24" s="108">
        <f t="shared" si="14"/>
        <v>0</v>
      </c>
      <c r="K24" s="107">
        <f>'Pque N Mundo II'!M26</f>
        <v>0</v>
      </c>
      <c r="L24" s="108">
        <f t="shared" si="15"/>
        <v>0</v>
      </c>
      <c r="M24" s="107">
        <f>'Pque N Mundo II'!O26</f>
        <v>0</v>
      </c>
      <c r="N24" s="108">
        <f t="shared" si="16"/>
        <v>0</v>
      </c>
      <c r="O24" s="257">
        <f t="shared" si="17"/>
        <v>0</v>
      </c>
      <c r="P24" s="121">
        <f t="shared" si="18"/>
        <v>0</v>
      </c>
      <c r="Q24" s="247">
        <f t="shared" si="19"/>
        <v>4</v>
      </c>
    </row>
    <row r="25" spans="1:17" x14ac:dyDescent="0.25">
      <c r="A25" s="89" t="s">
        <v>32</v>
      </c>
      <c r="B25" s="84">
        <f>'Pque N Mundo II'!B27</f>
        <v>2</v>
      </c>
      <c r="C25" s="107">
        <f>'Pque N Mundo II'!C27</f>
        <v>2</v>
      </c>
      <c r="D25" s="108">
        <f t="shared" si="11"/>
        <v>1</v>
      </c>
      <c r="E25" s="107">
        <f>'Pque N Mundo II'!E27</f>
        <v>0</v>
      </c>
      <c r="F25" s="108">
        <f t="shared" si="12"/>
        <v>0</v>
      </c>
      <c r="G25" s="107">
        <f>'Pque N Mundo II'!G27</f>
        <v>0</v>
      </c>
      <c r="H25" s="108">
        <f t="shared" si="13"/>
        <v>0</v>
      </c>
      <c r="I25" s="107">
        <f>'Pque N Mundo II'!K27</f>
        <v>0</v>
      </c>
      <c r="J25" s="108">
        <f t="shared" si="14"/>
        <v>0</v>
      </c>
      <c r="K25" s="107">
        <f>'Pque N Mundo II'!M27</f>
        <v>0</v>
      </c>
      <c r="L25" s="108">
        <f t="shared" si="15"/>
        <v>0</v>
      </c>
      <c r="M25" s="107">
        <f>'Pque N Mundo II'!O27</f>
        <v>0</v>
      </c>
      <c r="N25" s="108">
        <f t="shared" si="16"/>
        <v>0</v>
      </c>
      <c r="O25" s="257">
        <f t="shared" si="17"/>
        <v>0</v>
      </c>
      <c r="P25" s="121">
        <f t="shared" si="18"/>
        <v>0</v>
      </c>
      <c r="Q25" s="247">
        <f t="shared" si="19"/>
        <v>2</v>
      </c>
    </row>
    <row r="26" spans="1:17" x14ac:dyDescent="0.25">
      <c r="A26" s="89" t="s">
        <v>33</v>
      </c>
      <c r="B26" s="84">
        <f>'Pque N Mundo II'!B28</f>
        <v>2</v>
      </c>
      <c r="C26" s="107">
        <f>'Pque N Mundo II'!C28</f>
        <v>3</v>
      </c>
      <c r="D26" s="108">
        <f t="shared" si="11"/>
        <v>1.5</v>
      </c>
      <c r="E26" s="107">
        <f>'Pque N Mundo II'!E28</f>
        <v>0</v>
      </c>
      <c r="F26" s="108">
        <f t="shared" si="12"/>
        <v>0</v>
      </c>
      <c r="G26" s="107">
        <f>'Pque N Mundo II'!G28</f>
        <v>0</v>
      </c>
      <c r="H26" s="108">
        <f t="shared" si="13"/>
        <v>0</v>
      </c>
      <c r="I26" s="107">
        <f>'Pque N Mundo II'!K28</f>
        <v>0</v>
      </c>
      <c r="J26" s="108">
        <f t="shared" si="14"/>
        <v>0</v>
      </c>
      <c r="K26" s="107">
        <f>'Pque N Mundo II'!M28</f>
        <v>0</v>
      </c>
      <c r="L26" s="108">
        <f t="shared" si="15"/>
        <v>0</v>
      </c>
      <c r="M26" s="107">
        <f>'Pque N Mundo II'!O28</f>
        <v>0</v>
      </c>
      <c r="N26" s="108">
        <f t="shared" si="16"/>
        <v>0</v>
      </c>
      <c r="O26" s="257">
        <f t="shared" si="17"/>
        <v>0</v>
      </c>
      <c r="P26" s="121">
        <f t="shared" si="18"/>
        <v>0</v>
      </c>
      <c r="Q26" s="247">
        <f t="shared" si="19"/>
        <v>3</v>
      </c>
    </row>
    <row r="27" spans="1:17" x14ac:dyDescent="0.25">
      <c r="A27" s="89" t="s">
        <v>20</v>
      </c>
      <c r="B27" s="84">
        <f>'Pque N Mundo II'!B29</f>
        <v>2</v>
      </c>
      <c r="C27" s="107">
        <f>'Pque N Mundo II'!C29</f>
        <v>2</v>
      </c>
      <c r="D27" s="108">
        <f t="shared" si="11"/>
        <v>1</v>
      </c>
      <c r="E27" s="107">
        <f>'Pque N Mundo II'!E29</f>
        <v>0</v>
      </c>
      <c r="F27" s="108">
        <f t="shared" si="12"/>
        <v>0</v>
      </c>
      <c r="G27" s="107">
        <f>'Pque N Mundo II'!G29</f>
        <v>0</v>
      </c>
      <c r="H27" s="108">
        <f t="shared" si="13"/>
        <v>0</v>
      </c>
      <c r="I27" s="107">
        <f>'Pque N Mundo II'!K29</f>
        <v>0</v>
      </c>
      <c r="J27" s="108">
        <f t="shared" si="14"/>
        <v>0</v>
      </c>
      <c r="K27" s="107">
        <f>'Pque N Mundo II'!M29</f>
        <v>0</v>
      </c>
      <c r="L27" s="108">
        <f t="shared" si="15"/>
        <v>0</v>
      </c>
      <c r="M27" s="107">
        <f>'Pque N Mundo II'!O29</f>
        <v>0</v>
      </c>
      <c r="N27" s="108">
        <f t="shared" si="16"/>
        <v>0</v>
      </c>
      <c r="O27" s="257">
        <f t="shared" si="17"/>
        <v>0</v>
      </c>
      <c r="P27" s="121">
        <f t="shared" si="18"/>
        <v>0</v>
      </c>
      <c r="Q27" s="247">
        <f t="shared" si="19"/>
        <v>2</v>
      </c>
    </row>
    <row r="28" spans="1:17" x14ac:dyDescent="0.25">
      <c r="A28" s="89" t="s">
        <v>43</v>
      </c>
      <c r="B28" s="84">
        <f>'Pque N Mundo II'!B30</f>
        <v>2</v>
      </c>
      <c r="C28" s="107">
        <f>'Pque N Mundo II'!C30</f>
        <v>1.9</v>
      </c>
      <c r="D28" s="108">
        <f t="shared" si="11"/>
        <v>0.95</v>
      </c>
      <c r="E28" s="107">
        <f>'Pque N Mundo II'!E30</f>
        <v>0</v>
      </c>
      <c r="F28" s="108">
        <f t="shared" si="12"/>
        <v>0</v>
      </c>
      <c r="G28" s="107">
        <f>'Pque N Mundo II'!G30</f>
        <v>0</v>
      </c>
      <c r="H28" s="108">
        <f t="shared" si="13"/>
        <v>0</v>
      </c>
      <c r="I28" s="107">
        <f>'Pque N Mundo II'!K30</f>
        <v>0</v>
      </c>
      <c r="J28" s="108">
        <f t="shared" si="14"/>
        <v>0</v>
      </c>
      <c r="K28" s="107">
        <f>'Pque N Mundo II'!M30</f>
        <v>0</v>
      </c>
      <c r="L28" s="108">
        <f t="shared" si="15"/>
        <v>0</v>
      </c>
      <c r="M28" s="107">
        <f>'Pque N Mundo II'!O30</f>
        <v>0</v>
      </c>
      <c r="N28" s="108">
        <f t="shared" si="16"/>
        <v>0</v>
      </c>
      <c r="O28" s="257">
        <f t="shared" si="17"/>
        <v>0</v>
      </c>
      <c r="P28" s="121">
        <f t="shared" si="18"/>
        <v>0</v>
      </c>
      <c r="Q28" s="247">
        <f t="shared" si="19"/>
        <v>1.9</v>
      </c>
    </row>
    <row r="29" spans="1:17" x14ac:dyDescent="0.25">
      <c r="A29" s="89" t="s">
        <v>23</v>
      </c>
      <c r="B29" s="84">
        <f>'Pque N Mundo II'!B31</f>
        <v>2</v>
      </c>
      <c r="C29" s="107">
        <f>'Pque N Mundo II'!C31</f>
        <v>2</v>
      </c>
      <c r="D29" s="108">
        <f t="shared" si="11"/>
        <v>1</v>
      </c>
      <c r="E29" s="107">
        <f>'Pque N Mundo II'!E31</f>
        <v>0</v>
      </c>
      <c r="F29" s="108">
        <f t="shared" si="12"/>
        <v>0</v>
      </c>
      <c r="G29" s="107">
        <f>'Pque N Mundo II'!G31</f>
        <v>0</v>
      </c>
      <c r="H29" s="108">
        <f t="shared" si="13"/>
        <v>0</v>
      </c>
      <c r="I29" s="107">
        <f>'Pque N Mundo II'!K31</f>
        <v>0</v>
      </c>
      <c r="J29" s="108">
        <f t="shared" si="14"/>
        <v>0</v>
      </c>
      <c r="K29" s="107">
        <f>'Pque N Mundo II'!M31</f>
        <v>0</v>
      </c>
      <c r="L29" s="108">
        <f t="shared" si="15"/>
        <v>0</v>
      </c>
      <c r="M29" s="107">
        <f>'Pque N Mundo II'!O31</f>
        <v>0</v>
      </c>
      <c r="N29" s="108">
        <f t="shared" si="16"/>
        <v>0</v>
      </c>
      <c r="O29" s="257">
        <f t="shared" si="17"/>
        <v>0</v>
      </c>
      <c r="P29" s="121">
        <f t="shared" si="18"/>
        <v>0</v>
      </c>
      <c r="Q29" s="247">
        <f t="shared" si="19"/>
        <v>2</v>
      </c>
    </row>
    <row r="30" spans="1:17" x14ac:dyDescent="0.25">
      <c r="A30" s="89" t="s">
        <v>24</v>
      </c>
      <c r="B30" s="84">
        <f>'Pque N Mundo II'!B32</f>
        <v>2</v>
      </c>
      <c r="C30" s="107">
        <f>'Pque N Mundo II'!C32</f>
        <v>2</v>
      </c>
      <c r="D30" s="108">
        <f t="shared" si="11"/>
        <v>1</v>
      </c>
      <c r="E30" s="107">
        <f>'Pque N Mundo II'!E32</f>
        <v>0</v>
      </c>
      <c r="F30" s="108">
        <f t="shared" si="12"/>
        <v>0</v>
      </c>
      <c r="G30" s="107">
        <f>'Pque N Mundo II'!G32</f>
        <v>0</v>
      </c>
      <c r="H30" s="108">
        <f t="shared" si="13"/>
        <v>0</v>
      </c>
      <c r="I30" s="107">
        <f>'Pque N Mundo II'!K32</f>
        <v>0</v>
      </c>
      <c r="J30" s="108">
        <f t="shared" si="14"/>
        <v>0</v>
      </c>
      <c r="K30" s="107">
        <f>'Pque N Mundo II'!M32</f>
        <v>0</v>
      </c>
      <c r="L30" s="108">
        <f t="shared" si="15"/>
        <v>0</v>
      </c>
      <c r="M30" s="107">
        <f>'Pque N Mundo II'!O32</f>
        <v>0</v>
      </c>
      <c r="N30" s="108">
        <f t="shared" si="16"/>
        <v>0</v>
      </c>
      <c r="O30" s="257">
        <f t="shared" si="17"/>
        <v>0</v>
      </c>
      <c r="P30" s="121">
        <f t="shared" si="18"/>
        <v>0</v>
      </c>
      <c r="Q30" s="247">
        <f t="shared" si="19"/>
        <v>2</v>
      </c>
    </row>
    <row r="31" spans="1:17" x14ac:dyDescent="0.25">
      <c r="A31" s="89" t="s">
        <v>25</v>
      </c>
      <c r="B31" s="84">
        <f>'Pque N Mundo II'!B33</f>
        <v>3</v>
      </c>
      <c r="C31" s="107">
        <f>'Pque N Mundo II'!C33</f>
        <v>3.3330000000000002</v>
      </c>
      <c r="D31" s="108">
        <f t="shared" si="11"/>
        <v>1.111</v>
      </c>
      <c r="E31" s="107">
        <f>'Pque N Mundo II'!E33</f>
        <v>0</v>
      </c>
      <c r="F31" s="108">
        <f t="shared" si="12"/>
        <v>0</v>
      </c>
      <c r="G31" s="107">
        <f>'Pque N Mundo II'!G33</f>
        <v>0</v>
      </c>
      <c r="H31" s="108">
        <f t="shared" si="13"/>
        <v>0</v>
      </c>
      <c r="I31" s="107">
        <f>'Pque N Mundo II'!K33</f>
        <v>0</v>
      </c>
      <c r="J31" s="108">
        <f t="shared" si="14"/>
        <v>0</v>
      </c>
      <c r="K31" s="107">
        <f>'Pque N Mundo II'!M33</f>
        <v>0</v>
      </c>
      <c r="L31" s="108">
        <f t="shared" si="15"/>
        <v>0</v>
      </c>
      <c r="M31" s="107">
        <f>'Pque N Mundo II'!O33</f>
        <v>0</v>
      </c>
      <c r="N31" s="108">
        <f t="shared" si="16"/>
        <v>0</v>
      </c>
      <c r="O31" s="257">
        <f t="shared" si="17"/>
        <v>0</v>
      </c>
      <c r="P31" s="121">
        <f t="shared" si="18"/>
        <v>0</v>
      </c>
      <c r="Q31" s="247">
        <f t="shared" si="19"/>
        <v>3.3330000000000002</v>
      </c>
    </row>
    <row r="32" spans="1:17" x14ac:dyDescent="0.25">
      <c r="A32" s="89" t="s">
        <v>26</v>
      </c>
      <c r="B32" s="84">
        <f>'Pque N Mundo II'!B34</f>
        <v>1</v>
      </c>
      <c r="C32" s="107">
        <f>'Pque N Mundo II'!C34</f>
        <v>1</v>
      </c>
      <c r="D32" s="108">
        <f t="shared" si="11"/>
        <v>1</v>
      </c>
      <c r="E32" s="107">
        <f>'Pque N Mundo II'!E34</f>
        <v>0</v>
      </c>
      <c r="F32" s="108">
        <f t="shared" si="12"/>
        <v>0</v>
      </c>
      <c r="G32" s="107">
        <f>'Pque N Mundo II'!G34</f>
        <v>0</v>
      </c>
      <c r="H32" s="108">
        <f t="shared" si="13"/>
        <v>0</v>
      </c>
      <c r="I32" s="107">
        <f>'Pque N Mundo II'!K34</f>
        <v>0</v>
      </c>
      <c r="J32" s="108">
        <f t="shared" si="14"/>
        <v>0</v>
      </c>
      <c r="K32" s="107">
        <f>'Pque N Mundo II'!M34</f>
        <v>0</v>
      </c>
      <c r="L32" s="108">
        <f t="shared" si="15"/>
        <v>0</v>
      </c>
      <c r="M32" s="107">
        <f>'Pque N Mundo II'!O34</f>
        <v>0</v>
      </c>
      <c r="N32" s="108">
        <f t="shared" si="16"/>
        <v>0</v>
      </c>
      <c r="O32" s="257">
        <f t="shared" si="17"/>
        <v>0</v>
      </c>
      <c r="P32" s="121">
        <f t="shared" si="18"/>
        <v>0</v>
      </c>
      <c r="Q32" s="247">
        <f t="shared" si="19"/>
        <v>1</v>
      </c>
    </row>
    <row r="33" spans="1:17" ht="15.75" thickBot="1" x14ac:dyDescent="0.3">
      <c r="A33" s="63" t="s">
        <v>34</v>
      </c>
      <c r="B33" s="91">
        <f>'Pque N Mundo II'!B35</f>
        <v>1</v>
      </c>
      <c r="C33" s="118">
        <f>'Pque N Mundo II'!C35</f>
        <v>1</v>
      </c>
      <c r="D33" s="132">
        <f t="shared" si="11"/>
        <v>1</v>
      </c>
      <c r="E33" s="118">
        <f>'Pque N Mundo II'!E35</f>
        <v>0</v>
      </c>
      <c r="F33" s="132">
        <f t="shared" si="12"/>
        <v>0</v>
      </c>
      <c r="G33" s="118">
        <f>'Pque N Mundo II'!G35</f>
        <v>0</v>
      </c>
      <c r="H33" s="132">
        <f t="shared" si="13"/>
        <v>0</v>
      </c>
      <c r="I33" s="118">
        <f>'Pque N Mundo II'!K35</f>
        <v>0</v>
      </c>
      <c r="J33" s="132">
        <f t="shared" si="14"/>
        <v>0</v>
      </c>
      <c r="K33" s="118">
        <f>'Pque N Mundo II'!M35</f>
        <v>0</v>
      </c>
      <c r="L33" s="132">
        <f t="shared" si="15"/>
        <v>0</v>
      </c>
      <c r="M33" s="118">
        <f>'Pque N Mundo II'!O35</f>
        <v>0</v>
      </c>
      <c r="N33" s="132">
        <f t="shared" si="16"/>
        <v>0</v>
      </c>
      <c r="O33" s="265">
        <f t="shared" si="17"/>
        <v>0</v>
      </c>
      <c r="P33" s="180">
        <f t="shared" si="18"/>
        <v>0</v>
      </c>
      <c r="Q33" s="274">
        <f t="shared" si="19"/>
        <v>1</v>
      </c>
    </row>
    <row r="34" spans="1:17" ht="15.75" thickBot="1" x14ac:dyDescent="0.3">
      <c r="A34" s="351" t="s">
        <v>7</v>
      </c>
      <c r="B34" s="353">
        <f>SUM(B22:B33)</f>
        <v>49</v>
      </c>
      <c r="C34" s="355">
        <f>SUM(C22:C33)</f>
        <v>51.232999999999997</v>
      </c>
      <c r="D34" s="382">
        <f t="shared" si="11"/>
        <v>1.0455714285714286</v>
      </c>
      <c r="E34" s="355">
        <f>SUM(E22:E33)</f>
        <v>0</v>
      </c>
      <c r="F34" s="382">
        <f t="shared" si="12"/>
        <v>0</v>
      </c>
      <c r="G34" s="355">
        <f>SUM(G22:G33)</f>
        <v>0</v>
      </c>
      <c r="H34" s="382">
        <f t="shared" si="13"/>
        <v>0</v>
      </c>
      <c r="I34" s="355">
        <f>SUM(I22:I33)</f>
        <v>0</v>
      </c>
      <c r="J34" s="382">
        <f t="shared" si="14"/>
        <v>0</v>
      </c>
      <c r="K34" s="355">
        <f t="shared" ref="K34" si="20">SUM(K22:K33)</f>
        <v>0</v>
      </c>
      <c r="L34" s="382">
        <f t="shared" si="15"/>
        <v>0</v>
      </c>
      <c r="M34" s="355">
        <f t="shared" ref="M34" si="21">SUM(M22:M33)</f>
        <v>0</v>
      </c>
      <c r="N34" s="382">
        <f t="shared" si="16"/>
        <v>0</v>
      </c>
      <c r="O34" s="357">
        <f t="shared" si="17"/>
        <v>0</v>
      </c>
      <c r="P34" s="383">
        <f t="shared" si="18"/>
        <v>0</v>
      </c>
      <c r="Q34" s="355">
        <f t="shared" si="19"/>
        <v>51.232999999999997</v>
      </c>
    </row>
    <row r="36" spans="1:17" ht="15.75" x14ac:dyDescent="0.25">
      <c r="A36" s="1290" t="s">
        <v>268</v>
      </c>
      <c r="B36" s="1291"/>
      <c r="C36" s="1291"/>
      <c r="D36" s="1291"/>
      <c r="E36" s="1291"/>
      <c r="F36" s="1291"/>
      <c r="G36" s="1291"/>
      <c r="H36" s="1291"/>
      <c r="I36" s="1291"/>
      <c r="J36" s="1291"/>
      <c r="K36" s="1291"/>
      <c r="L36" s="1291"/>
      <c r="M36" s="1291"/>
      <c r="N36" s="1291"/>
      <c r="O36" s="1291"/>
      <c r="P36" s="1291"/>
      <c r="Q36" s="1291"/>
    </row>
    <row r="37" spans="1:17" ht="36.75" thickBot="1" x14ac:dyDescent="0.3">
      <c r="A37" s="14" t="s">
        <v>14</v>
      </c>
      <c r="B37" s="12" t="s">
        <v>15</v>
      </c>
      <c r="C37" s="225" t="s">
        <v>2</v>
      </c>
      <c r="D37" s="226" t="s">
        <v>1</v>
      </c>
      <c r="E37" s="225" t="s">
        <v>3</v>
      </c>
      <c r="F37" s="226" t="s">
        <v>1</v>
      </c>
      <c r="G37" s="225" t="s">
        <v>4</v>
      </c>
      <c r="H37" s="226" t="s">
        <v>1</v>
      </c>
      <c r="I37" s="225" t="s">
        <v>5</v>
      </c>
      <c r="J37" s="226" t="s">
        <v>1</v>
      </c>
      <c r="K37" s="227" t="s">
        <v>194</v>
      </c>
      <c r="L37" s="228" t="s">
        <v>1</v>
      </c>
      <c r="M37" s="227" t="s">
        <v>195</v>
      </c>
      <c r="N37" s="228" t="s">
        <v>1</v>
      </c>
      <c r="O37" s="255" t="s">
        <v>197</v>
      </c>
      <c r="P37" s="256" t="s">
        <v>196</v>
      </c>
      <c r="Q37" s="227" t="s">
        <v>6</v>
      </c>
    </row>
    <row r="38" spans="1:17" ht="15.75" thickTop="1" x14ac:dyDescent="0.25">
      <c r="A38" s="2" t="s">
        <v>35</v>
      </c>
      <c r="B38" s="5">
        <f>'Pque N Mundo II'!B41</f>
        <v>1</v>
      </c>
      <c r="C38" s="189">
        <f>'Pque N Mundo II'!C41</f>
        <v>1</v>
      </c>
      <c r="D38" s="54">
        <f t="shared" ref="D38:D45" si="22">C38/$B38</f>
        <v>1</v>
      </c>
      <c r="E38" s="107">
        <f>'Pque N Mundo II'!E41</f>
        <v>1</v>
      </c>
      <c r="F38" s="54">
        <f t="shared" ref="F38:F45" si="23">E38/$B38</f>
        <v>1</v>
      </c>
      <c r="G38" s="107">
        <f>'Pque N Mundo II'!G41</f>
        <v>1</v>
      </c>
      <c r="H38" s="54">
        <f t="shared" ref="H38:H44" si="24">G38/$B38</f>
        <v>1</v>
      </c>
      <c r="I38" s="189">
        <f>'Pque N Mundo II'!K41</f>
        <v>1</v>
      </c>
      <c r="J38" s="54">
        <f t="shared" ref="J38:J45" si="25">I38/$B38</f>
        <v>1</v>
      </c>
      <c r="K38" s="189">
        <f>'Pque N Mundo II'!M41</f>
        <v>1</v>
      </c>
      <c r="L38" s="54">
        <f t="shared" ref="L38:L45" si="26">K38/$B38</f>
        <v>1</v>
      </c>
      <c r="M38" s="189">
        <f>'Pque N Mundo II'!O41</f>
        <v>1</v>
      </c>
      <c r="N38" s="54">
        <f t="shared" ref="N38:N45" si="27">M38/$B38</f>
        <v>1</v>
      </c>
      <c r="O38" s="260">
        <f t="shared" ref="O38:O44" si="28">SUM(I38,K38,M38)</f>
        <v>3</v>
      </c>
      <c r="P38" s="190">
        <f t="shared" ref="P38:P44" si="29">O38/($B38*3)</f>
        <v>1</v>
      </c>
      <c r="Q38" s="270">
        <f t="shared" ref="Q38:Q44" si="30">SUM(C38,E38,G38,I38,K38,M38)</f>
        <v>6</v>
      </c>
    </row>
    <row r="39" spans="1:17" x14ac:dyDescent="0.25">
      <c r="A39" s="2" t="s">
        <v>36</v>
      </c>
      <c r="B39" s="5">
        <f>'Pque N Mundo II'!B42</f>
        <v>1</v>
      </c>
      <c r="C39" s="189">
        <f>'Pque N Mundo II'!C42</f>
        <v>1</v>
      </c>
      <c r="D39" s="54">
        <f t="shared" si="22"/>
        <v>1</v>
      </c>
      <c r="E39" s="107">
        <f>'Pque N Mundo II'!E42</f>
        <v>1.5</v>
      </c>
      <c r="F39" s="54">
        <f t="shared" si="23"/>
        <v>1.5</v>
      </c>
      <c r="G39" s="107">
        <f>'Pque N Mundo II'!G42</f>
        <v>1</v>
      </c>
      <c r="H39" s="54">
        <f t="shared" si="24"/>
        <v>1</v>
      </c>
      <c r="I39" s="189">
        <f>'Pque N Mundo II'!K42</f>
        <v>1</v>
      </c>
      <c r="J39" s="54">
        <f t="shared" si="25"/>
        <v>1</v>
      </c>
      <c r="K39" s="189">
        <f>'Pque N Mundo II'!M42</f>
        <v>1</v>
      </c>
      <c r="L39" s="54">
        <f t="shared" si="26"/>
        <v>1</v>
      </c>
      <c r="M39" s="189">
        <f>'Pque N Mundo II'!O42</f>
        <v>1</v>
      </c>
      <c r="N39" s="54">
        <f t="shared" si="27"/>
        <v>1</v>
      </c>
      <c r="O39" s="260">
        <f t="shared" si="28"/>
        <v>3</v>
      </c>
      <c r="P39" s="190">
        <f t="shared" si="29"/>
        <v>1</v>
      </c>
      <c r="Q39" s="270">
        <f t="shared" si="30"/>
        <v>6.5</v>
      </c>
    </row>
    <row r="40" spans="1:17" x14ac:dyDescent="0.25">
      <c r="A40" s="2" t="s">
        <v>37</v>
      </c>
      <c r="B40" s="5">
        <f>'Pque N Mundo II'!B43</f>
        <v>1</v>
      </c>
      <c r="C40" s="189">
        <f>'Pque N Mundo II'!C43</f>
        <v>1</v>
      </c>
      <c r="D40" s="54">
        <f t="shared" si="22"/>
        <v>1</v>
      </c>
      <c r="E40" s="107">
        <f>'Pque N Mundo II'!E43</f>
        <v>1</v>
      </c>
      <c r="F40" s="54">
        <f t="shared" si="23"/>
        <v>1</v>
      </c>
      <c r="G40" s="107">
        <f>'Pque N Mundo II'!G43</f>
        <v>1</v>
      </c>
      <c r="H40" s="54">
        <f t="shared" si="24"/>
        <v>1</v>
      </c>
      <c r="I40" s="189">
        <f>'Pque N Mundo II'!K43</f>
        <v>1</v>
      </c>
      <c r="J40" s="54">
        <f t="shared" si="25"/>
        <v>1</v>
      </c>
      <c r="K40" s="189">
        <f>'Pque N Mundo II'!M43</f>
        <v>1</v>
      </c>
      <c r="L40" s="54">
        <f t="shared" si="26"/>
        <v>1</v>
      </c>
      <c r="M40" s="189">
        <f>'Pque N Mundo II'!O43</f>
        <v>1</v>
      </c>
      <c r="N40" s="54">
        <f t="shared" si="27"/>
        <v>1</v>
      </c>
      <c r="O40" s="260">
        <f t="shared" si="28"/>
        <v>3</v>
      </c>
      <c r="P40" s="190">
        <f t="shared" si="29"/>
        <v>1</v>
      </c>
      <c r="Q40" s="270">
        <f t="shared" si="30"/>
        <v>6</v>
      </c>
    </row>
    <row r="41" spans="1:17" x14ac:dyDescent="0.25">
      <c r="A41" s="2" t="s">
        <v>39</v>
      </c>
      <c r="B41" s="5">
        <f>'Pque N Mundo II'!B44</f>
        <v>1</v>
      </c>
      <c r="C41" s="189">
        <f>'Pque N Mundo II'!C44</f>
        <v>1</v>
      </c>
      <c r="D41" s="54">
        <f t="shared" si="22"/>
        <v>1</v>
      </c>
      <c r="E41" s="107">
        <f>'Pque N Mundo II'!E44</f>
        <v>1</v>
      </c>
      <c r="F41" s="54">
        <f t="shared" si="23"/>
        <v>1</v>
      </c>
      <c r="G41" s="107">
        <f>'Pque N Mundo II'!G44</f>
        <v>1</v>
      </c>
      <c r="H41" s="54">
        <f t="shared" si="24"/>
        <v>1</v>
      </c>
      <c r="I41" s="189">
        <f>'Pque N Mundo II'!K44</f>
        <v>1</v>
      </c>
      <c r="J41" s="54">
        <f t="shared" si="25"/>
        <v>1</v>
      </c>
      <c r="K41" s="189">
        <f>'Pque N Mundo II'!M44</f>
        <v>1</v>
      </c>
      <c r="L41" s="54">
        <f t="shared" si="26"/>
        <v>1</v>
      </c>
      <c r="M41" s="189">
        <f>'Pque N Mundo II'!O44</f>
        <v>1</v>
      </c>
      <c r="N41" s="54">
        <f t="shared" si="27"/>
        <v>1</v>
      </c>
      <c r="O41" s="260">
        <f t="shared" si="28"/>
        <v>3</v>
      </c>
      <c r="P41" s="190">
        <f t="shared" si="29"/>
        <v>1</v>
      </c>
      <c r="Q41" s="270">
        <f t="shared" si="30"/>
        <v>6</v>
      </c>
    </row>
    <row r="42" spans="1:17" x14ac:dyDescent="0.25">
      <c r="A42" s="2" t="s">
        <v>44</v>
      </c>
      <c r="B42" s="5">
        <f>'Pque N Mundo II'!B45</f>
        <v>1</v>
      </c>
      <c r="C42" s="189">
        <f>'Pque N Mundo II'!C45</f>
        <v>1</v>
      </c>
      <c r="D42" s="54">
        <f t="shared" si="22"/>
        <v>1</v>
      </c>
      <c r="E42" s="107">
        <f>'Pque N Mundo II'!E45</f>
        <v>1</v>
      </c>
      <c r="F42" s="54">
        <f t="shared" si="23"/>
        <v>1</v>
      </c>
      <c r="G42" s="107">
        <f>'Pque N Mundo II'!G45</f>
        <v>1</v>
      </c>
      <c r="H42" s="54">
        <f>G42/$B42</f>
        <v>1</v>
      </c>
      <c r="I42" s="189">
        <f>'Pque N Mundo II'!K45</f>
        <v>1</v>
      </c>
      <c r="J42" s="54">
        <f t="shared" si="25"/>
        <v>1</v>
      </c>
      <c r="K42" s="189">
        <f>'Pque N Mundo II'!M45</f>
        <v>1</v>
      </c>
      <c r="L42" s="54">
        <f t="shared" si="26"/>
        <v>1</v>
      </c>
      <c r="M42" s="189">
        <f>'Pque N Mundo II'!O45</f>
        <v>1</v>
      </c>
      <c r="N42" s="54">
        <f t="shared" si="27"/>
        <v>1</v>
      </c>
      <c r="O42" s="260">
        <f t="shared" si="28"/>
        <v>3</v>
      </c>
      <c r="P42" s="190">
        <f t="shared" si="29"/>
        <v>1</v>
      </c>
      <c r="Q42" s="270">
        <f t="shared" si="30"/>
        <v>6</v>
      </c>
    </row>
    <row r="43" spans="1:17" x14ac:dyDescent="0.25">
      <c r="A43" s="2" t="s">
        <v>38</v>
      </c>
      <c r="B43" s="5">
        <f>'Pque N Mundo II'!B46</f>
        <v>2</v>
      </c>
      <c r="C43" s="189">
        <f>'Pque N Mundo II'!C46</f>
        <v>2</v>
      </c>
      <c r="D43" s="54">
        <f t="shared" si="22"/>
        <v>1</v>
      </c>
      <c r="E43" s="107">
        <f>'Pque N Mundo II'!E46</f>
        <v>2</v>
      </c>
      <c r="F43" s="54">
        <f t="shared" si="23"/>
        <v>1</v>
      </c>
      <c r="G43" s="107">
        <f>'Pque N Mundo II'!G46</f>
        <v>1</v>
      </c>
      <c r="H43" s="54">
        <f t="shared" si="24"/>
        <v>0.5</v>
      </c>
      <c r="I43" s="189">
        <f>'Pque N Mundo II'!K46</f>
        <v>1</v>
      </c>
      <c r="J43" s="54">
        <f t="shared" si="25"/>
        <v>0.5</v>
      </c>
      <c r="K43" s="189">
        <f>'Pque N Mundo II'!M46</f>
        <v>2</v>
      </c>
      <c r="L43" s="54">
        <f t="shared" si="26"/>
        <v>1</v>
      </c>
      <c r="M43" s="189">
        <f>'Pque N Mundo II'!O46</f>
        <v>2</v>
      </c>
      <c r="N43" s="54">
        <f t="shared" si="27"/>
        <v>1</v>
      </c>
      <c r="O43" s="260">
        <f t="shared" si="28"/>
        <v>5</v>
      </c>
      <c r="P43" s="190">
        <f t="shared" si="29"/>
        <v>0.83333333333333337</v>
      </c>
      <c r="Q43" s="270">
        <f t="shared" si="30"/>
        <v>10</v>
      </c>
    </row>
    <row r="44" spans="1:17" ht="15.75" thickBot="1" x14ac:dyDescent="0.3">
      <c r="A44" s="63" t="s">
        <v>40</v>
      </c>
      <c r="B44" s="64">
        <f>'Pque N Mundo II'!B47</f>
        <v>1</v>
      </c>
      <c r="C44" s="118">
        <f>'Pque N Mundo II'!C47</f>
        <v>1</v>
      </c>
      <c r="D44" s="132">
        <f t="shared" si="22"/>
        <v>1</v>
      </c>
      <c r="E44" s="118">
        <f>'Pque N Mundo II'!E47</f>
        <v>1</v>
      </c>
      <c r="F44" s="132">
        <f t="shared" si="23"/>
        <v>1</v>
      </c>
      <c r="G44" s="118">
        <f>'Pque N Mundo II'!G47</f>
        <v>1</v>
      </c>
      <c r="H44" s="132">
        <f t="shared" si="24"/>
        <v>1</v>
      </c>
      <c r="I44" s="118">
        <f>'Pque N Mundo II'!K47</f>
        <v>1</v>
      </c>
      <c r="J44" s="132">
        <f t="shared" si="25"/>
        <v>1</v>
      </c>
      <c r="K44" s="118">
        <f>'Pque N Mundo II'!M47</f>
        <v>1</v>
      </c>
      <c r="L44" s="132">
        <f t="shared" si="26"/>
        <v>1</v>
      </c>
      <c r="M44" s="118">
        <f>'Pque N Mundo II'!O47</f>
        <v>1</v>
      </c>
      <c r="N44" s="132">
        <f t="shared" si="27"/>
        <v>1</v>
      </c>
      <c r="O44" s="265">
        <f t="shared" si="28"/>
        <v>3</v>
      </c>
      <c r="P44" s="180">
        <f t="shared" si="29"/>
        <v>1</v>
      </c>
      <c r="Q44" s="274">
        <f t="shared" si="30"/>
        <v>6</v>
      </c>
    </row>
    <row r="45" spans="1:17" ht="15.75" thickBot="1" x14ac:dyDescent="0.3">
      <c r="A45" s="351" t="s">
        <v>7</v>
      </c>
      <c r="B45" s="353">
        <f>SUM(B38:B44)</f>
        <v>8</v>
      </c>
      <c r="C45" s="355">
        <f>SUM(C38:C44)</f>
        <v>8</v>
      </c>
      <c r="D45" s="382">
        <f t="shared" si="22"/>
        <v>1</v>
      </c>
      <c r="E45" s="355">
        <f>SUM(E38:E44)</f>
        <v>8.5</v>
      </c>
      <c r="F45" s="382">
        <f t="shared" si="23"/>
        <v>1.0625</v>
      </c>
      <c r="G45" s="355">
        <f>SUM(G38:G44)</f>
        <v>7</v>
      </c>
      <c r="H45" s="382">
        <f>G45/$B45</f>
        <v>0.875</v>
      </c>
      <c r="I45" s="355">
        <f>SUM(I38:I44)</f>
        <v>7</v>
      </c>
      <c r="J45" s="382">
        <f t="shared" si="25"/>
        <v>0.875</v>
      </c>
      <c r="K45" s="355">
        <f>SUM(K38:K44)</f>
        <v>8</v>
      </c>
      <c r="L45" s="382">
        <f t="shared" si="26"/>
        <v>1</v>
      </c>
      <c r="M45" s="355">
        <f>SUM(M38:M44)</f>
        <v>8</v>
      </c>
      <c r="N45" s="382">
        <f t="shared" si="27"/>
        <v>1</v>
      </c>
      <c r="O45" s="357">
        <f>SUM(O38:O44)</f>
        <v>23</v>
      </c>
      <c r="P45" s="383">
        <f t="shared" ref="P45" si="31">O45/$B45</f>
        <v>2.875</v>
      </c>
      <c r="Q45" s="355">
        <f>SUM(Q38:Q44)</f>
        <v>46.5</v>
      </c>
    </row>
    <row r="47" spans="1:17" ht="15.75" x14ac:dyDescent="0.25">
      <c r="A47" s="1290" t="s">
        <v>270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K47" s="1291"/>
      <c r="L47" s="1291"/>
      <c r="M47" s="1291"/>
      <c r="N47" s="1291"/>
      <c r="O47" s="1291"/>
      <c r="P47" s="1291"/>
      <c r="Q47" s="1291"/>
    </row>
    <row r="48" spans="1:17" ht="36.75" thickBot="1" x14ac:dyDescent="0.3">
      <c r="A48" s="86" t="s">
        <v>14</v>
      </c>
      <c r="B48" s="105" t="s">
        <v>165</v>
      </c>
      <c r="C48" s="225" t="s">
        <v>2</v>
      </c>
      <c r="D48" s="226" t="s">
        <v>1</v>
      </c>
      <c r="E48" s="225" t="s">
        <v>3</v>
      </c>
      <c r="F48" s="226" t="s">
        <v>1</v>
      </c>
      <c r="G48" s="225" t="s">
        <v>4</v>
      </c>
      <c r="H48" s="226" t="s">
        <v>1</v>
      </c>
      <c r="I48" s="225" t="s">
        <v>5</v>
      </c>
      <c r="J48" s="226" t="s">
        <v>1</v>
      </c>
      <c r="K48" s="227" t="s">
        <v>194</v>
      </c>
      <c r="L48" s="228" t="s">
        <v>1</v>
      </c>
      <c r="M48" s="227" t="s">
        <v>195</v>
      </c>
      <c r="N48" s="228" t="s">
        <v>1</v>
      </c>
      <c r="O48" s="255" t="s">
        <v>197</v>
      </c>
      <c r="P48" s="256" t="s">
        <v>196</v>
      </c>
      <c r="Q48" s="227" t="s">
        <v>6</v>
      </c>
    </row>
    <row r="49" spans="1:17" ht="15.75" thickTop="1" x14ac:dyDescent="0.25">
      <c r="A49" s="89" t="s">
        <v>33</v>
      </c>
      <c r="B49" s="88">
        <f>'AMA_UBS J Brasil'!$B$26</f>
        <v>6</v>
      </c>
      <c r="C49" s="106">
        <f>'AMA_UBS J Brasil'!$C$26</f>
        <v>6</v>
      </c>
      <c r="D49" s="19">
        <f t="shared" ref="D49:D59" si="32">C49/$B49</f>
        <v>1</v>
      </c>
      <c r="E49" s="106">
        <f>'AMA_UBS J Brasil'!$E$26</f>
        <v>0</v>
      </c>
      <c r="F49" s="19">
        <f t="shared" ref="F49:F59" si="33">E49/$B49</f>
        <v>0</v>
      </c>
      <c r="G49" s="106">
        <f>'AMA_UBS J Brasil'!$G$26</f>
        <v>0</v>
      </c>
      <c r="H49" s="19">
        <f t="shared" ref="H49:H59" si="34">G49/$B49</f>
        <v>0</v>
      </c>
      <c r="I49" s="106">
        <f>'AMA_UBS J Brasil'!$K$26</f>
        <v>0</v>
      </c>
      <c r="J49" s="19">
        <f t="shared" ref="J49:J59" si="35">I49/$B49</f>
        <v>0</v>
      </c>
      <c r="K49" s="106">
        <f>'AMA_UBS J Brasil'!$M$26</f>
        <v>0</v>
      </c>
      <c r="L49" s="19">
        <f t="shared" ref="L49:L59" si="36">K49/$B49</f>
        <v>0</v>
      </c>
      <c r="M49" s="106">
        <f>'AMA_UBS J Brasil'!$O$26</f>
        <v>0</v>
      </c>
      <c r="N49" s="19">
        <f t="shared" ref="N49:N59" si="37">M49/$B49</f>
        <v>0</v>
      </c>
      <c r="O49" s="245">
        <f t="shared" ref="O49:O59" si="38">SUM(I49,K49,M49)</f>
        <v>0</v>
      </c>
      <c r="P49" s="119">
        <f t="shared" ref="P49:P59" si="39">O49/($B49*3)</f>
        <v>0</v>
      </c>
      <c r="Q49" s="248">
        <f t="shared" ref="Q49:Q59" si="40">SUM(C49,E49,G49,I49,K49,M49)</f>
        <v>6</v>
      </c>
    </row>
    <row r="50" spans="1:17" x14ac:dyDescent="0.25">
      <c r="A50" s="89" t="s">
        <v>20</v>
      </c>
      <c r="B50" s="90">
        <f>'AMA_UBS J Brasil'!$B$29</f>
        <v>6</v>
      </c>
      <c r="C50" s="110">
        <f>'AMA_UBS J Brasil'!$C$29</f>
        <v>7</v>
      </c>
      <c r="D50" s="120">
        <f t="shared" si="32"/>
        <v>1.1666666666666667</v>
      </c>
      <c r="E50" s="107">
        <f>'AMA_UBS J Brasil'!$E$29</f>
        <v>0</v>
      </c>
      <c r="F50" s="120">
        <f t="shared" si="33"/>
        <v>0</v>
      </c>
      <c r="G50" s="107">
        <f>'AMA_UBS J Brasil'!$G$29</f>
        <v>0</v>
      </c>
      <c r="H50" s="120">
        <f t="shared" si="34"/>
        <v>0</v>
      </c>
      <c r="I50" s="107">
        <f>'AMA_UBS J Brasil'!$K$29</f>
        <v>0</v>
      </c>
      <c r="J50" s="120">
        <f t="shared" si="35"/>
        <v>0</v>
      </c>
      <c r="K50" s="107">
        <f>'AMA_UBS J Brasil'!$M$29</f>
        <v>0</v>
      </c>
      <c r="L50" s="120">
        <f t="shared" si="36"/>
        <v>0</v>
      </c>
      <c r="M50" s="107">
        <f>'AMA_UBS J Brasil'!$O$29</f>
        <v>0</v>
      </c>
      <c r="N50" s="120">
        <f t="shared" si="37"/>
        <v>0</v>
      </c>
      <c r="O50" s="257">
        <f t="shared" si="38"/>
        <v>0</v>
      </c>
      <c r="P50" s="121">
        <f t="shared" si="39"/>
        <v>0</v>
      </c>
      <c r="Q50" s="247">
        <f t="shared" si="40"/>
        <v>7</v>
      </c>
    </row>
    <row r="51" spans="1:17" x14ac:dyDescent="0.25">
      <c r="A51" s="89" t="s">
        <v>43</v>
      </c>
      <c r="B51" s="90">
        <f>'AMA_UBS J Brasil'!B31</f>
        <v>6</v>
      </c>
      <c r="C51" s="110">
        <f>'AMA_UBS J Brasil'!C31</f>
        <v>3</v>
      </c>
      <c r="D51" s="120">
        <f t="shared" si="32"/>
        <v>0.5</v>
      </c>
      <c r="E51" s="107">
        <f>'AMA_UBS J Brasil'!E31</f>
        <v>0</v>
      </c>
      <c r="F51" s="120">
        <f t="shared" si="33"/>
        <v>0</v>
      </c>
      <c r="G51" s="107">
        <f>'AMA_UBS J Brasil'!G31</f>
        <v>0</v>
      </c>
      <c r="H51" s="120">
        <f t="shared" si="34"/>
        <v>0</v>
      </c>
      <c r="I51" s="107">
        <f>'AMA_UBS J Brasil'!K31</f>
        <v>0</v>
      </c>
      <c r="J51" s="120">
        <f t="shared" si="35"/>
        <v>0</v>
      </c>
      <c r="K51" s="107">
        <f>'AMA_UBS J Brasil'!M31</f>
        <v>0</v>
      </c>
      <c r="L51" s="120">
        <f t="shared" si="36"/>
        <v>0</v>
      </c>
      <c r="M51" s="107">
        <f>'AMA_UBS J Brasil'!O31</f>
        <v>0</v>
      </c>
      <c r="N51" s="120">
        <f t="shared" si="37"/>
        <v>0</v>
      </c>
      <c r="O51" s="257">
        <f t="shared" si="38"/>
        <v>0</v>
      </c>
      <c r="P51" s="121">
        <f t="shared" si="39"/>
        <v>0</v>
      </c>
      <c r="Q51" s="247">
        <f t="shared" si="40"/>
        <v>3</v>
      </c>
    </row>
    <row r="52" spans="1:17" x14ac:dyDescent="0.25">
      <c r="A52" s="89" t="s">
        <v>22</v>
      </c>
      <c r="B52" s="90">
        <f>'AMA_UBS J Brasil'!B32</f>
        <v>1</v>
      </c>
      <c r="C52" s="107">
        <f>'AMA_UBS J Brasil'!C32</f>
        <v>1</v>
      </c>
      <c r="D52" s="120">
        <f t="shared" si="32"/>
        <v>1</v>
      </c>
      <c r="E52" s="107">
        <f>'AMA_UBS J Brasil'!E32</f>
        <v>0</v>
      </c>
      <c r="F52" s="120">
        <f t="shared" si="33"/>
        <v>0</v>
      </c>
      <c r="G52" s="107">
        <f>'AMA_UBS J Brasil'!G32</f>
        <v>0</v>
      </c>
      <c r="H52" s="120">
        <f t="shared" si="34"/>
        <v>0</v>
      </c>
      <c r="I52" s="107">
        <f>'AMA_UBS J Brasil'!K32</f>
        <v>0</v>
      </c>
      <c r="J52" s="120">
        <f t="shared" si="35"/>
        <v>0</v>
      </c>
      <c r="K52" s="107">
        <f>'AMA_UBS J Brasil'!M32</f>
        <v>0</v>
      </c>
      <c r="L52" s="120">
        <f t="shared" si="36"/>
        <v>0</v>
      </c>
      <c r="M52" s="107">
        <f>'AMA_UBS J Brasil'!O32</f>
        <v>0</v>
      </c>
      <c r="N52" s="120">
        <f t="shared" si="37"/>
        <v>0</v>
      </c>
      <c r="O52" s="257">
        <f t="shared" si="38"/>
        <v>0</v>
      </c>
      <c r="P52" s="121">
        <f t="shared" si="39"/>
        <v>0</v>
      </c>
      <c r="Q52" s="247">
        <f t="shared" si="40"/>
        <v>1</v>
      </c>
    </row>
    <row r="53" spans="1:17" x14ac:dyDescent="0.25">
      <c r="A53" s="89" t="s">
        <v>23</v>
      </c>
      <c r="B53" s="90">
        <f>'AMA_UBS J Brasil'!B33</f>
        <v>4</v>
      </c>
      <c r="C53" s="107">
        <f>'AMA_UBS J Brasil'!C33</f>
        <v>3</v>
      </c>
      <c r="D53" s="120">
        <f t="shared" si="32"/>
        <v>0.75</v>
      </c>
      <c r="E53" s="107">
        <f>'AMA_UBS J Brasil'!E33</f>
        <v>0</v>
      </c>
      <c r="F53" s="120">
        <f t="shared" si="33"/>
        <v>0</v>
      </c>
      <c r="G53" s="107">
        <f>'AMA_UBS J Brasil'!G33</f>
        <v>0</v>
      </c>
      <c r="H53" s="120">
        <f t="shared" si="34"/>
        <v>0</v>
      </c>
      <c r="I53" s="107">
        <f>'AMA_UBS J Brasil'!K33</f>
        <v>0</v>
      </c>
      <c r="J53" s="120">
        <f t="shared" si="35"/>
        <v>0</v>
      </c>
      <c r="K53" s="107">
        <f>'AMA_UBS J Brasil'!M33</f>
        <v>0</v>
      </c>
      <c r="L53" s="120">
        <f t="shared" si="36"/>
        <v>0</v>
      </c>
      <c r="M53" s="107">
        <f>'AMA_UBS J Brasil'!O33</f>
        <v>0</v>
      </c>
      <c r="N53" s="120">
        <f t="shared" si="37"/>
        <v>0</v>
      </c>
      <c r="O53" s="257">
        <f t="shared" si="38"/>
        <v>0</v>
      </c>
      <c r="P53" s="121">
        <f t="shared" si="39"/>
        <v>0</v>
      </c>
      <c r="Q53" s="247">
        <f t="shared" si="40"/>
        <v>3</v>
      </c>
    </row>
    <row r="54" spans="1:17" x14ac:dyDescent="0.25">
      <c r="A54" s="89" t="s">
        <v>24</v>
      </c>
      <c r="B54" s="90">
        <f>'AMA_UBS J Brasil'!B34</f>
        <v>3</v>
      </c>
      <c r="C54" s="107">
        <f>'AMA_UBS J Brasil'!C34</f>
        <v>3</v>
      </c>
      <c r="D54" s="120">
        <f t="shared" si="32"/>
        <v>1</v>
      </c>
      <c r="E54" s="107">
        <f>'AMA_UBS J Brasil'!E34</f>
        <v>0</v>
      </c>
      <c r="F54" s="120">
        <f t="shared" si="33"/>
        <v>0</v>
      </c>
      <c r="G54" s="107">
        <f>'AMA_UBS J Brasil'!G34</f>
        <v>0</v>
      </c>
      <c r="H54" s="120">
        <f t="shared" si="34"/>
        <v>0</v>
      </c>
      <c r="I54" s="107">
        <f>'AMA_UBS J Brasil'!K34</f>
        <v>0</v>
      </c>
      <c r="J54" s="120">
        <f t="shared" si="35"/>
        <v>0</v>
      </c>
      <c r="K54" s="107">
        <f>'AMA_UBS J Brasil'!M34</f>
        <v>0</v>
      </c>
      <c r="L54" s="120">
        <f t="shared" si="36"/>
        <v>0</v>
      </c>
      <c r="M54" s="107">
        <f>'AMA_UBS J Brasil'!O34</f>
        <v>0</v>
      </c>
      <c r="N54" s="120">
        <f t="shared" si="37"/>
        <v>0</v>
      </c>
      <c r="O54" s="257">
        <f t="shared" si="38"/>
        <v>0</v>
      </c>
      <c r="P54" s="121">
        <f t="shared" si="39"/>
        <v>0</v>
      </c>
      <c r="Q54" s="247">
        <f t="shared" si="40"/>
        <v>3</v>
      </c>
    </row>
    <row r="55" spans="1:17" x14ac:dyDescent="0.25">
      <c r="A55" s="89" t="s">
        <v>25</v>
      </c>
      <c r="B55" s="90">
        <f>'AMA_UBS J Brasil'!B36</f>
        <v>5</v>
      </c>
      <c r="C55" s="107">
        <f>'AMA_UBS J Brasil'!C36</f>
        <v>5</v>
      </c>
      <c r="D55" s="120">
        <f t="shared" si="32"/>
        <v>1</v>
      </c>
      <c r="E55" s="107">
        <f>'AMA_UBS J Brasil'!E36</f>
        <v>0</v>
      </c>
      <c r="F55" s="120">
        <f t="shared" si="33"/>
        <v>0</v>
      </c>
      <c r="G55" s="107">
        <f>'AMA_UBS J Brasil'!G36</f>
        <v>0</v>
      </c>
      <c r="H55" s="120">
        <f t="shared" si="34"/>
        <v>0</v>
      </c>
      <c r="I55" s="107">
        <f>'AMA_UBS J Brasil'!K36</f>
        <v>0</v>
      </c>
      <c r="J55" s="120">
        <f t="shared" si="35"/>
        <v>0</v>
      </c>
      <c r="K55" s="107">
        <f>'AMA_UBS J Brasil'!M36</f>
        <v>0</v>
      </c>
      <c r="L55" s="120">
        <f t="shared" si="36"/>
        <v>0</v>
      </c>
      <c r="M55" s="107">
        <f>'AMA_UBS J Brasil'!O36</f>
        <v>0</v>
      </c>
      <c r="N55" s="120">
        <f t="shared" si="37"/>
        <v>0</v>
      </c>
      <c r="O55" s="257">
        <f t="shared" si="38"/>
        <v>0</v>
      </c>
      <c r="P55" s="121">
        <f t="shared" si="39"/>
        <v>0</v>
      </c>
      <c r="Q55" s="247">
        <f t="shared" si="40"/>
        <v>5</v>
      </c>
    </row>
    <row r="56" spans="1:17" x14ac:dyDescent="0.25">
      <c r="A56" s="70" t="s">
        <v>167</v>
      </c>
      <c r="B56" s="73">
        <v>8</v>
      </c>
      <c r="C56" s="107">
        <f>'AMA_UBS J Brasil'!C35</f>
        <v>8</v>
      </c>
      <c r="D56" s="120">
        <f>C56/$B56</f>
        <v>1</v>
      </c>
      <c r="E56" s="107">
        <f>'AMA_UBS J Brasil'!E35</f>
        <v>0</v>
      </c>
      <c r="F56" s="120">
        <f>E56/$B56</f>
        <v>0</v>
      </c>
      <c r="G56" s="107">
        <f>'AMA_UBS J Brasil'!G35</f>
        <v>0</v>
      </c>
      <c r="H56" s="120">
        <f>G56/$B56</f>
        <v>0</v>
      </c>
      <c r="I56" s="107">
        <f>'AMA_UBS J Brasil'!K35</f>
        <v>0</v>
      </c>
      <c r="J56" s="120">
        <f>I56/$B56</f>
        <v>0</v>
      </c>
      <c r="K56" s="107">
        <f>'AMA_UBS J Brasil'!M35</f>
        <v>0</v>
      </c>
      <c r="L56" s="120">
        <f>K56/$B56</f>
        <v>0</v>
      </c>
      <c r="M56" s="107">
        <f>'AMA_UBS J Brasil'!O35</f>
        <v>0</v>
      </c>
      <c r="N56" s="120">
        <f>M56/$B56</f>
        <v>0</v>
      </c>
      <c r="O56" s="257">
        <f t="shared" ref="O56" si="41">SUM(I56,K56,M56)</f>
        <v>0</v>
      </c>
      <c r="P56" s="121">
        <f>O56/($B56*3)</f>
        <v>0</v>
      </c>
      <c r="Q56" s="247">
        <f t="shared" ref="Q56" si="42">SUM(C56,E56,G56,I56,K56,M56)</f>
        <v>8</v>
      </c>
    </row>
    <row r="57" spans="1:17" hidden="1" x14ac:dyDescent="0.25">
      <c r="A57" s="75" t="s">
        <v>45</v>
      </c>
      <c r="B57" s="73">
        <f>'AMA_UBS J Brasil'!B37</f>
        <v>1</v>
      </c>
      <c r="C57" s="107">
        <f>'AMA_UBS J Brasil'!C37</f>
        <v>1</v>
      </c>
      <c r="D57" s="120">
        <f t="shared" si="32"/>
        <v>1</v>
      </c>
      <c r="E57" s="107">
        <f>'AMA_UBS J Brasil'!E37</f>
        <v>0</v>
      </c>
      <c r="F57" s="120">
        <f t="shared" si="33"/>
        <v>0</v>
      </c>
      <c r="G57" s="107">
        <f>'AMA_UBS J Brasil'!G37</f>
        <v>0</v>
      </c>
      <c r="H57" s="120">
        <f t="shared" si="34"/>
        <v>0</v>
      </c>
      <c r="I57" s="107">
        <f>'AMA_UBS J Brasil'!K37</f>
        <v>0</v>
      </c>
      <c r="J57" s="120">
        <f t="shared" si="35"/>
        <v>0</v>
      </c>
      <c r="K57" s="107">
        <f>'AMA_UBS J Brasil'!M37</f>
        <v>0</v>
      </c>
      <c r="L57" s="120">
        <f t="shared" si="36"/>
        <v>0</v>
      </c>
      <c r="M57" s="107">
        <f>'AMA_UBS J Brasil'!O37</f>
        <v>0</v>
      </c>
      <c r="N57" s="120">
        <f t="shared" si="37"/>
        <v>0</v>
      </c>
      <c r="O57" s="257">
        <f t="shared" si="38"/>
        <v>0</v>
      </c>
      <c r="P57" s="121">
        <f t="shared" si="39"/>
        <v>0</v>
      </c>
      <c r="Q57" s="247">
        <f t="shared" si="40"/>
        <v>1</v>
      </c>
    </row>
    <row r="58" spans="1:17" ht="15.75" thickBot="1" x14ac:dyDescent="0.3">
      <c r="A58" s="63" t="s">
        <v>34</v>
      </c>
      <c r="B58" s="91">
        <f>'AMA_UBS J Brasil'!$B$40</f>
        <v>3</v>
      </c>
      <c r="C58" s="118">
        <f>'AMA_UBS J Brasil'!$C$40</f>
        <v>3</v>
      </c>
      <c r="D58" s="66">
        <f t="shared" si="32"/>
        <v>1</v>
      </c>
      <c r="E58" s="118">
        <f>'AMA_UBS J Brasil'!$E$40</f>
        <v>0</v>
      </c>
      <c r="F58" s="66">
        <f t="shared" si="33"/>
        <v>0</v>
      </c>
      <c r="G58" s="118">
        <f>'AMA_UBS J Brasil'!$G$40</f>
        <v>0</v>
      </c>
      <c r="H58" s="66">
        <f t="shared" si="34"/>
        <v>0</v>
      </c>
      <c r="I58" s="118">
        <f>'AMA_UBS J Brasil'!$K$40</f>
        <v>0</v>
      </c>
      <c r="J58" s="66">
        <f t="shared" si="35"/>
        <v>0</v>
      </c>
      <c r="K58" s="118">
        <f>'AMA_UBS J Brasil'!$M$40</f>
        <v>0</v>
      </c>
      <c r="L58" s="66">
        <f t="shared" si="36"/>
        <v>0</v>
      </c>
      <c r="M58" s="118">
        <f>'AMA_UBS J Brasil'!$O$40</f>
        <v>0</v>
      </c>
      <c r="N58" s="66">
        <f t="shared" si="37"/>
        <v>0</v>
      </c>
      <c r="O58" s="265">
        <f t="shared" si="38"/>
        <v>0</v>
      </c>
      <c r="P58" s="180">
        <f t="shared" si="39"/>
        <v>0</v>
      </c>
      <c r="Q58" s="274">
        <f t="shared" si="40"/>
        <v>3</v>
      </c>
    </row>
    <row r="59" spans="1:17" ht="15.75" thickBot="1" x14ac:dyDescent="0.3">
      <c r="A59" s="351" t="s">
        <v>7</v>
      </c>
      <c r="B59" s="387">
        <f>SUM(B49:B58)</f>
        <v>43</v>
      </c>
      <c r="C59" s="355">
        <f>SUM(C49:C58)</f>
        <v>40</v>
      </c>
      <c r="D59" s="382">
        <f t="shared" si="32"/>
        <v>0.93023255813953487</v>
      </c>
      <c r="E59" s="355">
        <f>SUM(E49:E58)</f>
        <v>0</v>
      </c>
      <c r="F59" s="382">
        <f t="shared" si="33"/>
        <v>0</v>
      </c>
      <c r="G59" s="355">
        <f>SUM(G49:G58)</f>
        <v>0</v>
      </c>
      <c r="H59" s="382">
        <f t="shared" si="34"/>
        <v>0</v>
      </c>
      <c r="I59" s="355">
        <f>SUM(I49:I58)</f>
        <v>0</v>
      </c>
      <c r="J59" s="382">
        <f t="shared" si="35"/>
        <v>0</v>
      </c>
      <c r="K59" s="355">
        <f>SUM(K49:K58)</f>
        <v>0</v>
      </c>
      <c r="L59" s="382">
        <f t="shared" si="36"/>
        <v>0</v>
      </c>
      <c r="M59" s="355">
        <f>SUM(M49:M58)</f>
        <v>0</v>
      </c>
      <c r="N59" s="382">
        <f t="shared" si="37"/>
        <v>0</v>
      </c>
      <c r="O59" s="357">
        <f t="shared" si="38"/>
        <v>0</v>
      </c>
      <c r="P59" s="383">
        <f t="shared" si="39"/>
        <v>0</v>
      </c>
      <c r="Q59" s="355">
        <f t="shared" si="40"/>
        <v>40</v>
      </c>
    </row>
    <row r="61" spans="1:17" ht="15.75" x14ac:dyDescent="0.25">
      <c r="A61" s="1290" t="s">
        <v>272</v>
      </c>
      <c r="B61" s="1291"/>
      <c r="C61" s="1291"/>
      <c r="D61" s="1291"/>
      <c r="E61" s="1291"/>
      <c r="F61" s="1291"/>
      <c r="G61" s="1291"/>
      <c r="H61" s="1291"/>
      <c r="I61" s="1291"/>
      <c r="J61" s="1291"/>
      <c r="K61" s="1291"/>
      <c r="L61" s="1291"/>
      <c r="M61" s="1291"/>
      <c r="N61" s="1291"/>
      <c r="O61" s="1291"/>
      <c r="P61" s="1291"/>
      <c r="Q61" s="1291"/>
    </row>
    <row r="62" spans="1:17" ht="36.75" thickBot="1" x14ac:dyDescent="0.3">
      <c r="A62" s="86" t="s">
        <v>14</v>
      </c>
      <c r="B62" s="105" t="s">
        <v>165</v>
      </c>
      <c r="C62" s="225" t="s">
        <v>2</v>
      </c>
      <c r="D62" s="226" t="s">
        <v>1</v>
      </c>
      <c r="E62" s="225" t="s">
        <v>3</v>
      </c>
      <c r="F62" s="226" t="s">
        <v>1</v>
      </c>
      <c r="G62" s="225" t="s">
        <v>4</v>
      </c>
      <c r="H62" s="226" t="s">
        <v>1</v>
      </c>
      <c r="I62" s="225" t="s">
        <v>5</v>
      </c>
      <c r="J62" s="226" t="s">
        <v>1</v>
      </c>
      <c r="K62" s="227" t="s">
        <v>194</v>
      </c>
      <c r="L62" s="228" t="s">
        <v>1</v>
      </c>
      <c r="M62" s="227" t="s">
        <v>195</v>
      </c>
      <c r="N62" s="228" t="s">
        <v>1</v>
      </c>
      <c r="O62" s="255" t="s">
        <v>197</v>
      </c>
      <c r="P62" s="256" t="s">
        <v>196</v>
      </c>
      <c r="Q62" s="227" t="s">
        <v>6</v>
      </c>
    </row>
    <row r="63" spans="1:17" ht="15.75" thickTop="1" x14ac:dyDescent="0.25">
      <c r="A63" s="89" t="s">
        <v>20</v>
      </c>
      <c r="B63" s="90">
        <f>'AMA_UBS V Guilherme'!$B$22</f>
        <v>8</v>
      </c>
      <c r="C63" s="107">
        <f>'AMA_UBS V Guilherme'!$C$22</f>
        <v>2</v>
      </c>
      <c r="D63" s="120">
        <f t="shared" ref="D63:D72" si="43">C63/$B63</f>
        <v>0.25</v>
      </c>
      <c r="E63" s="107">
        <f>'AMA_UBS V Guilherme'!$E$22</f>
        <v>0</v>
      </c>
      <c r="F63" s="120">
        <f t="shared" ref="F63:F72" si="44">E63/$B63</f>
        <v>0</v>
      </c>
      <c r="G63" s="107">
        <f>'AMA_UBS V Guilherme'!$G$22</f>
        <v>0</v>
      </c>
      <c r="H63" s="120">
        <f t="shared" ref="H63:H72" si="45">G63/$B63</f>
        <v>0</v>
      </c>
      <c r="I63" s="107">
        <f>'AMA_UBS V Guilherme'!$K$22</f>
        <v>0</v>
      </c>
      <c r="J63" s="120">
        <f t="shared" ref="J63:J72" si="46">I63/$B63</f>
        <v>0</v>
      </c>
      <c r="K63" s="107">
        <f>'AMA_UBS V Guilherme'!$M$22</f>
        <v>0</v>
      </c>
      <c r="L63" s="120">
        <f t="shared" ref="L63:L72" si="47">K63/$B63</f>
        <v>0</v>
      </c>
      <c r="M63" s="107">
        <f>'AMA_UBS V Guilherme'!$O$22</f>
        <v>0</v>
      </c>
      <c r="N63" s="120">
        <f t="shared" ref="N63:N72" si="48">M63/$B63</f>
        <v>0</v>
      </c>
      <c r="O63" s="257">
        <f t="shared" ref="O63:O72" si="49">SUM(I63,K63,M63)</f>
        <v>0</v>
      </c>
      <c r="P63" s="121">
        <f t="shared" ref="P63:P72" si="50">O63/($B63*3)</f>
        <v>0</v>
      </c>
      <c r="Q63" s="247">
        <f t="shared" ref="Q63:Q72" si="51">SUM(C63,E63,G63,I63,K63,M63)</f>
        <v>2</v>
      </c>
    </row>
    <row r="64" spans="1:17" x14ac:dyDescent="0.25">
      <c r="A64" s="89" t="s">
        <v>43</v>
      </c>
      <c r="B64" s="90">
        <f>'AMA_UBS V Guilherme'!B24</f>
        <v>3</v>
      </c>
      <c r="C64" s="110">
        <f>'AMA_UBS V Guilherme'!C24</f>
        <v>2</v>
      </c>
      <c r="D64" s="120">
        <f t="shared" si="43"/>
        <v>0.66666666666666663</v>
      </c>
      <c r="E64" s="107">
        <f>'AMA_UBS V Guilherme'!E24</f>
        <v>0</v>
      </c>
      <c r="F64" s="120">
        <f t="shared" si="44"/>
        <v>0</v>
      </c>
      <c r="G64" s="107">
        <f>'AMA_UBS V Guilherme'!G24</f>
        <v>0</v>
      </c>
      <c r="H64" s="120">
        <f t="shared" si="45"/>
        <v>0</v>
      </c>
      <c r="I64" s="107">
        <f>'AMA_UBS V Guilherme'!K24</f>
        <v>0</v>
      </c>
      <c r="J64" s="120">
        <f t="shared" si="46"/>
        <v>0</v>
      </c>
      <c r="K64" s="107">
        <f>'AMA_UBS V Guilherme'!M24</f>
        <v>0</v>
      </c>
      <c r="L64" s="120">
        <f t="shared" si="47"/>
        <v>0</v>
      </c>
      <c r="M64" s="107">
        <f>'AMA_UBS V Guilherme'!O24</f>
        <v>0</v>
      </c>
      <c r="N64" s="120">
        <f t="shared" si="48"/>
        <v>0</v>
      </c>
      <c r="O64" s="257">
        <f t="shared" si="49"/>
        <v>0</v>
      </c>
      <c r="P64" s="121">
        <f t="shared" si="50"/>
        <v>0</v>
      </c>
      <c r="Q64" s="247">
        <f t="shared" si="51"/>
        <v>2</v>
      </c>
    </row>
    <row r="65" spans="1:17" x14ac:dyDescent="0.25">
      <c r="A65" s="89" t="s">
        <v>22</v>
      </c>
      <c r="B65" s="90">
        <f>'AMA_UBS V Guilherme'!B25</f>
        <v>1</v>
      </c>
      <c r="C65" s="107">
        <f>'AMA_UBS V Guilherme'!C25</f>
        <v>2.8</v>
      </c>
      <c r="D65" s="120">
        <f t="shared" si="43"/>
        <v>2.8</v>
      </c>
      <c r="E65" s="107">
        <f>'AMA_UBS V Guilherme'!E25</f>
        <v>0</v>
      </c>
      <c r="F65" s="120">
        <f t="shared" si="44"/>
        <v>0</v>
      </c>
      <c r="G65" s="107">
        <f>'AMA_UBS V Guilherme'!G25</f>
        <v>0</v>
      </c>
      <c r="H65" s="120">
        <f t="shared" si="45"/>
        <v>0</v>
      </c>
      <c r="I65" s="107">
        <f>'AMA_UBS V Guilherme'!K25</f>
        <v>0</v>
      </c>
      <c r="J65" s="120">
        <f t="shared" si="46"/>
        <v>0</v>
      </c>
      <c r="K65" s="107">
        <f>'AMA_UBS V Guilherme'!M25</f>
        <v>0</v>
      </c>
      <c r="L65" s="120">
        <f t="shared" si="47"/>
        <v>0</v>
      </c>
      <c r="M65" s="107">
        <f>'AMA_UBS V Guilherme'!O25</f>
        <v>0</v>
      </c>
      <c r="N65" s="120">
        <f t="shared" si="48"/>
        <v>0</v>
      </c>
      <c r="O65" s="257">
        <f t="shared" si="49"/>
        <v>0</v>
      </c>
      <c r="P65" s="121">
        <f t="shared" si="50"/>
        <v>0</v>
      </c>
      <c r="Q65" s="247">
        <f t="shared" si="51"/>
        <v>2.8</v>
      </c>
    </row>
    <row r="66" spans="1:17" x14ac:dyDescent="0.25">
      <c r="A66" s="89" t="s">
        <v>23</v>
      </c>
      <c r="B66" s="90">
        <f>'AMA_UBS V Guilherme'!B26</f>
        <v>5</v>
      </c>
      <c r="C66" s="107">
        <f>'AMA_UBS V Guilherme'!C26</f>
        <v>2.7</v>
      </c>
      <c r="D66" s="120">
        <f t="shared" si="43"/>
        <v>0.54</v>
      </c>
      <c r="E66" s="110">
        <f>'AMA_UBS V Guilherme'!E26</f>
        <v>0</v>
      </c>
      <c r="F66" s="120">
        <f t="shared" si="44"/>
        <v>0</v>
      </c>
      <c r="G66" s="110">
        <f>'AMA_UBS V Guilherme'!G26</f>
        <v>0</v>
      </c>
      <c r="H66" s="120">
        <f t="shared" si="45"/>
        <v>0</v>
      </c>
      <c r="I66" s="107">
        <f>'AMA_UBS V Guilherme'!K26</f>
        <v>0</v>
      </c>
      <c r="J66" s="120">
        <f t="shared" si="46"/>
        <v>0</v>
      </c>
      <c r="K66" s="107">
        <f>'AMA_UBS V Guilherme'!M26</f>
        <v>0</v>
      </c>
      <c r="L66" s="120">
        <f t="shared" si="47"/>
        <v>0</v>
      </c>
      <c r="M66" s="107">
        <f>'AMA_UBS V Guilherme'!O26</f>
        <v>0</v>
      </c>
      <c r="N66" s="120">
        <f t="shared" si="48"/>
        <v>0</v>
      </c>
      <c r="O66" s="257">
        <f t="shared" si="49"/>
        <v>0</v>
      </c>
      <c r="P66" s="121">
        <f t="shared" si="50"/>
        <v>0</v>
      </c>
      <c r="Q66" s="247">
        <f t="shared" si="51"/>
        <v>2.7</v>
      </c>
    </row>
    <row r="67" spans="1:17" x14ac:dyDescent="0.25">
      <c r="A67" s="89" t="s">
        <v>24</v>
      </c>
      <c r="B67" s="90">
        <f>'AMA_UBS V Guilherme'!B31</f>
        <v>3</v>
      </c>
      <c r="C67" s="107">
        <f>'AMA_UBS V Guilherme'!C31</f>
        <v>3</v>
      </c>
      <c r="D67" s="120">
        <f t="shared" si="43"/>
        <v>1</v>
      </c>
      <c r="E67" s="107">
        <f>'AMA_UBS V Guilherme'!E31</f>
        <v>0</v>
      </c>
      <c r="F67" s="120">
        <f t="shared" si="44"/>
        <v>0</v>
      </c>
      <c r="G67" s="107">
        <f>'AMA_UBS V Guilherme'!G31</f>
        <v>0</v>
      </c>
      <c r="H67" s="120">
        <f t="shared" si="45"/>
        <v>0</v>
      </c>
      <c r="I67" s="107">
        <f>'AMA_UBS V Guilherme'!K31</f>
        <v>0</v>
      </c>
      <c r="J67" s="120">
        <f t="shared" si="46"/>
        <v>0</v>
      </c>
      <c r="K67" s="107">
        <f>'AMA_UBS V Guilherme'!M31</f>
        <v>0</v>
      </c>
      <c r="L67" s="120">
        <f t="shared" si="47"/>
        <v>0</v>
      </c>
      <c r="M67" s="107">
        <f>'AMA_UBS V Guilherme'!O31</f>
        <v>0</v>
      </c>
      <c r="N67" s="120">
        <f t="shared" si="48"/>
        <v>0</v>
      </c>
      <c r="O67" s="257">
        <f t="shared" si="49"/>
        <v>0</v>
      </c>
      <c r="P67" s="121">
        <f t="shared" si="50"/>
        <v>0</v>
      </c>
      <c r="Q67" s="247">
        <f t="shared" si="51"/>
        <v>3</v>
      </c>
    </row>
    <row r="68" spans="1:17" x14ac:dyDescent="0.25">
      <c r="A68" s="89" t="s">
        <v>25</v>
      </c>
      <c r="B68" s="90">
        <f>'AMA_UBS V Guilherme'!B32</f>
        <v>5</v>
      </c>
      <c r="C68" s="107">
        <f>'AMA_UBS V Guilherme'!C32</f>
        <v>1</v>
      </c>
      <c r="D68" s="120">
        <f t="shared" si="43"/>
        <v>0.2</v>
      </c>
      <c r="E68" s="107">
        <f>'AMA_UBS V Guilherme'!E32</f>
        <v>0</v>
      </c>
      <c r="F68" s="120">
        <f t="shared" si="44"/>
        <v>0</v>
      </c>
      <c r="G68" s="107">
        <f>'AMA_UBS V Guilherme'!G32</f>
        <v>0</v>
      </c>
      <c r="H68" s="120">
        <f t="shared" si="45"/>
        <v>0</v>
      </c>
      <c r="I68" s="107">
        <f>'AMA_UBS V Guilherme'!K32</f>
        <v>0</v>
      </c>
      <c r="J68" s="120">
        <f t="shared" si="46"/>
        <v>0</v>
      </c>
      <c r="K68" s="107">
        <f>'AMA_UBS V Guilherme'!M32</f>
        <v>0</v>
      </c>
      <c r="L68" s="120">
        <f t="shared" si="47"/>
        <v>0</v>
      </c>
      <c r="M68" s="107">
        <f>'AMA_UBS V Guilherme'!O32</f>
        <v>0</v>
      </c>
      <c r="N68" s="120">
        <f t="shared" si="48"/>
        <v>0</v>
      </c>
      <c r="O68" s="257">
        <f t="shared" si="49"/>
        <v>0</v>
      </c>
      <c r="P68" s="121">
        <f t="shared" si="50"/>
        <v>0</v>
      </c>
      <c r="Q68" s="247">
        <f t="shared" si="51"/>
        <v>1</v>
      </c>
    </row>
    <row r="69" spans="1:17" x14ac:dyDescent="0.25">
      <c r="A69" s="70" t="s">
        <v>167</v>
      </c>
      <c r="B69" s="73">
        <v>3</v>
      </c>
      <c r="C69" s="107">
        <f>'AMA_UBS V Guilherme'!C33</f>
        <v>7</v>
      </c>
      <c r="D69" s="20">
        <f t="shared" si="43"/>
        <v>2.3333333333333335</v>
      </c>
      <c r="E69" s="107">
        <f>'AMA_UBS V Guilherme'!E33</f>
        <v>0</v>
      </c>
      <c r="F69" s="20">
        <f t="shared" si="44"/>
        <v>0</v>
      </c>
      <c r="G69" s="107">
        <f>'AMA_UBS V Guilherme'!G33</f>
        <v>0</v>
      </c>
      <c r="H69" s="20">
        <f t="shared" si="45"/>
        <v>0</v>
      </c>
      <c r="I69" s="107">
        <f>'AMA_UBS V Guilherme'!K33</f>
        <v>0</v>
      </c>
      <c r="J69" s="20">
        <f t="shared" si="46"/>
        <v>0</v>
      </c>
      <c r="K69" s="107">
        <f>'AMA_UBS V Guilherme'!M33</f>
        <v>0</v>
      </c>
      <c r="L69" s="20">
        <f t="shared" si="47"/>
        <v>0</v>
      </c>
      <c r="M69" s="107">
        <f>'AMA_UBS V Guilherme'!O33</f>
        <v>0</v>
      </c>
      <c r="N69" s="20">
        <f t="shared" si="48"/>
        <v>0</v>
      </c>
      <c r="O69" s="79">
        <f t="shared" si="49"/>
        <v>0</v>
      </c>
      <c r="P69" s="190">
        <f t="shared" si="50"/>
        <v>0</v>
      </c>
      <c r="Q69" s="189">
        <f t="shared" si="51"/>
        <v>7</v>
      </c>
    </row>
    <row r="70" spans="1:17" x14ac:dyDescent="0.25">
      <c r="A70" s="75" t="s">
        <v>45</v>
      </c>
      <c r="B70" s="73">
        <v>1</v>
      </c>
      <c r="C70" s="107">
        <f>'AMA_UBS V Guilherme'!C34</f>
        <v>2</v>
      </c>
      <c r="D70" s="20">
        <f t="shared" si="43"/>
        <v>2</v>
      </c>
      <c r="E70" s="107">
        <f>'AMA_UBS V Guilherme'!E34</f>
        <v>0</v>
      </c>
      <c r="F70" s="20">
        <f t="shared" si="44"/>
        <v>0</v>
      </c>
      <c r="G70" s="107">
        <f>'AMA_UBS V Guilherme'!G34</f>
        <v>0</v>
      </c>
      <c r="H70" s="20">
        <f t="shared" si="45"/>
        <v>0</v>
      </c>
      <c r="I70" s="107">
        <f>'AMA_UBS V Guilherme'!K34</f>
        <v>0</v>
      </c>
      <c r="J70" s="20">
        <f t="shared" si="46"/>
        <v>0</v>
      </c>
      <c r="K70" s="107">
        <f>'AMA_UBS V Guilherme'!M34</f>
        <v>0</v>
      </c>
      <c r="L70" s="20">
        <f t="shared" si="47"/>
        <v>0</v>
      </c>
      <c r="M70" s="107">
        <f>'AMA_UBS V Guilherme'!O34</f>
        <v>0</v>
      </c>
      <c r="N70" s="20">
        <f t="shared" si="48"/>
        <v>0</v>
      </c>
      <c r="O70" s="79">
        <f t="shared" si="49"/>
        <v>0</v>
      </c>
      <c r="P70" s="190">
        <f t="shared" si="50"/>
        <v>0</v>
      </c>
      <c r="Q70" s="189">
        <f t="shared" si="51"/>
        <v>2</v>
      </c>
    </row>
    <row r="71" spans="1:17" ht="15.75" thickBot="1" x14ac:dyDescent="0.3">
      <c r="A71" s="63" t="s">
        <v>34</v>
      </c>
      <c r="B71" s="91">
        <f>'AMA_UBS V Guilherme'!$B$35</f>
        <v>2</v>
      </c>
      <c r="C71" s="118">
        <f>'AMA_UBS V Guilherme'!$C$35</f>
        <v>2</v>
      </c>
      <c r="D71" s="66">
        <f t="shared" si="43"/>
        <v>1</v>
      </c>
      <c r="E71" s="118">
        <f>'AMA_UBS V Guilherme'!$E$35</f>
        <v>0</v>
      </c>
      <c r="F71" s="66">
        <f t="shared" si="44"/>
        <v>0</v>
      </c>
      <c r="G71" s="118">
        <f>'AMA_UBS V Guilherme'!$G$35</f>
        <v>0</v>
      </c>
      <c r="H71" s="66">
        <f t="shared" si="45"/>
        <v>0</v>
      </c>
      <c r="I71" s="118">
        <f>'AMA_UBS V Guilherme'!$K$35</f>
        <v>0</v>
      </c>
      <c r="J71" s="66">
        <f t="shared" si="46"/>
        <v>0</v>
      </c>
      <c r="K71" s="118">
        <f>'AMA_UBS V Guilherme'!$M$35</f>
        <v>0</v>
      </c>
      <c r="L71" s="66">
        <f t="shared" si="47"/>
        <v>0</v>
      </c>
      <c r="M71" s="118">
        <f>'AMA_UBS V Guilherme'!$O$35</f>
        <v>0</v>
      </c>
      <c r="N71" s="66">
        <f t="shared" si="48"/>
        <v>0</v>
      </c>
      <c r="O71" s="265">
        <f t="shared" si="49"/>
        <v>0</v>
      </c>
      <c r="P71" s="180">
        <f t="shared" si="50"/>
        <v>0</v>
      </c>
      <c r="Q71" s="274">
        <f t="shared" si="51"/>
        <v>2</v>
      </c>
    </row>
    <row r="72" spans="1:17" ht="15.75" thickBot="1" x14ac:dyDescent="0.3">
      <c r="A72" s="351" t="s">
        <v>7</v>
      </c>
      <c r="B72" s="353">
        <f>SUM(B63:B71)</f>
        <v>31</v>
      </c>
      <c r="C72" s="355">
        <f>SUM(C63:C71)</f>
        <v>24.5</v>
      </c>
      <c r="D72" s="382">
        <f t="shared" si="43"/>
        <v>0.79032258064516125</v>
      </c>
      <c r="E72" s="355">
        <f>SUM(E63:E71)</f>
        <v>0</v>
      </c>
      <c r="F72" s="382">
        <f t="shared" si="44"/>
        <v>0</v>
      </c>
      <c r="G72" s="355">
        <f>SUM(G63:G71)</f>
        <v>0</v>
      </c>
      <c r="H72" s="382">
        <f t="shared" si="45"/>
        <v>0</v>
      </c>
      <c r="I72" s="355">
        <f>SUM(I63:I71)</f>
        <v>0</v>
      </c>
      <c r="J72" s="382">
        <f t="shared" si="46"/>
        <v>0</v>
      </c>
      <c r="K72" s="355">
        <f t="shared" ref="K72" si="52">SUM(K63:K71)</f>
        <v>0</v>
      </c>
      <c r="L72" s="382">
        <f t="shared" si="47"/>
        <v>0</v>
      </c>
      <c r="M72" s="355">
        <f t="shared" ref="M72" si="53">SUM(M63:M71)</f>
        <v>0</v>
      </c>
      <c r="N72" s="382">
        <f t="shared" si="48"/>
        <v>0</v>
      </c>
      <c r="O72" s="357">
        <f t="shared" si="49"/>
        <v>0</v>
      </c>
      <c r="P72" s="383">
        <f t="shared" si="50"/>
        <v>0</v>
      </c>
      <c r="Q72" s="355">
        <f t="shared" si="51"/>
        <v>24.5</v>
      </c>
    </row>
    <row r="74" spans="1:17" ht="15.75" x14ac:dyDescent="0.25">
      <c r="A74" s="1290" t="s">
        <v>274</v>
      </c>
      <c r="B74" s="1291"/>
      <c r="C74" s="1291"/>
      <c r="D74" s="1291"/>
      <c r="E74" s="1291"/>
      <c r="F74" s="1291"/>
      <c r="G74" s="1291"/>
      <c r="H74" s="1291"/>
      <c r="I74" s="1291"/>
      <c r="J74" s="1291"/>
      <c r="K74" s="1291"/>
      <c r="L74" s="1291"/>
      <c r="M74" s="1291"/>
      <c r="N74" s="1291"/>
      <c r="O74" s="1291"/>
      <c r="P74" s="1291"/>
      <c r="Q74" s="1291"/>
    </row>
    <row r="75" spans="1:17" ht="36.75" thickBot="1" x14ac:dyDescent="0.3">
      <c r="A75" s="86" t="s">
        <v>14</v>
      </c>
      <c r="B75" s="105" t="s">
        <v>165</v>
      </c>
      <c r="C75" s="225" t="s">
        <v>2</v>
      </c>
      <c r="D75" s="226" t="s">
        <v>1</v>
      </c>
      <c r="E75" s="225" t="s">
        <v>3</v>
      </c>
      <c r="F75" s="226" t="s">
        <v>1</v>
      </c>
      <c r="G75" s="225" t="s">
        <v>4</v>
      </c>
      <c r="H75" s="226" t="s">
        <v>1</v>
      </c>
      <c r="I75" s="225" t="s">
        <v>5</v>
      </c>
      <c r="J75" s="226" t="s">
        <v>1</v>
      </c>
      <c r="K75" s="227" t="s">
        <v>194</v>
      </c>
      <c r="L75" s="228" t="s">
        <v>1</v>
      </c>
      <c r="M75" s="227" t="s">
        <v>195</v>
      </c>
      <c r="N75" s="228" t="s">
        <v>1</v>
      </c>
      <c r="O75" s="255" t="s">
        <v>197</v>
      </c>
      <c r="P75" s="256" t="s">
        <v>196</v>
      </c>
      <c r="Q75" s="227" t="s">
        <v>6</v>
      </c>
    </row>
    <row r="76" spans="1:17" ht="15.75" thickTop="1" x14ac:dyDescent="0.25">
      <c r="A76" s="27" t="s">
        <v>91</v>
      </c>
      <c r="B76" s="88">
        <f>'CEO II V EDE'!B22</f>
        <v>2</v>
      </c>
      <c r="C76" s="106">
        <f>'CEO II V EDE'!C22</f>
        <v>2</v>
      </c>
      <c r="D76" s="19">
        <f>C76/$B76</f>
        <v>1</v>
      </c>
      <c r="E76" s="106">
        <f>'CEO II V EDE'!E22</f>
        <v>0</v>
      </c>
      <c r="F76" s="19">
        <f>E76/$B76</f>
        <v>0</v>
      </c>
      <c r="G76" s="106">
        <f>'CEO II V EDE'!G22</f>
        <v>0</v>
      </c>
      <c r="H76" s="19">
        <f t="shared" ref="H76:H84" si="54">G76/$B76</f>
        <v>0</v>
      </c>
      <c r="I76" s="106">
        <f>'CEO II V EDE'!K22</f>
        <v>0</v>
      </c>
      <c r="J76" s="19">
        <f t="shared" ref="J76:J84" si="55">I76/$B76</f>
        <v>0</v>
      </c>
      <c r="K76" s="106">
        <f>'CEO II V EDE'!M22</f>
        <v>0</v>
      </c>
      <c r="L76" s="19">
        <f t="shared" ref="L76:L84" si="56">K76/$B76</f>
        <v>0</v>
      </c>
      <c r="M76" s="106">
        <f>'CEO II V EDE'!O22</f>
        <v>0</v>
      </c>
      <c r="N76" s="19">
        <f t="shared" ref="N76:N84" si="57">M76/$B76</f>
        <v>0</v>
      </c>
      <c r="O76" s="245">
        <f t="shared" ref="O76:O84" si="58">SUM(I76,K76,M76)</f>
        <v>0</v>
      </c>
      <c r="P76" s="119">
        <f t="shared" ref="P76:P84" si="59">O76/($B76*3)</f>
        <v>0</v>
      </c>
      <c r="Q76" s="248">
        <f t="shared" ref="Q76:Q84" si="60">SUM(C76,E76,G76,I76,K76,M76)</f>
        <v>2</v>
      </c>
    </row>
    <row r="77" spans="1:17" ht="24" x14ac:dyDescent="0.25">
      <c r="A77" s="122" t="s">
        <v>163</v>
      </c>
      <c r="B77" s="90">
        <f>'CEO II V EDE'!B23</f>
        <v>1</v>
      </c>
      <c r="C77" s="107">
        <f>'CEO II V EDE'!C23</f>
        <v>1</v>
      </c>
      <c r="D77" s="120">
        <f t="shared" ref="D77:D84" si="61">C77/$B77</f>
        <v>1</v>
      </c>
      <c r="E77" s="107">
        <f>'CEO II V EDE'!E23</f>
        <v>0</v>
      </c>
      <c r="F77" s="120">
        <f t="shared" ref="F77:F84" si="62">E77/$B77</f>
        <v>0</v>
      </c>
      <c r="G77" s="107">
        <f>'CEO II V EDE'!G23</f>
        <v>0</v>
      </c>
      <c r="H77" s="120">
        <f t="shared" si="54"/>
        <v>0</v>
      </c>
      <c r="I77" s="107">
        <f>'CEO II V EDE'!K23</f>
        <v>0</v>
      </c>
      <c r="J77" s="120">
        <f t="shared" si="55"/>
        <v>0</v>
      </c>
      <c r="K77" s="107">
        <f>'CEO II V EDE'!M23</f>
        <v>0</v>
      </c>
      <c r="L77" s="120">
        <f t="shared" si="56"/>
        <v>0</v>
      </c>
      <c r="M77" s="107">
        <f>'CEO II V EDE'!O23</f>
        <v>0</v>
      </c>
      <c r="N77" s="120">
        <f t="shared" si="57"/>
        <v>0</v>
      </c>
      <c r="O77" s="257">
        <f t="shared" si="58"/>
        <v>0</v>
      </c>
      <c r="P77" s="121">
        <f t="shared" si="59"/>
        <v>0</v>
      </c>
      <c r="Q77" s="247">
        <f t="shared" si="60"/>
        <v>1</v>
      </c>
    </row>
    <row r="78" spans="1:17" x14ac:dyDescent="0.25">
      <c r="A78" s="122" t="s">
        <v>92</v>
      </c>
      <c r="B78" s="90">
        <f>'CEO II V EDE'!B24</f>
        <v>1</v>
      </c>
      <c r="C78" s="107">
        <f>'CEO II V EDE'!C24</f>
        <v>1</v>
      </c>
      <c r="D78" s="120">
        <f t="shared" si="61"/>
        <v>1</v>
      </c>
      <c r="E78" s="107">
        <f>'CEO II V EDE'!E24</f>
        <v>0</v>
      </c>
      <c r="F78" s="120">
        <f t="shared" si="62"/>
        <v>0</v>
      </c>
      <c r="G78" s="107">
        <f>'CEO II V EDE'!G24</f>
        <v>0</v>
      </c>
      <c r="H78" s="120">
        <f t="shared" si="54"/>
        <v>0</v>
      </c>
      <c r="I78" s="107">
        <f>'CEO II V EDE'!K24</f>
        <v>0</v>
      </c>
      <c r="J78" s="120">
        <f t="shared" si="55"/>
        <v>0</v>
      </c>
      <c r="K78" s="107">
        <f>'CEO II V EDE'!M24</f>
        <v>0</v>
      </c>
      <c r="L78" s="120">
        <f t="shared" si="56"/>
        <v>0</v>
      </c>
      <c r="M78" s="107">
        <f>'CEO II V EDE'!O24</f>
        <v>0</v>
      </c>
      <c r="N78" s="120">
        <f t="shared" si="57"/>
        <v>0</v>
      </c>
      <c r="O78" s="257">
        <f t="shared" si="58"/>
        <v>0</v>
      </c>
      <c r="P78" s="121">
        <f t="shared" si="59"/>
        <v>0</v>
      </c>
      <c r="Q78" s="247">
        <f t="shared" si="60"/>
        <v>1</v>
      </c>
    </row>
    <row r="79" spans="1:17" x14ac:dyDescent="0.25">
      <c r="A79" s="122" t="s">
        <v>93</v>
      </c>
      <c r="B79" s="90">
        <f>'CEO II V EDE'!B25</f>
        <v>3</v>
      </c>
      <c r="C79" s="107">
        <f>'CEO II V EDE'!C25</f>
        <v>3</v>
      </c>
      <c r="D79" s="120">
        <f t="shared" si="61"/>
        <v>1</v>
      </c>
      <c r="E79" s="107">
        <f>'CEO II V EDE'!E25</f>
        <v>0</v>
      </c>
      <c r="F79" s="120">
        <f t="shared" si="62"/>
        <v>0</v>
      </c>
      <c r="G79" s="107">
        <f>'CEO II V EDE'!G25</f>
        <v>0</v>
      </c>
      <c r="H79" s="120">
        <f t="shared" si="54"/>
        <v>0</v>
      </c>
      <c r="I79" s="107">
        <f>'CEO II V EDE'!K25</f>
        <v>0</v>
      </c>
      <c r="J79" s="120">
        <f t="shared" si="55"/>
        <v>0</v>
      </c>
      <c r="K79" s="107">
        <f>'CEO II V EDE'!M25</f>
        <v>0</v>
      </c>
      <c r="L79" s="120">
        <f t="shared" si="56"/>
        <v>0</v>
      </c>
      <c r="M79" s="107">
        <f>'CEO II V EDE'!O25</f>
        <v>0</v>
      </c>
      <c r="N79" s="120">
        <f t="shared" si="57"/>
        <v>0</v>
      </c>
      <c r="O79" s="257">
        <f t="shared" si="58"/>
        <v>0</v>
      </c>
      <c r="P79" s="121">
        <f t="shared" si="59"/>
        <v>0</v>
      </c>
      <c r="Q79" s="247">
        <f t="shared" si="60"/>
        <v>3</v>
      </c>
    </row>
    <row r="80" spans="1:17" x14ac:dyDescent="0.25">
      <c r="A80" s="122" t="s">
        <v>60</v>
      </c>
      <c r="B80" s="90">
        <f>'CEO II V EDE'!B26</f>
        <v>2</v>
      </c>
      <c r="C80" s="107">
        <f>'CEO II V EDE'!C26</f>
        <v>2</v>
      </c>
      <c r="D80" s="120">
        <f t="shared" si="61"/>
        <v>1</v>
      </c>
      <c r="E80" s="107">
        <f>'CEO II V EDE'!E26</f>
        <v>0</v>
      </c>
      <c r="F80" s="120">
        <f t="shared" si="62"/>
        <v>0</v>
      </c>
      <c r="G80" s="107">
        <f>'CEO II V EDE'!G26</f>
        <v>0</v>
      </c>
      <c r="H80" s="120">
        <f t="shared" si="54"/>
        <v>0</v>
      </c>
      <c r="I80" s="107">
        <f>'CEO II V EDE'!K26</f>
        <v>0</v>
      </c>
      <c r="J80" s="120">
        <f t="shared" si="55"/>
        <v>0</v>
      </c>
      <c r="K80" s="107">
        <f>'CEO II V EDE'!M26</f>
        <v>0</v>
      </c>
      <c r="L80" s="120">
        <f t="shared" si="56"/>
        <v>0</v>
      </c>
      <c r="M80" s="107">
        <f>'CEO II V EDE'!O26</f>
        <v>0</v>
      </c>
      <c r="N80" s="120">
        <f t="shared" si="57"/>
        <v>0</v>
      </c>
      <c r="O80" s="257">
        <f t="shared" si="58"/>
        <v>0</v>
      </c>
      <c r="P80" s="121">
        <f t="shared" si="59"/>
        <v>0</v>
      </c>
      <c r="Q80" s="247">
        <f t="shared" si="60"/>
        <v>2</v>
      </c>
    </row>
    <row r="81" spans="1:17" x14ac:dyDescent="0.25">
      <c r="A81" s="122" t="s">
        <v>94</v>
      </c>
      <c r="B81" s="90">
        <f>'CEO II V EDE'!B27</f>
        <v>2</v>
      </c>
      <c r="C81" s="107">
        <f>'CEO II V EDE'!C27</f>
        <v>3</v>
      </c>
      <c r="D81" s="120">
        <f t="shared" si="61"/>
        <v>1.5</v>
      </c>
      <c r="E81" s="107">
        <f>'CEO II V EDE'!E27</f>
        <v>0</v>
      </c>
      <c r="F81" s="120">
        <f t="shared" si="62"/>
        <v>0</v>
      </c>
      <c r="G81" s="107">
        <f>'CEO II V EDE'!G27</f>
        <v>0</v>
      </c>
      <c r="H81" s="120">
        <f t="shared" si="54"/>
        <v>0</v>
      </c>
      <c r="I81" s="107">
        <f>'CEO II V EDE'!K27</f>
        <v>0</v>
      </c>
      <c r="J81" s="120">
        <f t="shared" si="55"/>
        <v>0</v>
      </c>
      <c r="K81" s="107">
        <f>'CEO II V EDE'!M27</f>
        <v>0</v>
      </c>
      <c r="L81" s="120">
        <f t="shared" si="56"/>
        <v>0</v>
      </c>
      <c r="M81" s="107">
        <f>'CEO II V EDE'!O27</f>
        <v>0</v>
      </c>
      <c r="N81" s="120">
        <f t="shared" si="57"/>
        <v>0</v>
      </c>
      <c r="O81" s="257">
        <f t="shared" si="58"/>
        <v>0</v>
      </c>
      <c r="P81" s="121">
        <f t="shared" si="59"/>
        <v>0</v>
      </c>
      <c r="Q81" s="247">
        <f t="shared" si="60"/>
        <v>3</v>
      </c>
    </row>
    <row r="82" spans="1:17" ht="24" x14ac:dyDescent="0.25">
      <c r="A82" s="122" t="s">
        <v>95</v>
      </c>
      <c r="B82" s="90">
        <f>'CEO II V EDE'!B28</f>
        <v>1</v>
      </c>
      <c r="C82" s="107">
        <f>'CEO II V EDE'!C28</f>
        <v>1</v>
      </c>
      <c r="D82" s="120">
        <f t="shared" si="61"/>
        <v>1</v>
      </c>
      <c r="E82" s="107">
        <f>'CEO II V EDE'!E28</f>
        <v>0</v>
      </c>
      <c r="F82" s="120">
        <f t="shared" si="62"/>
        <v>0</v>
      </c>
      <c r="G82" s="107">
        <f>'CEO II V EDE'!G28</f>
        <v>0</v>
      </c>
      <c r="H82" s="120">
        <f t="shared" si="54"/>
        <v>0</v>
      </c>
      <c r="I82" s="107">
        <f>'CEO II V EDE'!K28</f>
        <v>0</v>
      </c>
      <c r="J82" s="120">
        <f t="shared" si="55"/>
        <v>0</v>
      </c>
      <c r="K82" s="107">
        <f>'CEO II V EDE'!M28</f>
        <v>0</v>
      </c>
      <c r="L82" s="120">
        <f t="shared" si="56"/>
        <v>0</v>
      </c>
      <c r="M82" s="107">
        <f>'CEO II V EDE'!O28</f>
        <v>0</v>
      </c>
      <c r="N82" s="120">
        <f t="shared" si="57"/>
        <v>0</v>
      </c>
      <c r="O82" s="257">
        <f t="shared" si="58"/>
        <v>0</v>
      </c>
      <c r="P82" s="121">
        <f t="shared" si="59"/>
        <v>0</v>
      </c>
      <c r="Q82" s="247">
        <f t="shared" si="60"/>
        <v>1</v>
      </c>
    </row>
    <row r="83" spans="1:17" ht="24.75" thickBot="1" x14ac:dyDescent="0.3">
      <c r="A83" s="123" t="s">
        <v>59</v>
      </c>
      <c r="B83" s="162">
        <f>'CEO II V EDE'!B29</f>
        <v>80</v>
      </c>
      <c r="C83" s="112">
        <f>'CEO II V EDE'!C29</f>
        <v>77</v>
      </c>
      <c r="D83" s="124">
        <f t="shared" si="61"/>
        <v>0.96250000000000002</v>
      </c>
      <c r="E83" s="112">
        <f>'CEO II V EDE'!E29</f>
        <v>0</v>
      </c>
      <c r="F83" s="124">
        <f t="shared" si="62"/>
        <v>0</v>
      </c>
      <c r="G83" s="112">
        <f>'CEO II V EDE'!G29</f>
        <v>0</v>
      </c>
      <c r="H83" s="124">
        <f t="shared" si="54"/>
        <v>0</v>
      </c>
      <c r="I83" s="112">
        <f>'CEO II V EDE'!K29</f>
        <v>0</v>
      </c>
      <c r="J83" s="124">
        <f t="shared" si="55"/>
        <v>0</v>
      </c>
      <c r="K83" s="112">
        <f>'CEO II V EDE'!M29</f>
        <v>0</v>
      </c>
      <c r="L83" s="124">
        <f t="shared" si="56"/>
        <v>0</v>
      </c>
      <c r="M83" s="112">
        <f>'CEO II V EDE'!O29</f>
        <v>0</v>
      </c>
      <c r="N83" s="124">
        <f t="shared" si="57"/>
        <v>0</v>
      </c>
      <c r="O83" s="258">
        <f t="shared" si="58"/>
        <v>0</v>
      </c>
      <c r="P83" s="125">
        <f t="shared" si="59"/>
        <v>0</v>
      </c>
      <c r="Q83" s="249">
        <f t="shared" si="60"/>
        <v>77</v>
      </c>
    </row>
    <row r="84" spans="1:17" ht="15.75" thickBot="1" x14ac:dyDescent="0.3">
      <c r="A84" s="6" t="s">
        <v>7</v>
      </c>
      <c r="B84" s="7">
        <f>SUM(B76:B83)</f>
        <v>92</v>
      </c>
      <c r="C84" s="8">
        <f>SUM(C76:C83)</f>
        <v>90</v>
      </c>
      <c r="D84" s="22">
        <f t="shared" si="61"/>
        <v>0.97826086956521741</v>
      </c>
      <c r="E84" s="8">
        <f>SUM(E76:E83)</f>
        <v>0</v>
      </c>
      <c r="F84" s="22">
        <f t="shared" si="62"/>
        <v>0</v>
      </c>
      <c r="G84" s="8">
        <f>SUM(G76:G83)</f>
        <v>0</v>
      </c>
      <c r="H84" s="22">
        <f t="shared" si="54"/>
        <v>0</v>
      </c>
      <c r="I84" s="8">
        <f>SUM(I76:I83)</f>
        <v>0</v>
      </c>
      <c r="J84" s="22">
        <f t="shared" si="55"/>
        <v>0</v>
      </c>
      <c r="K84" s="8">
        <f t="shared" ref="K84" si="63">SUM(K76:K83)</f>
        <v>0</v>
      </c>
      <c r="L84" s="22">
        <f t="shared" si="56"/>
        <v>0</v>
      </c>
      <c r="M84" s="8">
        <f t="shared" ref="M84" si="64">SUM(M76:M83)</f>
        <v>0</v>
      </c>
      <c r="N84" s="22">
        <f t="shared" si="57"/>
        <v>0</v>
      </c>
      <c r="O84" s="81">
        <f t="shared" si="58"/>
        <v>0</v>
      </c>
      <c r="P84" s="82">
        <f t="shared" si="59"/>
        <v>0</v>
      </c>
      <c r="Q84" s="8">
        <f t="shared" si="60"/>
        <v>90</v>
      </c>
    </row>
    <row r="86" spans="1:17" ht="15.75" x14ac:dyDescent="0.25">
      <c r="A86" s="1290" t="s">
        <v>276</v>
      </c>
      <c r="B86" s="1291"/>
      <c r="C86" s="1291"/>
      <c r="D86" s="1291"/>
      <c r="E86" s="1291"/>
      <c r="F86" s="1291"/>
      <c r="G86" s="1291"/>
      <c r="H86" s="1291"/>
      <c r="I86" s="1291"/>
      <c r="J86" s="1291"/>
      <c r="K86" s="1291"/>
      <c r="L86" s="1291"/>
      <c r="M86" s="1291"/>
      <c r="N86" s="1291"/>
      <c r="O86" s="1291"/>
      <c r="P86" s="1291"/>
      <c r="Q86" s="1291"/>
    </row>
    <row r="87" spans="1:17" ht="36.75" thickBot="1" x14ac:dyDescent="0.3">
      <c r="A87" s="86" t="s">
        <v>14</v>
      </c>
      <c r="B87" s="105" t="s">
        <v>165</v>
      </c>
      <c r="C87" s="225" t="s">
        <v>2</v>
      </c>
      <c r="D87" s="226" t="s">
        <v>1</v>
      </c>
      <c r="E87" s="225" t="s">
        <v>3</v>
      </c>
      <c r="F87" s="226" t="s">
        <v>1</v>
      </c>
      <c r="G87" s="225" t="s">
        <v>4</v>
      </c>
      <c r="H87" s="226" t="s">
        <v>1</v>
      </c>
      <c r="I87" s="225" t="s">
        <v>5</v>
      </c>
      <c r="J87" s="226" t="s">
        <v>1</v>
      </c>
      <c r="K87" s="227" t="s">
        <v>194</v>
      </c>
      <c r="L87" s="228" t="s">
        <v>1</v>
      </c>
      <c r="M87" s="227" t="s">
        <v>195</v>
      </c>
      <c r="N87" s="228" t="s">
        <v>1</v>
      </c>
      <c r="O87" s="255" t="s">
        <v>197</v>
      </c>
      <c r="P87" s="256" t="s">
        <v>196</v>
      </c>
      <c r="Q87" s="227" t="s">
        <v>6</v>
      </c>
    </row>
    <row r="88" spans="1:17" ht="15.75" thickTop="1" x14ac:dyDescent="0.25">
      <c r="A88" s="89" t="s">
        <v>33</v>
      </c>
      <c r="B88" s="72">
        <f>'AMA_UBS V Medeiros'!B21</f>
        <v>6</v>
      </c>
      <c r="C88" s="106">
        <f>'AMA_UBS V Medeiros'!C21</f>
        <v>6</v>
      </c>
      <c r="D88" s="19">
        <f t="shared" ref="D88:D99" si="65">C88/$B88</f>
        <v>1</v>
      </c>
      <c r="E88" s="106">
        <f>'AMA_UBS V Medeiros'!E21</f>
        <v>0</v>
      </c>
      <c r="F88" s="19">
        <f t="shared" ref="F88:F99" si="66">E88/$B88</f>
        <v>0</v>
      </c>
      <c r="G88" s="106">
        <f>'AMA_UBS V Medeiros'!G21</f>
        <v>0</v>
      </c>
      <c r="H88" s="19">
        <f t="shared" ref="H88:H99" si="67">G88/$B88</f>
        <v>0</v>
      </c>
      <c r="I88" s="106">
        <f>'AMA_UBS V Medeiros'!K21</f>
        <v>0</v>
      </c>
      <c r="J88" s="19">
        <f t="shared" ref="J88:J99" si="68">I88/$B88</f>
        <v>0</v>
      </c>
      <c r="K88" s="106">
        <f>'AMA_UBS V Medeiros'!M21</f>
        <v>0</v>
      </c>
      <c r="L88" s="19">
        <f t="shared" ref="L88:L99" si="69">K88/$B88</f>
        <v>0</v>
      </c>
      <c r="M88" s="106">
        <f>'AMA_UBS V Medeiros'!O21</f>
        <v>0</v>
      </c>
      <c r="N88" s="19">
        <f t="shared" ref="N88:N99" si="70">M88/$B88</f>
        <v>0</v>
      </c>
      <c r="O88" s="245">
        <f t="shared" ref="O88:O99" si="71">SUM(I88,K88,M88)</f>
        <v>0</v>
      </c>
      <c r="P88" s="119">
        <f t="shared" ref="P88:P99" si="72">O88/($B88*3)</f>
        <v>0</v>
      </c>
      <c r="Q88" s="248">
        <f t="shared" ref="Q88:Q99" si="73">SUM(C88,E88,G88,I88,K88,M88)</f>
        <v>6</v>
      </c>
    </row>
    <row r="89" spans="1:17" x14ac:dyDescent="0.25">
      <c r="A89" s="89" t="s">
        <v>20</v>
      </c>
      <c r="B89" s="126">
        <f>'AMA_UBS V Medeiros'!B24</f>
        <v>4</v>
      </c>
      <c r="C89" s="107">
        <f>'AMA_UBS V Medeiros'!C24</f>
        <v>3.5</v>
      </c>
      <c r="D89" s="120">
        <f t="shared" si="65"/>
        <v>0.875</v>
      </c>
      <c r="E89" s="107">
        <f>'AMA_UBS V Medeiros'!E24</f>
        <v>0</v>
      </c>
      <c r="F89" s="120">
        <f t="shared" si="66"/>
        <v>0</v>
      </c>
      <c r="G89" s="107">
        <f>'AMA_UBS V Medeiros'!G24</f>
        <v>0</v>
      </c>
      <c r="H89" s="120">
        <f t="shared" si="67"/>
        <v>0</v>
      </c>
      <c r="I89" s="107">
        <f>'AMA_UBS V Medeiros'!K24</f>
        <v>0</v>
      </c>
      <c r="J89" s="120">
        <f t="shared" si="68"/>
        <v>0</v>
      </c>
      <c r="K89" s="107">
        <f>'AMA_UBS V Medeiros'!M24</f>
        <v>0</v>
      </c>
      <c r="L89" s="120">
        <f t="shared" si="69"/>
        <v>0</v>
      </c>
      <c r="M89" s="107">
        <f>'AMA_UBS V Medeiros'!O24</f>
        <v>0</v>
      </c>
      <c r="N89" s="120">
        <f t="shared" si="70"/>
        <v>0</v>
      </c>
      <c r="O89" s="257">
        <f t="shared" si="71"/>
        <v>0</v>
      </c>
      <c r="P89" s="121">
        <f t="shared" si="72"/>
        <v>0</v>
      </c>
      <c r="Q89" s="247">
        <f t="shared" si="73"/>
        <v>3.5</v>
      </c>
    </row>
    <row r="90" spans="1:17" x14ac:dyDescent="0.25">
      <c r="A90" s="89" t="s">
        <v>21</v>
      </c>
      <c r="B90" s="73">
        <f>'AMA_UBS V Medeiros'!B26</f>
        <v>2</v>
      </c>
      <c r="C90" s="107">
        <f>'AMA_UBS V Medeiros'!C26</f>
        <v>2</v>
      </c>
      <c r="D90" s="120">
        <f t="shared" si="65"/>
        <v>1</v>
      </c>
      <c r="E90" s="107">
        <f>'AMA_UBS V Medeiros'!E26</f>
        <v>0</v>
      </c>
      <c r="F90" s="120">
        <f t="shared" si="66"/>
        <v>0</v>
      </c>
      <c r="G90" s="107">
        <f>'AMA_UBS V Medeiros'!G26</f>
        <v>0</v>
      </c>
      <c r="H90" s="120">
        <f t="shared" si="67"/>
        <v>0</v>
      </c>
      <c r="I90" s="107">
        <f>'AMA_UBS V Medeiros'!K26</f>
        <v>0</v>
      </c>
      <c r="J90" s="120">
        <f t="shared" si="68"/>
        <v>0</v>
      </c>
      <c r="K90" s="107">
        <f>'AMA_UBS V Medeiros'!M26</f>
        <v>0</v>
      </c>
      <c r="L90" s="120">
        <f t="shared" si="69"/>
        <v>0</v>
      </c>
      <c r="M90" s="107">
        <f>'AMA_UBS V Medeiros'!O26</f>
        <v>0</v>
      </c>
      <c r="N90" s="120">
        <f t="shared" si="70"/>
        <v>0</v>
      </c>
      <c r="O90" s="257">
        <f t="shared" si="71"/>
        <v>0</v>
      </c>
      <c r="P90" s="121">
        <f t="shared" si="72"/>
        <v>0</v>
      </c>
      <c r="Q90" s="247">
        <f t="shared" si="73"/>
        <v>2</v>
      </c>
    </row>
    <row r="91" spans="1:17" x14ac:dyDescent="0.25">
      <c r="A91" s="89" t="s">
        <v>22</v>
      </c>
      <c r="B91" s="84">
        <f>'AMA_UBS V Medeiros'!B27</f>
        <v>2</v>
      </c>
      <c r="C91" s="107">
        <f>'AMA_UBS V Medeiros'!C27</f>
        <v>1.75</v>
      </c>
      <c r="D91" s="120">
        <f t="shared" si="65"/>
        <v>0.875</v>
      </c>
      <c r="E91" s="107">
        <f>'AMA_UBS V Medeiros'!E27</f>
        <v>0</v>
      </c>
      <c r="F91" s="120">
        <f t="shared" si="66"/>
        <v>0</v>
      </c>
      <c r="G91" s="107">
        <f>'AMA_UBS V Medeiros'!G27</f>
        <v>0</v>
      </c>
      <c r="H91" s="120">
        <f t="shared" si="67"/>
        <v>0</v>
      </c>
      <c r="I91" s="107">
        <f>'AMA_UBS V Medeiros'!K27</f>
        <v>0</v>
      </c>
      <c r="J91" s="120">
        <f t="shared" si="68"/>
        <v>0</v>
      </c>
      <c r="K91" s="107">
        <f>'AMA_UBS V Medeiros'!M27</f>
        <v>0</v>
      </c>
      <c r="L91" s="120">
        <f t="shared" si="69"/>
        <v>0</v>
      </c>
      <c r="M91" s="107">
        <f>'AMA_UBS V Medeiros'!O27</f>
        <v>0</v>
      </c>
      <c r="N91" s="120">
        <f t="shared" si="70"/>
        <v>0</v>
      </c>
      <c r="O91" s="257">
        <f t="shared" si="71"/>
        <v>0</v>
      </c>
      <c r="P91" s="121">
        <f t="shared" si="72"/>
        <v>0</v>
      </c>
      <c r="Q91" s="247">
        <f t="shared" si="73"/>
        <v>1.75</v>
      </c>
    </row>
    <row r="92" spans="1:17" x14ac:dyDescent="0.25">
      <c r="A92" s="89" t="s">
        <v>23</v>
      </c>
      <c r="B92" s="73">
        <f>'AMA_UBS V Medeiros'!B28</f>
        <v>3</v>
      </c>
      <c r="C92" s="107">
        <f>'AMA_UBS V Medeiros'!C28</f>
        <v>3</v>
      </c>
      <c r="D92" s="120">
        <f t="shared" si="65"/>
        <v>1</v>
      </c>
      <c r="E92" s="107">
        <f>'AMA_UBS V Medeiros'!E28</f>
        <v>0</v>
      </c>
      <c r="F92" s="120">
        <f t="shared" si="66"/>
        <v>0</v>
      </c>
      <c r="G92" s="107">
        <f>'AMA_UBS V Medeiros'!G28</f>
        <v>0</v>
      </c>
      <c r="H92" s="120">
        <f t="shared" si="67"/>
        <v>0</v>
      </c>
      <c r="I92" s="107">
        <f>'AMA_UBS V Medeiros'!K28</f>
        <v>0</v>
      </c>
      <c r="J92" s="120">
        <f t="shared" si="68"/>
        <v>0</v>
      </c>
      <c r="K92" s="107">
        <f>'AMA_UBS V Medeiros'!M28</f>
        <v>0</v>
      </c>
      <c r="L92" s="120">
        <f t="shared" si="69"/>
        <v>0</v>
      </c>
      <c r="M92" s="107">
        <f>'AMA_UBS V Medeiros'!O28</f>
        <v>0</v>
      </c>
      <c r="N92" s="120">
        <f t="shared" si="70"/>
        <v>0</v>
      </c>
      <c r="O92" s="257">
        <f t="shared" si="71"/>
        <v>0</v>
      </c>
      <c r="P92" s="121">
        <f t="shared" si="72"/>
        <v>0</v>
      </c>
      <c r="Q92" s="247">
        <f t="shared" si="73"/>
        <v>3</v>
      </c>
    </row>
    <row r="93" spans="1:17" x14ac:dyDescent="0.25">
      <c r="A93" s="89" t="s">
        <v>24</v>
      </c>
      <c r="B93" s="84">
        <f>'AMA_UBS V Medeiros'!B29</f>
        <v>2</v>
      </c>
      <c r="C93" s="107">
        <f>'AMA_UBS V Medeiros'!C29</f>
        <v>2</v>
      </c>
      <c r="D93" s="120">
        <f t="shared" si="65"/>
        <v>1</v>
      </c>
      <c r="E93" s="107">
        <f>'AMA_UBS V Medeiros'!E29</f>
        <v>0</v>
      </c>
      <c r="F93" s="120">
        <f t="shared" si="66"/>
        <v>0</v>
      </c>
      <c r="G93" s="107">
        <f>'AMA_UBS V Medeiros'!G29</f>
        <v>0</v>
      </c>
      <c r="H93" s="120">
        <f t="shared" si="67"/>
        <v>0</v>
      </c>
      <c r="I93" s="107">
        <f>'AMA_UBS V Medeiros'!K29</f>
        <v>0</v>
      </c>
      <c r="J93" s="120">
        <f t="shared" si="68"/>
        <v>0</v>
      </c>
      <c r="K93" s="107">
        <f>'AMA_UBS V Medeiros'!M29</f>
        <v>0</v>
      </c>
      <c r="L93" s="120">
        <f t="shared" si="69"/>
        <v>0</v>
      </c>
      <c r="M93" s="107">
        <f>'AMA_UBS V Medeiros'!O29</f>
        <v>0</v>
      </c>
      <c r="N93" s="120">
        <f t="shared" si="70"/>
        <v>0</v>
      </c>
      <c r="O93" s="257">
        <f t="shared" si="71"/>
        <v>0</v>
      </c>
      <c r="P93" s="121">
        <f t="shared" si="72"/>
        <v>0</v>
      </c>
      <c r="Q93" s="247">
        <f t="shared" si="73"/>
        <v>2</v>
      </c>
    </row>
    <row r="94" spans="1:17" x14ac:dyDescent="0.25">
      <c r="A94" s="75" t="s">
        <v>45</v>
      </c>
      <c r="B94" s="73">
        <f>'AMA_UBS V Medeiros'!B30</f>
        <v>1</v>
      </c>
      <c r="C94" s="106">
        <f>'AMA_UBS V Medeiros'!C30</f>
        <v>1</v>
      </c>
      <c r="D94" s="19">
        <f t="shared" si="65"/>
        <v>1</v>
      </c>
      <c r="E94" s="106">
        <f>'AMA_UBS V Medeiros'!E30</f>
        <v>0</v>
      </c>
      <c r="F94" s="19">
        <f t="shared" si="66"/>
        <v>0</v>
      </c>
      <c r="G94" s="106">
        <f>'AMA_UBS V Medeiros'!G30</f>
        <v>0</v>
      </c>
      <c r="H94" s="19">
        <f t="shared" si="67"/>
        <v>0</v>
      </c>
      <c r="I94" s="106">
        <f>'AMA_UBS V Medeiros'!K30</f>
        <v>0</v>
      </c>
      <c r="J94" s="19">
        <f t="shared" si="68"/>
        <v>0</v>
      </c>
      <c r="K94" s="106">
        <f>'AMA_UBS V Medeiros'!M30</f>
        <v>0</v>
      </c>
      <c r="L94" s="19">
        <f t="shared" si="69"/>
        <v>0</v>
      </c>
      <c r="M94" s="106">
        <f>'AMA_UBS V Medeiros'!O30</f>
        <v>0</v>
      </c>
      <c r="N94" s="19">
        <f t="shared" si="70"/>
        <v>0</v>
      </c>
      <c r="O94" s="245">
        <f t="shared" si="71"/>
        <v>0</v>
      </c>
      <c r="P94" s="119">
        <f t="shared" si="72"/>
        <v>0</v>
      </c>
      <c r="Q94" s="248">
        <f t="shared" si="73"/>
        <v>1</v>
      </c>
    </row>
    <row r="95" spans="1:17" x14ac:dyDescent="0.25">
      <c r="A95" s="75" t="s">
        <v>167</v>
      </c>
      <c r="B95" s="73">
        <f>'AMA_UBS V Medeiros'!B31</f>
        <v>6</v>
      </c>
      <c r="C95" s="106">
        <f>'AMA_UBS V Medeiros'!C31</f>
        <v>5</v>
      </c>
      <c r="D95" s="19">
        <f t="shared" si="65"/>
        <v>0.83333333333333337</v>
      </c>
      <c r="E95" s="106">
        <f>'AMA_UBS V Medeiros'!E31</f>
        <v>0</v>
      </c>
      <c r="F95" s="19">
        <f t="shared" si="66"/>
        <v>0</v>
      </c>
      <c r="G95" s="106">
        <f>'AMA_UBS V Medeiros'!G31</f>
        <v>0</v>
      </c>
      <c r="H95" s="19">
        <f t="shared" si="67"/>
        <v>0</v>
      </c>
      <c r="I95" s="106">
        <f>'AMA_UBS V Medeiros'!K31</f>
        <v>0</v>
      </c>
      <c r="J95" s="19">
        <f t="shared" si="68"/>
        <v>0</v>
      </c>
      <c r="K95" s="106">
        <f>'AMA_UBS V Medeiros'!M31</f>
        <v>0</v>
      </c>
      <c r="L95" s="19">
        <f t="shared" si="69"/>
        <v>0</v>
      </c>
      <c r="M95" s="106">
        <f>'AMA_UBS V Medeiros'!O31</f>
        <v>0</v>
      </c>
      <c r="N95" s="19">
        <f t="shared" si="70"/>
        <v>0</v>
      </c>
      <c r="O95" s="245">
        <f t="shared" si="71"/>
        <v>0</v>
      </c>
      <c r="P95" s="119">
        <f t="shared" si="72"/>
        <v>0</v>
      </c>
      <c r="Q95" s="248">
        <f t="shared" si="73"/>
        <v>5</v>
      </c>
    </row>
    <row r="96" spans="1:17" x14ac:dyDescent="0.25">
      <c r="A96" s="89" t="s">
        <v>25</v>
      </c>
      <c r="B96" s="84">
        <f>'AMA_UBS V Medeiros'!B32</f>
        <v>4</v>
      </c>
      <c r="C96" s="107">
        <f>'AMA_UBS V Medeiros'!C32</f>
        <v>4</v>
      </c>
      <c r="D96" s="120">
        <f t="shared" si="65"/>
        <v>1</v>
      </c>
      <c r="E96" s="107">
        <f>'AMA_UBS V Medeiros'!E32</f>
        <v>0</v>
      </c>
      <c r="F96" s="120">
        <f t="shared" si="66"/>
        <v>0</v>
      </c>
      <c r="G96" s="107">
        <f>'AMA_UBS V Medeiros'!G32</f>
        <v>0</v>
      </c>
      <c r="H96" s="120">
        <f t="shared" si="67"/>
        <v>0</v>
      </c>
      <c r="I96" s="107">
        <f>'AMA_UBS V Medeiros'!K32</f>
        <v>0</v>
      </c>
      <c r="J96" s="120">
        <f t="shared" si="68"/>
        <v>0</v>
      </c>
      <c r="K96" s="107">
        <f>'AMA_UBS V Medeiros'!M32</f>
        <v>0</v>
      </c>
      <c r="L96" s="120">
        <f t="shared" si="69"/>
        <v>0</v>
      </c>
      <c r="M96" s="107">
        <f>'AMA_UBS V Medeiros'!O32</f>
        <v>0</v>
      </c>
      <c r="N96" s="120">
        <f t="shared" si="70"/>
        <v>0</v>
      </c>
      <c r="O96" s="257">
        <f t="shared" si="71"/>
        <v>0</v>
      </c>
      <c r="P96" s="121">
        <f t="shared" si="72"/>
        <v>0</v>
      </c>
      <c r="Q96" s="247">
        <f t="shared" si="73"/>
        <v>4</v>
      </c>
    </row>
    <row r="97" spans="1:17" x14ac:dyDescent="0.25">
      <c r="A97" s="89" t="s">
        <v>26</v>
      </c>
      <c r="B97" s="84">
        <f>'AMA_UBS V Medeiros'!B33</f>
        <v>1</v>
      </c>
      <c r="C97" s="107">
        <f>'AMA_UBS V Medeiros'!C33</f>
        <v>1</v>
      </c>
      <c r="D97" s="120">
        <f t="shared" si="65"/>
        <v>1</v>
      </c>
      <c r="E97" s="107">
        <f>'AMA_UBS V Medeiros'!E33</f>
        <v>0</v>
      </c>
      <c r="F97" s="120">
        <f t="shared" si="66"/>
        <v>0</v>
      </c>
      <c r="G97" s="107">
        <f>'AMA_UBS V Medeiros'!G33</f>
        <v>0</v>
      </c>
      <c r="H97" s="120">
        <f t="shared" si="67"/>
        <v>0</v>
      </c>
      <c r="I97" s="107">
        <f>'AMA_UBS V Medeiros'!K33</f>
        <v>0</v>
      </c>
      <c r="J97" s="120">
        <f t="shared" si="68"/>
        <v>0</v>
      </c>
      <c r="K97" s="107">
        <f>'AMA_UBS V Medeiros'!M33</f>
        <v>0</v>
      </c>
      <c r="L97" s="120">
        <f t="shared" si="69"/>
        <v>0</v>
      </c>
      <c r="M97" s="107">
        <f>'AMA_UBS V Medeiros'!O33</f>
        <v>0</v>
      </c>
      <c r="N97" s="120">
        <f t="shared" si="70"/>
        <v>0</v>
      </c>
      <c r="O97" s="257">
        <f t="shared" si="71"/>
        <v>0</v>
      </c>
      <c r="P97" s="121">
        <f t="shared" si="72"/>
        <v>0</v>
      </c>
      <c r="Q97" s="247">
        <f t="shared" si="73"/>
        <v>1</v>
      </c>
    </row>
    <row r="98" spans="1:17" x14ac:dyDescent="0.25">
      <c r="A98" s="89" t="s">
        <v>34</v>
      </c>
      <c r="B98" s="84">
        <f>'AMA_UBS V Medeiros'!B36</f>
        <v>1</v>
      </c>
      <c r="C98" s="107">
        <f>'AMA_UBS V Medeiros'!C36</f>
        <v>1</v>
      </c>
      <c r="D98" s="120">
        <f t="shared" si="65"/>
        <v>1</v>
      </c>
      <c r="E98" s="107">
        <f>'AMA_UBS V Medeiros'!E36</f>
        <v>0</v>
      </c>
      <c r="F98" s="120">
        <f t="shared" si="66"/>
        <v>0</v>
      </c>
      <c r="G98" s="107">
        <f>'AMA_UBS V Medeiros'!G36</f>
        <v>0</v>
      </c>
      <c r="H98" s="120">
        <f t="shared" si="67"/>
        <v>0</v>
      </c>
      <c r="I98" s="107">
        <f>'AMA_UBS V Medeiros'!K36</f>
        <v>0</v>
      </c>
      <c r="J98" s="120">
        <f t="shared" si="68"/>
        <v>0</v>
      </c>
      <c r="K98" s="107">
        <f>'AMA_UBS V Medeiros'!M36</f>
        <v>0</v>
      </c>
      <c r="L98" s="120">
        <f t="shared" si="69"/>
        <v>0</v>
      </c>
      <c r="M98" s="107">
        <f>'AMA_UBS V Medeiros'!O36</f>
        <v>0</v>
      </c>
      <c r="N98" s="120">
        <f t="shared" si="70"/>
        <v>0</v>
      </c>
      <c r="O98" s="257">
        <f t="shared" si="71"/>
        <v>0</v>
      </c>
      <c r="P98" s="121">
        <f t="shared" si="72"/>
        <v>0</v>
      </c>
      <c r="Q98" s="247">
        <f t="shared" si="73"/>
        <v>1</v>
      </c>
    </row>
    <row r="99" spans="1:17" ht="15.75" thickBot="1" x14ac:dyDescent="0.3">
      <c r="A99" s="6" t="s">
        <v>7</v>
      </c>
      <c r="B99" s="7">
        <f>SUM(B88:B98)</f>
        <v>32</v>
      </c>
      <c r="C99" s="8">
        <f>SUM(C88:C98)</f>
        <v>30.25</v>
      </c>
      <c r="D99" s="22">
        <f t="shared" si="65"/>
        <v>0.9453125</v>
      </c>
      <c r="E99" s="8">
        <f>SUM(E88:E98)</f>
        <v>0</v>
      </c>
      <c r="F99" s="22">
        <f t="shared" si="66"/>
        <v>0</v>
      </c>
      <c r="G99" s="8">
        <f>SUM(G88:G98)</f>
        <v>0</v>
      </c>
      <c r="H99" s="22">
        <f t="shared" si="67"/>
        <v>0</v>
      </c>
      <c r="I99" s="8">
        <f>SUM(I88:I98)</f>
        <v>0</v>
      </c>
      <c r="J99" s="22">
        <f t="shared" si="68"/>
        <v>0</v>
      </c>
      <c r="K99" s="8">
        <f>SUM(K88:K98)</f>
        <v>0</v>
      </c>
      <c r="L99" s="22">
        <f t="shared" si="69"/>
        <v>0</v>
      </c>
      <c r="M99" s="8">
        <f>SUM(M88:M98)</f>
        <v>0</v>
      </c>
      <c r="N99" s="22">
        <f t="shared" si="70"/>
        <v>0</v>
      </c>
      <c r="O99" s="81">
        <f t="shared" si="71"/>
        <v>0</v>
      </c>
      <c r="P99" s="82">
        <f t="shared" si="72"/>
        <v>0</v>
      </c>
      <c r="Q99" s="8">
        <f t="shared" si="73"/>
        <v>30.25</v>
      </c>
    </row>
    <row r="101" spans="1:17" ht="15.75" x14ac:dyDescent="0.25">
      <c r="A101" s="1290" t="s">
        <v>278</v>
      </c>
      <c r="B101" s="1291"/>
      <c r="C101" s="1291"/>
      <c r="D101" s="1291"/>
      <c r="E101" s="1291"/>
      <c r="F101" s="1291"/>
      <c r="G101" s="1291"/>
      <c r="H101" s="1291"/>
      <c r="I101" s="1291"/>
      <c r="J101" s="1291"/>
      <c r="K101" s="1291"/>
      <c r="L101" s="1291"/>
      <c r="M101" s="1291"/>
      <c r="N101" s="1291"/>
      <c r="O101" s="1291"/>
      <c r="P101" s="1291"/>
      <c r="Q101" s="1291"/>
    </row>
    <row r="102" spans="1:17" ht="36.75" thickBot="1" x14ac:dyDescent="0.3">
      <c r="A102" s="86" t="s">
        <v>14</v>
      </c>
      <c r="B102" s="105" t="s">
        <v>165</v>
      </c>
      <c r="C102" s="225" t="s">
        <v>2</v>
      </c>
      <c r="D102" s="226" t="s">
        <v>1</v>
      </c>
      <c r="E102" s="225" t="s">
        <v>3</v>
      </c>
      <c r="F102" s="226" t="s">
        <v>1</v>
      </c>
      <c r="G102" s="225" t="s">
        <v>4</v>
      </c>
      <c r="H102" s="226" t="s">
        <v>1</v>
      </c>
      <c r="I102" s="225" t="s">
        <v>5</v>
      </c>
      <c r="J102" s="226" t="s">
        <v>1</v>
      </c>
      <c r="K102" s="227" t="s">
        <v>194</v>
      </c>
      <c r="L102" s="228" t="s">
        <v>1</v>
      </c>
      <c r="M102" s="227" t="s">
        <v>195</v>
      </c>
      <c r="N102" s="228" t="s">
        <v>1</v>
      </c>
      <c r="O102" s="255" t="s">
        <v>197</v>
      </c>
      <c r="P102" s="256" t="s">
        <v>196</v>
      </c>
      <c r="Q102" s="227" t="s">
        <v>6</v>
      </c>
    </row>
    <row r="103" spans="1:17" ht="15.75" thickTop="1" x14ac:dyDescent="0.25">
      <c r="A103" s="89" t="s">
        <v>33</v>
      </c>
      <c r="B103" s="10">
        <f>'UBS Izolina Mazzei'!B33</f>
        <v>9</v>
      </c>
      <c r="C103" s="106">
        <f>'UBS Izolina Mazzei'!C33</f>
        <v>9</v>
      </c>
      <c r="D103" s="19">
        <f t="shared" ref="D103:D114" si="74">C103/$B103</f>
        <v>1</v>
      </c>
      <c r="E103" s="106">
        <f>'UBS Izolina Mazzei'!E33</f>
        <v>0</v>
      </c>
      <c r="F103" s="19">
        <f t="shared" ref="F103:F114" si="75">E103/$B103</f>
        <v>0</v>
      </c>
      <c r="G103" s="106">
        <f>'UBS Izolina Mazzei'!G33</f>
        <v>0</v>
      </c>
      <c r="H103" s="19">
        <f t="shared" ref="H103:H114" si="76">G103/$B103</f>
        <v>0</v>
      </c>
      <c r="I103" s="106">
        <f>'UBS Izolina Mazzei'!K33</f>
        <v>0</v>
      </c>
      <c r="J103" s="19">
        <f t="shared" ref="J103:J114" si="77">I103/$B103</f>
        <v>0</v>
      </c>
      <c r="K103" s="106">
        <f>'UBS Izolina Mazzei'!M33</f>
        <v>0</v>
      </c>
      <c r="L103" s="19">
        <f t="shared" ref="L103:L114" si="78">K103/$B103</f>
        <v>0</v>
      </c>
      <c r="M103" s="106">
        <f>'UBS Izolina Mazzei'!O33</f>
        <v>0</v>
      </c>
      <c r="N103" s="19">
        <f t="shared" ref="N103:N114" si="79">M103/$B103</f>
        <v>0</v>
      </c>
      <c r="O103" s="245">
        <f t="shared" ref="O103:O114" si="80">SUM(I103,K103,M103)</f>
        <v>0</v>
      </c>
      <c r="P103" s="119">
        <f t="shared" ref="P103:P114" si="81">O103/($B103*3)</f>
        <v>0</v>
      </c>
      <c r="Q103" s="248">
        <f t="shared" ref="Q103:Q114" si="82">SUM(C103,E103,G103,I103,K103,M103)</f>
        <v>9</v>
      </c>
    </row>
    <row r="104" spans="1:17" x14ac:dyDescent="0.25">
      <c r="A104" s="89" t="s">
        <v>20</v>
      </c>
      <c r="B104" s="84">
        <f>'UBS Izolina Mazzei'!B35</f>
        <v>3</v>
      </c>
      <c r="C104" s="107">
        <f>'UBS Izolina Mazzei'!C35</f>
        <v>3</v>
      </c>
      <c r="D104" s="120">
        <f t="shared" si="74"/>
        <v>1</v>
      </c>
      <c r="E104" s="107">
        <f>'UBS Izolina Mazzei'!E35</f>
        <v>0</v>
      </c>
      <c r="F104" s="120">
        <f>E104/$B104</f>
        <v>0</v>
      </c>
      <c r="G104" s="107">
        <f>'UBS Izolina Mazzei'!G35</f>
        <v>0</v>
      </c>
      <c r="H104" s="120">
        <f t="shared" si="76"/>
        <v>0</v>
      </c>
      <c r="I104" s="107">
        <f>'UBS Izolina Mazzei'!K35</f>
        <v>0</v>
      </c>
      <c r="J104" s="120">
        <f t="shared" si="77"/>
        <v>0</v>
      </c>
      <c r="K104" s="107">
        <f>'UBS Izolina Mazzei'!M35</f>
        <v>0</v>
      </c>
      <c r="L104" s="120">
        <f t="shared" si="78"/>
        <v>0</v>
      </c>
      <c r="M104" s="107">
        <f>'UBS Izolina Mazzei'!O35</f>
        <v>0</v>
      </c>
      <c r="N104" s="120">
        <f t="shared" si="79"/>
        <v>0</v>
      </c>
      <c r="O104" s="257">
        <f t="shared" si="80"/>
        <v>0</v>
      </c>
      <c r="P104" s="121">
        <f t="shared" si="81"/>
        <v>0</v>
      </c>
      <c r="Q104" s="247">
        <f t="shared" si="82"/>
        <v>3</v>
      </c>
    </row>
    <row r="105" spans="1:17" x14ac:dyDescent="0.25">
      <c r="A105" s="89" t="s">
        <v>43</v>
      </c>
      <c r="B105" s="84">
        <f>'UBS Izolina Mazzei'!B36</f>
        <v>2</v>
      </c>
      <c r="C105" s="107">
        <f>'UBS Izolina Mazzei'!C36</f>
        <v>2</v>
      </c>
      <c r="D105" s="120">
        <f t="shared" si="74"/>
        <v>1</v>
      </c>
      <c r="E105" s="107">
        <f>'UBS Izolina Mazzei'!E36</f>
        <v>0</v>
      </c>
      <c r="F105" s="120">
        <f t="shared" si="75"/>
        <v>0</v>
      </c>
      <c r="G105" s="107">
        <f>'UBS Izolina Mazzei'!G36</f>
        <v>0</v>
      </c>
      <c r="H105" s="120">
        <f t="shared" si="76"/>
        <v>0</v>
      </c>
      <c r="I105" s="107">
        <f>'UBS Izolina Mazzei'!K36</f>
        <v>0</v>
      </c>
      <c r="J105" s="120">
        <f t="shared" si="77"/>
        <v>0</v>
      </c>
      <c r="K105" s="107">
        <f>'UBS Izolina Mazzei'!M36</f>
        <v>0</v>
      </c>
      <c r="L105" s="120">
        <f t="shared" si="78"/>
        <v>0</v>
      </c>
      <c r="M105" s="107">
        <f>'UBS Izolina Mazzei'!O36</f>
        <v>0</v>
      </c>
      <c r="N105" s="120">
        <f t="shared" si="79"/>
        <v>0</v>
      </c>
      <c r="O105" s="257">
        <f t="shared" si="80"/>
        <v>0</v>
      </c>
      <c r="P105" s="121">
        <f t="shared" si="81"/>
        <v>0</v>
      </c>
      <c r="Q105" s="247">
        <f t="shared" si="82"/>
        <v>2</v>
      </c>
    </row>
    <row r="106" spans="1:17" x14ac:dyDescent="0.25">
      <c r="A106" s="89" t="s">
        <v>184</v>
      </c>
      <c r="B106" s="84">
        <f>'UBS Izolina Mazzei'!B37</f>
        <v>1</v>
      </c>
      <c r="C106" s="107">
        <f>'UBS Izolina Mazzei'!C37</f>
        <v>1</v>
      </c>
      <c r="D106" s="120">
        <f t="shared" si="74"/>
        <v>1</v>
      </c>
      <c r="E106" s="107">
        <f>'UBS Izolina Mazzei'!E37</f>
        <v>0</v>
      </c>
      <c r="F106" s="120">
        <f t="shared" si="75"/>
        <v>0</v>
      </c>
      <c r="G106" s="107">
        <f>'UBS Izolina Mazzei'!G37</f>
        <v>0</v>
      </c>
      <c r="H106" s="120">
        <f t="shared" si="76"/>
        <v>0</v>
      </c>
      <c r="I106" s="107">
        <f>'UBS Izolina Mazzei'!K37</f>
        <v>0</v>
      </c>
      <c r="J106" s="120">
        <f t="shared" si="77"/>
        <v>0</v>
      </c>
      <c r="K106" s="107">
        <f>'UBS Izolina Mazzei'!M37</f>
        <v>0</v>
      </c>
      <c r="L106" s="120">
        <f t="shared" si="78"/>
        <v>0</v>
      </c>
      <c r="M106" s="107">
        <f>'UBS Izolina Mazzei'!O37</f>
        <v>0</v>
      </c>
      <c r="N106" s="120">
        <f t="shared" si="79"/>
        <v>0</v>
      </c>
      <c r="O106" s="257">
        <f t="shared" si="80"/>
        <v>0</v>
      </c>
      <c r="P106" s="121">
        <f t="shared" si="81"/>
        <v>0</v>
      </c>
      <c r="Q106" s="247">
        <f t="shared" si="82"/>
        <v>1</v>
      </c>
    </row>
    <row r="107" spans="1:17" x14ac:dyDescent="0.25">
      <c r="A107" s="89" t="s">
        <v>23</v>
      </c>
      <c r="B107" s="84">
        <f>'UBS Izolina Mazzei'!B38</f>
        <v>2</v>
      </c>
      <c r="C107" s="107">
        <f>'UBS Izolina Mazzei'!C38</f>
        <v>2</v>
      </c>
      <c r="D107" s="120">
        <f t="shared" si="74"/>
        <v>1</v>
      </c>
      <c r="E107" s="107">
        <f>'UBS Izolina Mazzei'!E38</f>
        <v>0</v>
      </c>
      <c r="F107" s="120">
        <f t="shared" si="75"/>
        <v>0</v>
      </c>
      <c r="G107" s="107">
        <f>'UBS Izolina Mazzei'!G38</f>
        <v>0</v>
      </c>
      <c r="H107" s="120">
        <f t="shared" si="76"/>
        <v>0</v>
      </c>
      <c r="I107" s="107">
        <f>'UBS Izolina Mazzei'!K38</f>
        <v>0</v>
      </c>
      <c r="J107" s="120">
        <f t="shared" si="77"/>
        <v>0</v>
      </c>
      <c r="K107" s="107">
        <f>'UBS Izolina Mazzei'!M38</f>
        <v>0</v>
      </c>
      <c r="L107" s="120">
        <f t="shared" si="78"/>
        <v>0</v>
      </c>
      <c r="M107" s="107">
        <f>'UBS Izolina Mazzei'!O38</f>
        <v>0</v>
      </c>
      <c r="N107" s="120">
        <f t="shared" si="79"/>
        <v>0</v>
      </c>
      <c r="O107" s="257">
        <f t="shared" si="80"/>
        <v>0</v>
      </c>
      <c r="P107" s="121">
        <f t="shared" si="81"/>
        <v>0</v>
      </c>
      <c r="Q107" s="247">
        <f t="shared" si="82"/>
        <v>2</v>
      </c>
    </row>
    <row r="108" spans="1:17" x14ac:dyDescent="0.25">
      <c r="A108" s="89" t="s">
        <v>24</v>
      </c>
      <c r="B108" s="84">
        <f>'UBS Izolina Mazzei'!B42</f>
        <v>2</v>
      </c>
      <c r="C108" s="107">
        <f>'UBS Izolina Mazzei'!C42</f>
        <v>2</v>
      </c>
      <c r="D108" s="120">
        <f t="shared" si="74"/>
        <v>1</v>
      </c>
      <c r="E108" s="107">
        <f>'UBS Izolina Mazzei'!E42</f>
        <v>0</v>
      </c>
      <c r="F108" s="120">
        <f t="shared" si="75"/>
        <v>0</v>
      </c>
      <c r="G108" s="107">
        <f>'UBS Izolina Mazzei'!G42</f>
        <v>0</v>
      </c>
      <c r="H108" s="120">
        <f t="shared" si="76"/>
        <v>0</v>
      </c>
      <c r="I108" s="107">
        <f>'UBS Izolina Mazzei'!K42</f>
        <v>0</v>
      </c>
      <c r="J108" s="120">
        <f t="shared" si="77"/>
        <v>0</v>
      </c>
      <c r="K108" s="107">
        <f>'UBS Izolina Mazzei'!M42</f>
        <v>0</v>
      </c>
      <c r="L108" s="120">
        <f t="shared" si="78"/>
        <v>0</v>
      </c>
      <c r="M108" s="107">
        <f>'UBS Izolina Mazzei'!O42</f>
        <v>0</v>
      </c>
      <c r="N108" s="120">
        <f t="shared" si="79"/>
        <v>0</v>
      </c>
      <c r="O108" s="257">
        <f t="shared" si="80"/>
        <v>0</v>
      </c>
      <c r="P108" s="121">
        <f t="shared" si="81"/>
        <v>0</v>
      </c>
      <c r="Q108" s="247">
        <f t="shared" si="82"/>
        <v>2</v>
      </c>
    </row>
    <row r="109" spans="1:17" x14ac:dyDescent="0.25">
      <c r="A109" s="89" t="s">
        <v>25</v>
      </c>
      <c r="B109" s="73">
        <f>'UBS Izolina Mazzei'!B43</f>
        <v>4</v>
      </c>
      <c r="C109" s="107">
        <f>'UBS Izolina Mazzei'!C43</f>
        <v>4</v>
      </c>
      <c r="D109" s="120">
        <f t="shared" si="74"/>
        <v>1</v>
      </c>
      <c r="E109" s="107">
        <f>'UBS Izolina Mazzei'!E43</f>
        <v>0</v>
      </c>
      <c r="F109" s="120">
        <f t="shared" si="75"/>
        <v>0</v>
      </c>
      <c r="G109" s="107">
        <f>'UBS Izolina Mazzei'!G43</f>
        <v>0</v>
      </c>
      <c r="H109" s="120">
        <f t="shared" si="76"/>
        <v>0</v>
      </c>
      <c r="I109" s="107">
        <f>'UBS Izolina Mazzei'!K43</f>
        <v>0</v>
      </c>
      <c r="J109" s="120">
        <f t="shared" si="77"/>
        <v>0</v>
      </c>
      <c r="K109" s="107">
        <f>'UBS Izolina Mazzei'!M43</f>
        <v>0</v>
      </c>
      <c r="L109" s="120">
        <f t="shared" si="78"/>
        <v>0</v>
      </c>
      <c r="M109" s="107">
        <f>'UBS Izolina Mazzei'!O43</f>
        <v>0</v>
      </c>
      <c r="N109" s="120">
        <f t="shared" si="79"/>
        <v>0</v>
      </c>
      <c r="O109" s="257">
        <f t="shared" si="80"/>
        <v>0</v>
      </c>
      <c r="P109" s="121">
        <f t="shared" si="81"/>
        <v>0</v>
      </c>
      <c r="Q109" s="247">
        <f t="shared" si="82"/>
        <v>4</v>
      </c>
    </row>
    <row r="110" spans="1:17" x14ac:dyDescent="0.25">
      <c r="A110" s="75" t="s">
        <v>45</v>
      </c>
      <c r="B110" s="73">
        <f>'UBS Izolina Mazzei'!B44</f>
        <v>1</v>
      </c>
      <c r="C110" s="106">
        <f>'UBS Izolina Mazzei'!C44</f>
        <v>1</v>
      </c>
      <c r="D110" s="19">
        <f t="shared" si="74"/>
        <v>1</v>
      </c>
      <c r="E110" s="106">
        <f>'UBS Izolina Mazzei'!E44</f>
        <v>0</v>
      </c>
      <c r="F110" s="19">
        <f t="shared" si="75"/>
        <v>0</v>
      </c>
      <c r="G110" s="106">
        <f>'UBS Izolina Mazzei'!G44</f>
        <v>0</v>
      </c>
      <c r="H110" s="19">
        <f t="shared" si="76"/>
        <v>0</v>
      </c>
      <c r="I110" s="106">
        <f>'UBS Izolina Mazzei'!K44</f>
        <v>0</v>
      </c>
      <c r="J110" s="19">
        <f t="shared" si="77"/>
        <v>0</v>
      </c>
      <c r="K110" s="106">
        <f>'UBS Izolina Mazzei'!M44</f>
        <v>0</v>
      </c>
      <c r="L110" s="19">
        <f t="shared" si="78"/>
        <v>0</v>
      </c>
      <c r="M110" s="106">
        <f>'UBS Izolina Mazzei'!O44</f>
        <v>0</v>
      </c>
      <c r="N110" s="19">
        <f t="shared" si="79"/>
        <v>0</v>
      </c>
      <c r="O110" s="245">
        <f t="shared" si="80"/>
        <v>0</v>
      </c>
      <c r="P110" s="119">
        <f t="shared" si="81"/>
        <v>0</v>
      </c>
      <c r="Q110" s="248">
        <f t="shared" si="82"/>
        <v>1</v>
      </c>
    </row>
    <row r="111" spans="1:17" x14ac:dyDescent="0.25">
      <c r="A111" s="89" t="s">
        <v>26</v>
      </c>
      <c r="B111" s="84">
        <f>'UBS Izolina Mazzei'!B45</f>
        <v>1</v>
      </c>
      <c r="C111" s="107">
        <f>'UBS Izolina Mazzei'!C45</f>
        <v>1</v>
      </c>
      <c r="D111" s="120">
        <f t="shared" si="74"/>
        <v>1</v>
      </c>
      <c r="E111" s="107">
        <f>'UBS Izolina Mazzei'!E45</f>
        <v>0</v>
      </c>
      <c r="F111" s="120">
        <f t="shared" si="75"/>
        <v>0</v>
      </c>
      <c r="G111" s="107">
        <f>'UBS Izolina Mazzei'!G45</f>
        <v>0</v>
      </c>
      <c r="H111" s="120">
        <f t="shared" si="76"/>
        <v>0</v>
      </c>
      <c r="I111" s="107">
        <f>'UBS Izolina Mazzei'!K45</f>
        <v>0</v>
      </c>
      <c r="J111" s="120">
        <f t="shared" si="77"/>
        <v>0</v>
      </c>
      <c r="K111" s="107">
        <f>'UBS Izolina Mazzei'!M45</f>
        <v>0</v>
      </c>
      <c r="L111" s="120">
        <f t="shared" si="78"/>
        <v>0</v>
      </c>
      <c r="M111" s="107">
        <f>'UBS Izolina Mazzei'!O45</f>
        <v>0</v>
      </c>
      <c r="N111" s="120">
        <f t="shared" si="79"/>
        <v>0</v>
      </c>
      <c r="O111" s="257">
        <f t="shared" si="80"/>
        <v>0</v>
      </c>
      <c r="P111" s="121">
        <f t="shared" si="81"/>
        <v>0</v>
      </c>
      <c r="Q111" s="247">
        <f t="shared" si="82"/>
        <v>1</v>
      </c>
    </row>
    <row r="112" spans="1:17" x14ac:dyDescent="0.25">
      <c r="A112" s="89" t="s">
        <v>34</v>
      </c>
      <c r="B112" s="73">
        <f>'UBS Izolina Mazzei'!B46</f>
        <v>1</v>
      </c>
      <c r="C112" s="107">
        <f>'UBS Izolina Mazzei'!C46</f>
        <v>1</v>
      </c>
      <c r="D112" s="120">
        <f t="shared" si="74"/>
        <v>1</v>
      </c>
      <c r="E112" s="107">
        <f>'UBS Izolina Mazzei'!E46</f>
        <v>0</v>
      </c>
      <c r="F112" s="120">
        <f t="shared" si="75"/>
        <v>0</v>
      </c>
      <c r="G112" s="107">
        <f>'UBS Izolina Mazzei'!G46</f>
        <v>0</v>
      </c>
      <c r="H112" s="120">
        <f t="shared" si="76"/>
        <v>0</v>
      </c>
      <c r="I112" s="107">
        <f>'UBS Izolina Mazzei'!K46</f>
        <v>0</v>
      </c>
      <c r="J112" s="120">
        <f t="shared" si="77"/>
        <v>0</v>
      </c>
      <c r="K112" s="107">
        <f>'UBS Izolina Mazzei'!M46</f>
        <v>0</v>
      </c>
      <c r="L112" s="120">
        <f t="shared" si="78"/>
        <v>0</v>
      </c>
      <c r="M112" s="107">
        <f>'UBS Izolina Mazzei'!O46</f>
        <v>0</v>
      </c>
      <c r="N112" s="120">
        <f t="shared" si="79"/>
        <v>0</v>
      </c>
      <c r="O112" s="257">
        <f t="shared" si="80"/>
        <v>0</v>
      </c>
      <c r="P112" s="121">
        <f t="shared" si="81"/>
        <v>0</v>
      </c>
      <c r="Q112" s="247">
        <f t="shared" si="82"/>
        <v>1</v>
      </c>
    </row>
    <row r="113" spans="1:17" ht="15.75" thickBot="1" x14ac:dyDescent="0.3">
      <c r="A113" s="111" t="s">
        <v>41</v>
      </c>
      <c r="B113" s="93">
        <f>'UBS Izolina Mazzei'!B47</f>
        <v>1</v>
      </c>
      <c r="C113" s="112">
        <f>'UBS Izolina Mazzei'!C47</f>
        <v>1</v>
      </c>
      <c r="D113" s="124">
        <f t="shared" si="74"/>
        <v>1</v>
      </c>
      <c r="E113" s="112">
        <f>'UBS Izolina Mazzei'!E47</f>
        <v>0</v>
      </c>
      <c r="F113" s="124">
        <f t="shared" si="75"/>
        <v>0</v>
      </c>
      <c r="G113" s="112">
        <f>'UBS Izolina Mazzei'!G47</f>
        <v>0</v>
      </c>
      <c r="H113" s="124">
        <f t="shared" si="76"/>
        <v>0</v>
      </c>
      <c r="I113" s="112">
        <f>'UBS Izolina Mazzei'!K47</f>
        <v>0</v>
      </c>
      <c r="J113" s="124">
        <f t="shared" si="77"/>
        <v>0</v>
      </c>
      <c r="K113" s="112">
        <f>'UBS Izolina Mazzei'!M47</f>
        <v>0</v>
      </c>
      <c r="L113" s="124">
        <f t="shared" si="78"/>
        <v>0</v>
      </c>
      <c r="M113" s="112">
        <f>'UBS Izolina Mazzei'!O47</f>
        <v>0</v>
      </c>
      <c r="N113" s="124">
        <f t="shared" si="79"/>
        <v>0</v>
      </c>
      <c r="O113" s="258">
        <f t="shared" si="80"/>
        <v>0</v>
      </c>
      <c r="P113" s="125">
        <f t="shared" si="81"/>
        <v>0</v>
      </c>
      <c r="Q113" s="249">
        <f t="shared" si="82"/>
        <v>1</v>
      </c>
    </row>
    <row r="114" spans="1:17" ht="15.75" thickBot="1" x14ac:dyDescent="0.3">
      <c r="A114" s="6" t="s">
        <v>7</v>
      </c>
      <c r="B114" s="7">
        <f>SUM(B103:B113)</f>
        <v>27</v>
      </c>
      <c r="C114" s="8">
        <f>SUM(C103:C113)</f>
        <v>27</v>
      </c>
      <c r="D114" s="22">
        <f t="shared" si="74"/>
        <v>1</v>
      </c>
      <c r="E114" s="8">
        <f>SUM(E103:E113)</f>
        <v>0</v>
      </c>
      <c r="F114" s="22">
        <f t="shared" si="75"/>
        <v>0</v>
      </c>
      <c r="G114" s="8">
        <f>SUM(G103:G113)</f>
        <v>0</v>
      </c>
      <c r="H114" s="22">
        <f t="shared" si="76"/>
        <v>0</v>
      </c>
      <c r="I114" s="8">
        <f>SUM(I103:I113)</f>
        <v>0</v>
      </c>
      <c r="J114" s="22">
        <f t="shared" si="77"/>
        <v>0</v>
      </c>
      <c r="K114" s="8">
        <f t="shared" ref="K114" si="83">SUM(K103:K113)</f>
        <v>0</v>
      </c>
      <c r="L114" s="22">
        <f t="shared" si="78"/>
        <v>0</v>
      </c>
      <c r="M114" s="8">
        <f t="shared" ref="M114" si="84">SUM(M103:M113)</f>
        <v>0</v>
      </c>
      <c r="N114" s="22">
        <f t="shared" si="79"/>
        <v>0</v>
      </c>
      <c r="O114" s="81">
        <f t="shared" si="80"/>
        <v>0</v>
      </c>
      <c r="P114" s="82">
        <f t="shared" si="81"/>
        <v>0</v>
      </c>
      <c r="Q114" s="8">
        <f t="shared" si="82"/>
        <v>27</v>
      </c>
    </row>
    <row r="116" spans="1:17" ht="15.75" x14ac:dyDescent="0.25">
      <c r="A116" s="1290" t="s">
        <v>280</v>
      </c>
      <c r="B116" s="1291"/>
      <c r="C116" s="1291"/>
      <c r="D116" s="1291"/>
      <c r="E116" s="1291"/>
      <c r="F116" s="1291"/>
      <c r="G116" s="1291"/>
      <c r="H116" s="1291"/>
      <c r="I116" s="1291"/>
      <c r="J116" s="1291"/>
      <c r="K116" s="1291"/>
      <c r="L116" s="1291"/>
      <c r="M116" s="1291"/>
      <c r="N116" s="1291"/>
      <c r="O116" s="1291"/>
      <c r="P116" s="1291"/>
      <c r="Q116" s="1291"/>
    </row>
    <row r="117" spans="1:17" ht="36.75" thickBot="1" x14ac:dyDescent="0.3">
      <c r="A117" s="86" t="s">
        <v>14</v>
      </c>
      <c r="B117" s="105" t="s">
        <v>165</v>
      </c>
      <c r="C117" s="225" t="s">
        <v>2</v>
      </c>
      <c r="D117" s="226" t="s">
        <v>1</v>
      </c>
      <c r="E117" s="225" t="s">
        <v>3</v>
      </c>
      <c r="F117" s="226" t="s">
        <v>1</v>
      </c>
      <c r="G117" s="225" t="s">
        <v>4</v>
      </c>
      <c r="H117" s="226" t="s">
        <v>1</v>
      </c>
      <c r="I117" s="225" t="s">
        <v>5</v>
      </c>
      <c r="J117" s="226" t="s">
        <v>1</v>
      </c>
      <c r="K117" s="227" t="s">
        <v>194</v>
      </c>
      <c r="L117" s="228" t="s">
        <v>1</v>
      </c>
      <c r="M117" s="227" t="s">
        <v>195</v>
      </c>
      <c r="N117" s="228" t="s">
        <v>1</v>
      </c>
      <c r="O117" s="255" t="s">
        <v>197</v>
      </c>
      <c r="P117" s="256" t="s">
        <v>196</v>
      </c>
      <c r="Q117" s="227" t="s">
        <v>6</v>
      </c>
    </row>
    <row r="118" spans="1:17" ht="15.75" thickTop="1" x14ac:dyDescent="0.25">
      <c r="A118" s="89" t="s">
        <v>33</v>
      </c>
      <c r="B118" s="10">
        <f>'UBS Jardim Japão'!B19</f>
        <v>6</v>
      </c>
      <c r="C118" s="106">
        <f>'UBS Jardim Japão'!C19</f>
        <v>5</v>
      </c>
      <c r="D118" s="19">
        <f t="shared" ref="D118:D128" si="85">C118/$B118</f>
        <v>0.83333333333333337</v>
      </c>
      <c r="E118" s="106">
        <f>'UBS Jardim Japão'!E19</f>
        <v>0</v>
      </c>
      <c r="F118" s="19">
        <f t="shared" ref="F118:F128" si="86">E118/$B118</f>
        <v>0</v>
      </c>
      <c r="G118" s="106">
        <f>'UBS Jardim Japão'!G19</f>
        <v>0</v>
      </c>
      <c r="H118" s="19">
        <f t="shared" ref="H118:H128" si="87">G118/$B118</f>
        <v>0</v>
      </c>
      <c r="I118" s="106">
        <f>'UBS Jardim Japão'!K19</f>
        <v>0</v>
      </c>
      <c r="J118" s="19">
        <f t="shared" ref="J118:J128" si="88">I118/$B118</f>
        <v>0</v>
      </c>
      <c r="K118" s="106">
        <f>'UBS Jardim Japão'!M19</f>
        <v>0</v>
      </c>
      <c r="L118" s="19">
        <f t="shared" ref="L118:L128" si="89">K118/$B118</f>
        <v>0</v>
      </c>
      <c r="M118" s="106">
        <f>'UBS Jardim Japão'!O19</f>
        <v>0</v>
      </c>
      <c r="N118" s="19">
        <f t="shared" ref="N118:N128" si="90">M118/$B118</f>
        <v>0</v>
      </c>
      <c r="O118" s="245">
        <f t="shared" ref="O118:O128" si="91">SUM(I118,K118,M118)</f>
        <v>0</v>
      </c>
      <c r="P118" s="119">
        <f t="shared" ref="P118:P128" si="92">O118/($B118*3)</f>
        <v>0</v>
      </c>
      <c r="Q118" s="248">
        <f t="shared" ref="Q118:Q128" si="93">SUM(C118,E118,G118,I118,K118,M118)</f>
        <v>5</v>
      </c>
    </row>
    <row r="119" spans="1:17" x14ac:dyDescent="0.25">
      <c r="A119" s="89" t="s">
        <v>20</v>
      </c>
      <c r="B119" s="84">
        <f>'UBS Jardim Japão'!B20</f>
        <v>3</v>
      </c>
      <c r="C119" s="110">
        <f>'UBS Jardim Japão'!C20</f>
        <v>3</v>
      </c>
      <c r="D119" s="120">
        <f t="shared" si="85"/>
        <v>1</v>
      </c>
      <c r="E119" s="110">
        <f>'UBS Jardim Japão'!E20</f>
        <v>0</v>
      </c>
      <c r="F119" s="120">
        <f t="shared" si="86"/>
        <v>0</v>
      </c>
      <c r="G119" s="110">
        <f>'UBS Jardim Japão'!G20</f>
        <v>0</v>
      </c>
      <c r="H119" s="120">
        <f t="shared" si="87"/>
        <v>0</v>
      </c>
      <c r="I119" s="107">
        <f>'UBS Jardim Japão'!K20</f>
        <v>0</v>
      </c>
      <c r="J119" s="120">
        <f t="shared" si="88"/>
        <v>0</v>
      </c>
      <c r="K119" s="107">
        <f>'UBS Jardim Japão'!M20</f>
        <v>0</v>
      </c>
      <c r="L119" s="120">
        <f t="shared" si="89"/>
        <v>0</v>
      </c>
      <c r="M119" s="107">
        <f>'UBS Jardim Japão'!O20</f>
        <v>0</v>
      </c>
      <c r="N119" s="120">
        <f t="shared" si="90"/>
        <v>0</v>
      </c>
      <c r="O119" s="257">
        <f t="shared" si="91"/>
        <v>0</v>
      </c>
      <c r="P119" s="121">
        <f t="shared" si="92"/>
        <v>0</v>
      </c>
      <c r="Q119" s="247">
        <f t="shared" si="93"/>
        <v>3</v>
      </c>
    </row>
    <row r="120" spans="1:17" x14ac:dyDescent="0.25">
      <c r="A120" s="89" t="s">
        <v>43</v>
      </c>
      <c r="B120" s="84">
        <f>'UBS Jardim Japão'!B21</f>
        <v>3</v>
      </c>
      <c r="C120" s="107">
        <f>'UBS Jardim Japão'!C21</f>
        <v>2.5</v>
      </c>
      <c r="D120" s="120">
        <f t="shared" si="85"/>
        <v>0.83333333333333337</v>
      </c>
      <c r="E120" s="107">
        <f>'UBS Jardim Japão'!E21</f>
        <v>0</v>
      </c>
      <c r="F120" s="120">
        <f t="shared" si="86"/>
        <v>0</v>
      </c>
      <c r="G120" s="107">
        <f>'UBS Jardim Japão'!G21</f>
        <v>0</v>
      </c>
      <c r="H120" s="120">
        <f t="shared" si="87"/>
        <v>0</v>
      </c>
      <c r="I120" s="107">
        <f>'UBS Jardim Japão'!K21</f>
        <v>0</v>
      </c>
      <c r="J120" s="120">
        <f t="shared" si="88"/>
        <v>0</v>
      </c>
      <c r="K120" s="107">
        <f>'UBS Jardim Japão'!M21</f>
        <v>0</v>
      </c>
      <c r="L120" s="120">
        <f t="shared" si="89"/>
        <v>0</v>
      </c>
      <c r="M120" s="107">
        <f>'UBS Jardim Japão'!O21</f>
        <v>0</v>
      </c>
      <c r="N120" s="120">
        <f t="shared" si="90"/>
        <v>0</v>
      </c>
      <c r="O120" s="257">
        <f t="shared" si="91"/>
        <v>0</v>
      </c>
      <c r="P120" s="121">
        <f t="shared" si="92"/>
        <v>0</v>
      </c>
      <c r="Q120" s="247">
        <f t="shared" si="93"/>
        <v>2.5</v>
      </c>
    </row>
    <row r="121" spans="1:17" x14ac:dyDescent="0.25">
      <c r="A121" s="89" t="s">
        <v>23</v>
      </c>
      <c r="B121" s="84">
        <f>'UBS Jardim Japão'!B22</f>
        <v>3</v>
      </c>
      <c r="C121" s="107">
        <f>'UBS Jardim Japão'!C22</f>
        <v>3</v>
      </c>
      <c r="D121" s="120">
        <f t="shared" si="85"/>
        <v>1</v>
      </c>
      <c r="E121" s="107">
        <f>'UBS Jardim Japão'!E22</f>
        <v>0</v>
      </c>
      <c r="F121" s="120">
        <f t="shared" si="86"/>
        <v>0</v>
      </c>
      <c r="G121" s="107">
        <f>'UBS Jardim Japão'!G22</f>
        <v>0</v>
      </c>
      <c r="H121" s="120">
        <f t="shared" si="87"/>
        <v>0</v>
      </c>
      <c r="I121" s="107">
        <f>'UBS Jardim Japão'!K22</f>
        <v>0</v>
      </c>
      <c r="J121" s="120">
        <f t="shared" si="88"/>
        <v>0</v>
      </c>
      <c r="K121" s="107">
        <f>'UBS Jardim Japão'!M22</f>
        <v>0</v>
      </c>
      <c r="L121" s="120">
        <f t="shared" si="89"/>
        <v>0</v>
      </c>
      <c r="M121" s="107">
        <f>'UBS Jardim Japão'!O22</f>
        <v>0</v>
      </c>
      <c r="N121" s="120">
        <f t="shared" si="90"/>
        <v>0</v>
      </c>
      <c r="O121" s="257">
        <f t="shared" si="91"/>
        <v>0</v>
      </c>
      <c r="P121" s="121">
        <f t="shared" si="92"/>
        <v>0</v>
      </c>
      <c r="Q121" s="247">
        <f t="shared" si="93"/>
        <v>3</v>
      </c>
    </row>
    <row r="122" spans="1:17" x14ac:dyDescent="0.25">
      <c r="A122" s="89" t="s">
        <v>24</v>
      </c>
      <c r="B122" s="84">
        <f>'UBS Jardim Japão'!B23</f>
        <v>2</v>
      </c>
      <c r="C122" s="107">
        <f>'UBS Jardim Japão'!C23</f>
        <v>2</v>
      </c>
      <c r="D122" s="120">
        <f t="shared" si="85"/>
        <v>1</v>
      </c>
      <c r="E122" s="107">
        <f>'UBS Jardim Japão'!E23</f>
        <v>0</v>
      </c>
      <c r="F122" s="120">
        <f t="shared" si="86"/>
        <v>0</v>
      </c>
      <c r="G122" s="107">
        <f>'UBS Jardim Japão'!G23</f>
        <v>0</v>
      </c>
      <c r="H122" s="120">
        <f t="shared" si="87"/>
        <v>0</v>
      </c>
      <c r="I122" s="107">
        <f>'UBS Jardim Japão'!K23</f>
        <v>0</v>
      </c>
      <c r="J122" s="120">
        <f t="shared" si="88"/>
        <v>0</v>
      </c>
      <c r="K122" s="107">
        <f>'UBS Jardim Japão'!M23</f>
        <v>0</v>
      </c>
      <c r="L122" s="120">
        <f t="shared" si="89"/>
        <v>0</v>
      </c>
      <c r="M122" s="107">
        <f>'UBS Jardim Japão'!O23</f>
        <v>0</v>
      </c>
      <c r="N122" s="120">
        <f t="shared" si="90"/>
        <v>0</v>
      </c>
      <c r="O122" s="257">
        <f t="shared" si="91"/>
        <v>0</v>
      </c>
      <c r="P122" s="121">
        <f t="shared" si="92"/>
        <v>0</v>
      </c>
      <c r="Q122" s="247">
        <f t="shared" si="93"/>
        <v>2</v>
      </c>
    </row>
    <row r="123" spans="1:17" x14ac:dyDescent="0.25">
      <c r="A123" s="89" t="s">
        <v>25</v>
      </c>
      <c r="B123" s="84">
        <f>'UBS Jardim Japão'!B24</f>
        <v>6</v>
      </c>
      <c r="C123" s="107">
        <f>'UBS Jardim Japão'!C24</f>
        <v>7</v>
      </c>
      <c r="D123" s="120">
        <f t="shared" si="85"/>
        <v>1.1666666666666667</v>
      </c>
      <c r="E123" s="107">
        <f>'UBS Jardim Japão'!E24</f>
        <v>0</v>
      </c>
      <c r="F123" s="120">
        <f t="shared" si="86"/>
        <v>0</v>
      </c>
      <c r="G123" s="107">
        <f>'UBS Jardim Japão'!G24</f>
        <v>0</v>
      </c>
      <c r="H123" s="120">
        <f t="shared" si="87"/>
        <v>0</v>
      </c>
      <c r="I123" s="107">
        <f>'UBS Jardim Japão'!K24</f>
        <v>0</v>
      </c>
      <c r="J123" s="120">
        <f t="shared" si="88"/>
        <v>0</v>
      </c>
      <c r="K123" s="107">
        <f>'UBS Jardim Japão'!M24</f>
        <v>0</v>
      </c>
      <c r="L123" s="120">
        <f t="shared" si="89"/>
        <v>0</v>
      </c>
      <c r="M123" s="107">
        <f>'UBS Jardim Japão'!O24</f>
        <v>0</v>
      </c>
      <c r="N123" s="120">
        <f t="shared" si="90"/>
        <v>0</v>
      </c>
      <c r="O123" s="257">
        <f t="shared" si="91"/>
        <v>0</v>
      </c>
      <c r="P123" s="121">
        <f t="shared" si="92"/>
        <v>0</v>
      </c>
      <c r="Q123" s="247">
        <f t="shared" si="93"/>
        <v>7</v>
      </c>
    </row>
    <row r="124" spans="1:17" x14ac:dyDescent="0.25">
      <c r="A124" s="89" t="s">
        <v>45</v>
      </c>
      <c r="B124" s="84">
        <f>'UBS Jardim Japão'!B25</f>
        <v>1</v>
      </c>
      <c r="C124" s="107">
        <f>'UBS Jardim Japão'!C25</f>
        <v>1</v>
      </c>
      <c r="D124" s="120">
        <f t="shared" si="85"/>
        <v>1</v>
      </c>
      <c r="E124" s="107">
        <f>'UBS Jardim Japão'!E25</f>
        <v>0</v>
      </c>
      <c r="F124" s="120">
        <f t="shared" si="86"/>
        <v>0</v>
      </c>
      <c r="G124" s="107">
        <f>'UBS Jardim Japão'!G25</f>
        <v>0</v>
      </c>
      <c r="H124" s="120">
        <f t="shared" si="87"/>
        <v>0</v>
      </c>
      <c r="I124" s="107">
        <f>'UBS Jardim Japão'!K25</f>
        <v>0</v>
      </c>
      <c r="J124" s="120">
        <f t="shared" si="88"/>
        <v>0</v>
      </c>
      <c r="K124" s="107">
        <f>'UBS Jardim Japão'!M25</f>
        <v>0</v>
      </c>
      <c r="L124" s="120">
        <f t="shared" si="89"/>
        <v>0</v>
      </c>
      <c r="M124" s="107">
        <f>'UBS Jardim Japão'!O25</f>
        <v>0</v>
      </c>
      <c r="N124" s="120">
        <f t="shared" si="90"/>
        <v>0</v>
      </c>
      <c r="O124" s="257">
        <f t="shared" si="91"/>
        <v>0</v>
      </c>
      <c r="P124" s="121">
        <f t="shared" si="92"/>
        <v>0</v>
      </c>
      <c r="Q124" s="247">
        <f t="shared" si="93"/>
        <v>1</v>
      </c>
    </row>
    <row r="125" spans="1:17" x14ac:dyDescent="0.25">
      <c r="A125" s="89" t="s">
        <v>26</v>
      </c>
      <c r="B125" s="84">
        <f>'UBS Jardim Japão'!B26</f>
        <v>1</v>
      </c>
      <c r="C125" s="107">
        <f>'UBS Jardim Japão'!C26</f>
        <v>1</v>
      </c>
      <c r="D125" s="120">
        <f t="shared" si="85"/>
        <v>1</v>
      </c>
      <c r="E125" s="107">
        <f>'UBS Jardim Japão'!E26</f>
        <v>0</v>
      </c>
      <c r="F125" s="120">
        <f t="shared" si="86"/>
        <v>0</v>
      </c>
      <c r="G125" s="107">
        <f>'UBS Jardim Japão'!G26</f>
        <v>0</v>
      </c>
      <c r="H125" s="120">
        <f t="shared" si="87"/>
        <v>0</v>
      </c>
      <c r="I125" s="107">
        <f>'UBS Jardim Japão'!K26</f>
        <v>0</v>
      </c>
      <c r="J125" s="120">
        <f t="shared" si="88"/>
        <v>0</v>
      </c>
      <c r="K125" s="107">
        <f>'UBS Jardim Japão'!M26</f>
        <v>0</v>
      </c>
      <c r="L125" s="120">
        <f t="shared" si="89"/>
        <v>0</v>
      </c>
      <c r="M125" s="107">
        <f>'UBS Jardim Japão'!O26</f>
        <v>0</v>
      </c>
      <c r="N125" s="120">
        <f t="shared" si="90"/>
        <v>0</v>
      </c>
      <c r="O125" s="257">
        <f t="shared" si="91"/>
        <v>0</v>
      </c>
      <c r="P125" s="121">
        <f t="shared" si="92"/>
        <v>0</v>
      </c>
      <c r="Q125" s="247">
        <f t="shared" si="93"/>
        <v>1</v>
      </c>
    </row>
    <row r="126" spans="1:17" x14ac:dyDescent="0.25">
      <c r="A126" s="89" t="s">
        <v>175</v>
      </c>
      <c r="B126" s="90">
        <f>'UBS Jardim Japão'!B27</f>
        <v>1</v>
      </c>
      <c r="C126" s="107">
        <f>'UBS Jardim Japão'!C27</f>
        <v>0</v>
      </c>
      <c r="D126" s="120">
        <f t="shared" si="85"/>
        <v>0</v>
      </c>
      <c r="E126" s="107">
        <f>'UBS Jardim Japão'!E27</f>
        <v>0</v>
      </c>
      <c r="F126" s="120">
        <f t="shared" si="86"/>
        <v>0</v>
      </c>
      <c r="G126" s="107">
        <f>'UBS Jardim Japão'!G27</f>
        <v>0</v>
      </c>
      <c r="H126" s="120">
        <f t="shared" si="87"/>
        <v>0</v>
      </c>
      <c r="I126" s="107">
        <f>'UBS Jardim Japão'!K27</f>
        <v>0</v>
      </c>
      <c r="J126" s="120">
        <f t="shared" si="88"/>
        <v>0</v>
      </c>
      <c r="K126" s="107">
        <f>'UBS Jardim Japão'!M27</f>
        <v>0</v>
      </c>
      <c r="L126" s="120">
        <f t="shared" si="89"/>
        <v>0</v>
      </c>
      <c r="M126" s="107">
        <f>'UBS Jardim Japão'!O27</f>
        <v>0</v>
      </c>
      <c r="N126" s="120">
        <f t="shared" si="90"/>
        <v>0</v>
      </c>
      <c r="O126" s="257">
        <f t="shared" si="91"/>
        <v>0</v>
      </c>
      <c r="P126" s="121">
        <f t="shared" si="92"/>
        <v>0</v>
      </c>
      <c r="Q126" s="247">
        <f t="shared" si="93"/>
        <v>0</v>
      </c>
    </row>
    <row r="127" spans="1:17" ht="15.75" thickBot="1" x14ac:dyDescent="0.3">
      <c r="A127" s="111" t="s">
        <v>34</v>
      </c>
      <c r="B127" s="162">
        <f>'UBS Jardim Japão'!B28</f>
        <v>1</v>
      </c>
      <c r="C127" s="112">
        <f>'UBS Jardim Japão'!C28</f>
        <v>1</v>
      </c>
      <c r="D127" s="124">
        <f t="shared" si="85"/>
        <v>1</v>
      </c>
      <c r="E127" s="112">
        <f>'UBS Jardim Japão'!E28</f>
        <v>0</v>
      </c>
      <c r="F127" s="124">
        <f t="shared" si="86"/>
        <v>0</v>
      </c>
      <c r="G127" s="112">
        <f>'UBS Jardim Japão'!G28</f>
        <v>0</v>
      </c>
      <c r="H127" s="124">
        <f t="shared" si="87"/>
        <v>0</v>
      </c>
      <c r="I127" s="112">
        <f>'UBS Jardim Japão'!K28</f>
        <v>0</v>
      </c>
      <c r="J127" s="124">
        <f t="shared" si="88"/>
        <v>0</v>
      </c>
      <c r="K127" s="112">
        <f>'UBS Jardim Japão'!M28</f>
        <v>0</v>
      </c>
      <c r="L127" s="124">
        <f t="shared" si="89"/>
        <v>0</v>
      </c>
      <c r="M127" s="112">
        <f>'UBS Jardim Japão'!O28</f>
        <v>0</v>
      </c>
      <c r="N127" s="124">
        <f t="shared" si="90"/>
        <v>0</v>
      </c>
      <c r="O127" s="258">
        <f t="shared" si="91"/>
        <v>0</v>
      </c>
      <c r="P127" s="125">
        <f t="shared" si="92"/>
        <v>0</v>
      </c>
      <c r="Q127" s="249">
        <f t="shared" si="93"/>
        <v>1</v>
      </c>
    </row>
    <row r="128" spans="1:17" ht="15.75" thickBot="1" x14ac:dyDescent="0.3">
      <c r="A128" s="6" t="s">
        <v>7</v>
      </c>
      <c r="B128" s="7">
        <f>SUM(B118:B127)</f>
        <v>27</v>
      </c>
      <c r="C128" s="8">
        <f>SUM(C118:C127)</f>
        <v>25.5</v>
      </c>
      <c r="D128" s="22">
        <f t="shared" si="85"/>
        <v>0.94444444444444442</v>
      </c>
      <c r="E128" s="8">
        <f>SUM(E118:E127)</f>
        <v>0</v>
      </c>
      <c r="F128" s="22">
        <f t="shared" si="86"/>
        <v>0</v>
      </c>
      <c r="G128" s="8">
        <f>SUM(G118:G127)</f>
        <v>0</v>
      </c>
      <c r="H128" s="22">
        <f t="shared" si="87"/>
        <v>0</v>
      </c>
      <c r="I128" s="8">
        <f>SUM(I118:I127)</f>
        <v>0</v>
      </c>
      <c r="J128" s="22">
        <f t="shared" si="88"/>
        <v>0</v>
      </c>
      <c r="K128" s="8">
        <f t="shared" ref="K128" si="94">SUM(K118:K127)</f>
        <v>0</v>
      </c>
      <c r="L128" s="22">
        <f t="shared" si="89"/>
        <v>0</v>
      </c>
      <c r="M128" s="8">
        <f t="shared" ref="M128" si="95">SUM(M118:M127)</f>
        <v>0</v>
      </c>
      <c r="N128" s="22">
        <f t="shared" si="90"/>
        <v>0</v>
      </c>
      <c r="O128" s="81">
        <f t="shared" si="91"/>
        <v>0</v>
      </c>
      <c r="P128" s="82">
        <f t="shared" si="92"/>
        <v>0</v>
      </c>
      <c r="Q128" s="8">
        <f t="shared" si="93"/>
        <v>25.5</v>
      </c>
    </row>
    <row r="130" spans="1:17" ht="15.75" x14ac:dyDescent="0.25">
      <c r="A130" s="1290" t="s">
        <v>308</v>
      </c>
      <c r="B130" s="1291"/>
      <c r="C130" s="1291"/>
      <c r="D130" s="1291"/>
      <c r="E130" s="1291"/>
      <c r="F130" s="1291"/>
      <c r="G130" s="1291"/>
      <c r="H130" s="1291"/>
      <c r="I130" s="1291"/>
      <c r="J130" s="1291"/>
      <c r="K130" s="1291"/>
      <c r="L130" s="1291"/>
      <c r="M130" s="1291"/>
      <c r="N130" s="1291"/>
      <c r="O130" s="1291"/>
      <c r="P130" s="1291"/>
      <c r="Q130" s="1291"/>
    </row>
    <row r="131" spans="1:17" ht="36.75" thickBot="1" x14ac:dyDescent="0.3">
      <c r="A131" s="86" t="s">
        <v>14</v>
      </c>
      <c r="B131" s="105" t="s">
        <v>165</v>
      </c>
      <c r="C131" s="225" t="s">
        <v>2</v>
      </c>
      <c r="D131" s="226" t="s">
        <v>1</v>
      </c>
      <c r="E131" s="225" t="s">
        <v>3</v>
      </c>
      <c r="F131" s="226" t="s">
        <v>1</v>
      </c>
      <c r="G131" s="225" t="s">
        <v>4</v>
      </c>
      <c r="H131" s="226" t="s">
        <v>1</v>
      </c>
      <c r="I131" s="225" t="s">
        <v>5</v>
      </c>
      <c r="J131" s="226" t="s">
        <v>1</v>
      </c>
      <c r="K131" s="227" t="s">
        <v>194</v>
      </c>
      <c r="L131" s="228" t="s">
        <v>1</v>
      </c>
      <c r="M131" s="227" t="s">
        <v>195</v>
      </c>
      <c r="N131" s="228" t="s">
        <v>1</v>
      </c>
      <c r="O131" s="255" t="s">
        <v>197</v>
      </c>
      <c r="P131" s="256" t="s">
        <v>196</v>
      </c>
      <c r="Q131" s="227" t="s">
        <v>6</v>
      </c>
    </row>
    <row r="132" spans="1:17" ht="15.75" thickTop="1" x14ac:dyDescent="0.25">
      <c r="A132" s="9" t="s">
        <v>147</v>
      </c>
      <c r="B132" s="88">
        <f>'EMAD na UBS JD JAPÃO'!B17</f>
        <v>2</v>
      </c>
      <c r="C132" s="106">
        <f>'EMAD na UBS JD JAPÃO'!C17</f>
        <v>1</v>
      </c>
      <c r="D132" s="19">
        <f t="shared" ref="D132:D137" si="96">C132/$B132</f>
        <v>0.5</v>
      </c>
      <c r="E132" s="106">
        <f>'EMAD na UBS JD JAPÃO'!E17</f>
        <v>0</v>
      </c>
      <c r="F132" s="19">
        <f t="shared" ref="F132:F137" si="97">E132/$B132</f>
        <v>0</v>
      </c>
      <c r="G132" s="106">
        <f>'EMAD na UBS JD JAPÃO'!G17</f>
        <v>0</v>
      </c>
      <c r="H132" s="19">
        <f t="shared" ref="H132:H137" si="98">G132/$B132</f>
        <v>0</v>
      </c>
      <c r="I132" s="106">
        <f>'EMAD na UBS JD JAPÃO'!K17</f>
        <v>0</v>
      </c>
      <c r="J132" s="19">
        <f t="shared" ref="J132:J137" si="99">I132/$B132</f>
        <v>0</v>
      </c>
      <c r="K132" s="106">
        <f>'EMAD na UBS JD JAPÃO'!M17</f>
        <v>0</v>
      </c>
      <c r="L132" s="19">
        <f t="shared" ref="L132:L137" si="100">K132/$B132</f>
        <v>0</v>
      </c>
      <c r="M132" s="106">
        <f>'EMAD na UBS JD JAPÃO'!O17</f>
        <v>0</v>
      </c>
      <c r="N132" s="19">
        <f t="shared" ref="N132:N137" si="101">M132/$B132</f>
        <v>0</v>
      </c>
      <c r="O132" s="245">
        <f t="shared" ref="O132:O137" si="102">SUM(I132,K132,M132)</f>
        <v>0</v>
      </c>
      <c r="P132" s="119">
        <f t="shared" ref="P132:P137" si="103">O132/($B132*3)</f>
        <v>0</v>
      </c>
      <c r="Q132" s="248">
        <f t="shared" ref="Q132:Q137" si="104">SUM(C132,E132,G132,I132,K132,M132)</f>
        <v>1</v>
      </c>
    </row>
    <row r="133" spans="1:17" x14ac:dyDescent="0.25">
      <c r="A133" s="76" t="s">
        <v>173</v>
      </c>
      <c r="B133" s="72">
        <f>'EMAD na UBS JD JAPÃO'!B18</f>
        <v>0</v>
      </c>
      <c r="C133" s="106">
        <f>'EMAD na UBS JD JAPÃO'!C18</f>
        <v>2</v>
      </c>
      <c r="D133" s="19" t="e">
        <f t="shared" si="96"/>
        <v>#DIV/0!</v>
      </c>
      <c r="E133" s="106">
        <f>'EMAD na UBS JD JAPÃO'!E18</f>
        <v>0</v>
      </c>
      <c r="F133" s="19" t="e">
        <f t="shared" si="97"/>
        <v>#DIV/0!</v>
      </c>
      <c r="G133" s="106">
        <f>'EMAD na UBS JD JAPÃO'!G18</f>
        <v>0</v>
      </c>
      <c r="H133" s="19" t="e">
        <f t="shared" si="98"/>
        <v>#DIV/0!</v>
      </c>
      <c r="I133" s="106">
        <f>'EMAD na UBS JD JAPÃO'!K18</f>
        <v>0</v>
      </c>
      <c r="J133" s="19" t="e">
        <f t="shared" si="99"/>
        <v>#DIV/0!</v>
      </c>
      <c r="K133" s="106">
        <f>'EMAD na UBS JD JAPÃO'!M18</f>
        <v>0</v>
      </c>
      <c r="L133" s="19" t="e">
        <f t="shared" si="100"/>
        <v>#DIV/0!</v>
      </c>
      <c r="M133" s="106">
        <f>'EMAD na UBS JD JAPÃO'!O18</f>
        <v>0</v>
      </c>
      <c r="N133" s="19" t="e">
        <f t="shared" si="101"/>
        <v>#DIV/0!</v>
      </c>
      <c r="O133" s="245">
        <f t="shared" si="102"/>
        <v>0</v>
      </c>
      <c r="P133" s="119" t="e">
        <f t="shared" si="103"/>
        <v>#DIV/0!</v>
      </c>
      <c r="Q133" s="248">
        <f t="shared" si="104"/>
        <v>2</v>
      </c>
    </row>
    <row r="134" spans="1:17" x14ac:dyDescent="0.25">
      <c r="A134" s="9" t="s">
        <v>148</v>
      </c>
      <c r="B134" s="84">
        <f>'EMAD na UBS JD JAPÃO'!B19</f>
        <v>1</v>
      </c>
      <c r="C134" s="107">
        <f>'EMAD na UBS JD JAPÃO'!C19</f>
        <v>1</v>
      </c>
      <c r="D134" s="120">
        <f t="shared" si="96"/>
        <v>1</v>
      </c>
      <c r="E134" s="107">
        <f>'EMAD na UBS JD JAPÃO'!E19</f>
        <v>0</v>
      </c>
      <c r="F134" s="120">
        <f t="shared" si="97"/>
        <v>0</v>
      </c>
      <c r="G134" s="107">
        <f>'EMAD na UBS JD JAPÃO'!G19</f>
        <v>0</v>
      </c>
      <c r="H134" s="120">
        <f t="shared" si="98"/>
        <v>0</v>
      </c>
      <c r="I134" s="107">
        <f>'EMAD na UBS JD JAPÃO'!K19</f>
        <v>0</v>
      </c>
      <c r="J134" s="120">
        <f t="shared" si="99"/>
        <v>0</v>
      </c>
      <c r="K134" s="107">
        <f>'EMAD na UBS JD JAPÃO'!M19</f>
        <v>0</v>
      </c>
      <c r="L134" s="120">
        <f t="shared" si="100"/>
        <v>0</v>
      </c>
      <c r="M134" s="107">
        <f>'EMAD na UBS JD JAPÃO'!O19</f>
        <v>0</v>
      </c>
      <c r="N134" s="120">
        <f t="shared" si="101"/>
        <v>0</v>
      </c>
      <c r="O134" s="257">
        <f t="shared" si="102"/>
        <v>0</v>
      </c>
      <c r="P134" s="121">
        <f t="shared" si="103"/>
        <v>0</v>
      </c>
      <c r="Q134" s="247">
        <f t="shared" si="104"/>
        <v>1</v>
      </c>
    </row>
    <row r="135" spans="1:17" x14ac:dyDescent="0.25">
      <c r="A135" s="9" t="s">
        <v>153</v>
      </c>
      <c r="B135" s="90">
        <f>'EMAD na UBS JD JAPÃO'!B20</f>
        <v>1</v>
      </c>
      <c r="C135" s="107">
        <f>'EMAD na UBS JD JAPÃO'!C20</f>
        <v>2</v>
      </c>
      <c r="D135" s="120">
        <f t="shared" si="96"/>
        <v>2</v>
      </c>
      <c r="E135" s="107">
        <f>'EMAD na UBS JD JAPÃO'!E20</f>
        <v>0</v>
      </c>
      <c r="F135" s="120">
        <f t="shared" si="97"/>
        <v>0</v>
      </c>
      <c r="G135" s="107">
        <f>'EMAD na UBS JD JAPÃO'!G20</f>
        <v>0</v>
      </c>
      <c r="H135" s="120">
        <f t="shared" si="98"/>
        <v>0</v>
      </c>
      <c r="I135" s="107">
        <f>'EMAD na UBS JD JAPÃO'!K20</f>
        <v>0</v>
      </c>
      <c r="J135" s="120">
        <f t="shared" si="99"/>
        <v>0</v>
      </c>
      <c r="K135" s="107">
        <f>'EMAD na UBS JD JAPÃO'!M20</f>
        <v>0</v>
      </c>
      <c r="L135" s="120">
        <f t="shared" si="100"/>
        <v>0</v>
      </c>
      <c r="M135" s="107">
        <f>'EMAD na UBS JD JAPÃO'!O20</f>
        <v>0</v>
      </c>
      <c r="N135" s="120">
        <f t="shared" si="101"/>
        <v>0</v>
      </c>
      <c r="O135" s="257">
        <f t="shared" si="102"/>
        <v>0</v>
      </c>
      <c r="P135" s="121">
        <f t="shared" si="103"/>
        <v>0</v>
      </c>
      <c r="Q135" s="247">
        <f t="shared" si="104"/>
        <v>2</v>
      </c>
    </row>
    <row r="136" spans="1:17" ht="15.75" thickBot="1" x14ac:dyDescent="0.3">
      <c r="A136" s="111" t="s">
        <v>149</v>
      </c>
      <c r="B136" s="93">
        <f>'EMAD na UBS JD JAPÃO'!B22</f>
        <v>4</v>
      </c>
      <c r="C136" s="112">
        <f>'EMAD na UBS JD JAPÃO'!C22</f>
        <v>4</v>
      </c>
      <c r="D136" s="124">
        <f t="shared" si="96"/>
        <v>1</v>
      </c>
      <c r="E136" s="112">
        <f>'EMAD na UBS JD JAPÃO'!E22</f>
        <v>0</v>
      </c>
      <c r="F136" s="124">
        <f t="shared" si="97"/>
        <v>0</v>
      </c>
      <c r="G136" s="112">
        <f>'EMAD na UBS JD JAPÃO'!G22</f>
        <v>0</v>
      </c>
      <c r="H136" s="124">
        <f t="shared" si="98"/>
        <v>0</v>
      </c>
      <c r="I136" s="112">
        <f>'EMAD na UBS JD JAPÃO'!K22</f>
        <v>0</v>
      </c>
      <c r="J136" s="124">
        <f t="shared" si="99"/>
        <v>0</v>
      </c>
      <c r="K136" s="112">
        <f>'EMAD na UBS JD JAPÃO'!M22</f>
        <v>0</v>
      </c>
      <c r="L136" s="124">
        <f t="shared" si="100"/>
        <v>0</v>
      </c>
      <c r="M136" s="112">
        <f>'EMAD na UBS JD JAPÃO'!O22</f>
        <v>0</v>
      </c>
      <c r="N136" s="124">
        <f t="shared" si="101"/>
        <v>0</v>
      </c>
      <c r="O136" s="258">
        <f t="shared" si="102"/>
        <v>0</v>
      </c>
      <c r="P136" s="125">
        <f t="shared" si="103"/>
        <v>0</v>
      </c>
      <c r="Q136" s="249">
        <f t="shared" si="104"/>
        <v>4</v>
      </c>
    </row>
    <row r="137" spans="1:17" ht="15.75" thickBot="1" x14ac:dyDescent="0.3">
      <c r="A137" s="6" t="s">
        <v>7</v>
      </c>
      <c r="B137" s="7">
        <f>SUM(B132:B136)</f>
        <v>8</v>
      </c>
      <c r="C137" s="8">
        <f>SUM(C132:C136)</f>
        <v>10</v>
      </c>
      <c r="D137" s="22">
        <f t="shared" si="96"/>
        <v>1.25</v>
      </c>
      <c r="E137" s="8">
        <f>SUM(E132:E136)</f>
        <v>0</v>
      </c>
      <c r="F137" s="22">
        <f t="shared" si="97"/>
        <v>0</v>
      </c>
      <c r="G137" s="8">
        <f>SUM(G132:G136)</f>
        <v>0</v>
      </c>
      <c r="H137" s="22">
        <f t="shared" si="98"/>
        <v>0</v>
      </c>
      <c r="I137" s="8">
        <f>SUM(I132:I136)</f>
        <v>0</v>
      </c>
      <c r="J137" s="22">
        <f t="shared" si="99"/>
        <v>0</v>
      </c>
      <c r="K137" s="8">
        <f t="shared" ref="K137" si="105">SUM(K132:K136)</f>
        <v>0</v>
      </c>
      <c r="L137" s="22">
        <f t="shared" si="100"/>
        <v>0</v>
      </c>
      <c r="M137" s="8">
        <f t="shared" ref="M137" si="106">SUM(M132:M136)</f>
        <v>0</v>
      </c>
      <c r="N137" s="22">
        <f t="shared" si="101"/>
        <v>0</v>
      </c>
      <c r="O137" s="81">
        <f t="shared" si="102"/>
        <v>0</v>
      </c>
      <c r="P137" s="82">
        <f t="shared" si="103"/>
        <v>0</v>
      </c>
      <c r="Q137" s="8">
        <f t="shared" si="104"/>
        <v>10</v>
      </c>
    </row>
    <row r="139" spans="1:17" ht="15.75" x14ac:dyDescent="0.25">
      <c r="A139" s="1290" t="s">
        <v>283</v>
      </c>
      <c r="B139" s="1291"/>
      <c r="C139" s="1291"/>
      <c r="D139" s="1291"/>
      <c r="E139" s="1291"/>
      <c r="F139" s="1291"/>
      <c r="G139" s="1291"/>
      <c r="H139" s="1291"/>
      <c r="I139" s="1291"/>
      <c r="J139" s="1291"/>
      <c r="K139" s="1291"/>
      <c r="L139" s="1291"/>
      <c r="M139" s="1291"/>
      <c r="N139" s="1291"/>
      <c r="O139" s="1291"/>
      <c r="P139" s="1291"/>
      <c r="Q139" s="1291"/>
    </row>
    <row r="140" spans="1:17" ht="34.5" thickBot="1" x14ac:dyDescent="0.3">
      <c r="A140" s="86" t="s">
        <v>14</v>
      </c>
      <c r="B140" s="105" t="s">
        <v>165</v>
      </c>
      <c r="C140" s="225" t="s">
        <v>2</v>
      </c>
      <c r="D140" s="226" t="s">
        <v>1</v>
      </c>
      <c r="E140" s="225" t="s">
        <v>3</v>
      </c>
      <c r="F140" s="226" t="s">
        <v>1</v>
      </c>
      <c r="G140" s="225" t="s">
        <v>4</v>
      </c>
      <c r="H140" s="226" t="s">
        <v>1</v>
      </c>
      <c r="I140" s="225" t="s">
        <v>5</v>
      </c>
      <c r="J140" s="226" t="s">
        <v>1</v>
      </c>
      <c r="K140" s="227" t="s">
        <v>5</v>
      </c>
      <c r="L140" s="228" t="s">
        <v>1</v>
      </c>
      <c r="M140" s="227" t="s">
        <v>5</v>
      </c>
      <c r="N140" s="228" t="s">
        <v>1</v>
      </c>
      <c r="O140" s="255" t="s">
        <v>5</v>
      </c>
      <c r="P140" s="256" t="s">
        <v>1</v>
      </c>
      <c r="Q140" s="227" t="s">
        <v>5</v>
      </c>
    </row>
    <row r="141" spans="1:17" ht="15.75" thickTop="1" x14ac:dyDescent="0.25">
      <c r="A141" s="89" t="s">
        <v>33</v>
      </c>
      <c r="B141" s="10">
        <f>'UBS Vila Ede'!B19</f>
        <v>9</v>
      </c>
      <c r="C141" s="106">
        <f>'UBS Vila Ede'!C19</f>
        <v>7</v>
      </c>
      <c r="D141" s="19">
        <f>C141/$B141</f>
        <v>0.77777777777777779</v>
      </c>
      <c r="E141" s="106">
        <f>'UBS Vila Ede'!E19</f>
        <v>0</v>
      </c>
      <c r="F141" s="19">
        <f t="shared" ref="F141:F149" si="107">E141/$B141</f>
        <v>0</v>
      </c>
      <c r="G141" s="106">
        <f>'UBS Vila Ede'!G19</f>
        <v>0</v>
      </c>
      <c r="H141" s="19">
        <f t="shared" ref="H141:H149" si="108">G141/$B141</f>
        <v>0</v>
      </c>
      <c r="I141" s="106">
        <f>'UBS Vila Ede'!K19</f>
        <v>0</v>
      </c>
      <c r="J141" s="19">
        <f t="shared" ref="J141:J149" si="109">I141/$B141</f>
        <v>0</v>
      </c>
      <c r="K141" s="106">
        <f>'UBS Vila Ede'!M19</f>
        <v>0</v>
      </c>
      <c r="L141" s="19">
        <f t="shared" ref="L141:L149" si="110">K141/$B141</f>
        <v>0</v>
      </c>
      <c r="M141" s="106">
        <f>'UBS Vila Ede'!O19</f>
        <v>0</v>
      </c>
      <c r="N141" s="19">
        <f t="shared" ref="N141:N149" si="111">M141/$B141</f>
        <v>0</v>
      </c>
      <c r="O141" s="245">
        <f t="shared" ref="O141:O149" si="112">SUM(I141,K141,M141)</f>
        <v>0</v>
      </c>
      <c r="P141" s="119">
        <f t="shared" ref="P141:P149" si="113">O141/($B141*3)</f>
        <v>0</v>
      </c>
      <c r="Q141" s="248">
        <f t="shared" ref="Q141:Q149" si="114">SUM(C141,E141,G141,I141,K141,M141)</f>
        <v>7</v>
      </c>
    </row>
    <row r="142" spans="1:17" x14ac:dyDescent="0.25">
      <c r="A142" s="89" t="s">
        <v>20</v>
      </c>
      <c r="B142" s="84">
        <f>'UBS Vila Ede'!B20</f>
        <v>3</v>
      </c>
      <c r="C142" s="107">
        <f>'UBS Vila Ede'!C20</f>
        <v>3</v>
      </c>
      <c r="D142" s="120">
        <f t="shared" ref="D142:D149" si="115">C142/$B142</f>
        <v>1</v>
      </c>
      <c r="E142" s="107">
        <f>'UBS Vila Ede'!E20</f>
        <v>0</v>
      </c>
      <c r="F142" s="120">
        <f t="shared" si="107"/>
        <v>0</v>
      </c>
      <c r="G142" s="107">
        <f>'UBS Vila Ede'!G20</f>
        <v>0</v>
      </c>
      <c r="H142" s="120">
        <f t="shared" si="108"/>
        <v>0</v>
      </c>
      <c r="I142" s="107">
        <f>'UBS Vila Ede'!K20</f>
        <v>0</v>
      </c>
      <c r="J142" s="120">
        <f t="shared" si="109"/>
        <v>0</v>
      </c>
      <c r="K142" s="107">
        <f>'UBS Vila Ede'!M20</f>
        <v>0</v>
      </c>
      <c r="L142" s="120">
        <f t="shared" si="110"/>
        <v>0</v>
      </c>
      <c r="M142" s="107">
        <f>'UBS Vila Ede'!O20</f>
        <v>0</v>
      </c>
      <c r="N142" s="120">
        <f t="shared" si="111"/>
        <v>0</v>
      </c>
      <c r="O142" s="257">
        <f t="shared" si="112"/>
        <v>0</v>
      </c>
      <c r="P142" s="121">
        <f t="shared" si="113"/>
        <v>0</v>
      </c>
      <c r="Q142" s="247">
        <f t="shared" si="114"/>
        <v>3</v>
      </c>
    </row>
    <row r="143" spans="1:17" x14ac:dyDescent="0.25">
      <c r="A143" s="89" t="s">
        <v>43</v>
      </c>
      <c r="B143" s="84">
        <f>'UBS Vila Ede'!B21</f>
        <v>2</v>
      </c>
      <c r="C143" s="110">
        <f>'UBS Vila Ede'!C21</f>
        <v>2</v>
      </c>
      <c r="D143" s="120">
        <f t="shared" si="115"/>
        <v>1</v>
      </c>
      <c r="E143" s="110">
        <f>'UBS Vila Ede'!E21</f>
        <v>0</v>
      </c>
      <c r="F143" s="120">
        <f t="shared" si="107"/>
        <v>0</v>
      </c>
      <c r="G143" s="110">
        <f>'UBS Vila Ede'!G21</f>
        <v>0</v>
      </c>
      <c r="H143" s="120">
        <f t="shared" si="108"/>
        <v>0</v>
      </c>
      <c r="I143" s="107">
        <f>'UBS Vila Ede'!K21</f>
        <v>0</v>
      </c>
      <c r="J143" s="120">
        <f t="shared" si="109"/>
        <v>0</v>
      </c>
      <c r="K143" s="107">
        <f>'UBS Vila Ede'!M21</f>
        <v>0</v>
      </c>
      <c r="L143" s="120">
        <f t="shared" si="110"/>
        <v>0</v>
      </c>
      <c r="M143" s="107">
        <f>'UBS Vila Ede'!O21</f>
        <v>0</v>
      </c>
      <c r="N143" s="120">
        <f t="shared" si="111"/>
        <v>0</v>
      </c>
      <c r="O143" s="257">
        <f t="shared" si="112"/>
        <v>0</v>
      </c>
      <c r="P143" s="121">
        <f t="shared" si="113"/>
        <v>0</v>
      </c>
      <c r="Q143" s="247">
        <f t="shared" si="114"/>
        <v>2</v>
      </c>
    </row>
    <row r="144" spans="1:17" x14ac:dyDescent="0.25">
      <c r="A144" s="89" t="s">
        <v>23</v>
      </c>
      <c r="B144" s="84">
        <f>'UBS Vila Ede'!B22</f>
        <v>2</v>
      </c>
      <c r="C144" s="107">
        <f>'UBS Vila Ede'!C22</f>
        <v>2</v>
      </c>
      <c r="D144" s="120">
        <f t="shared" si="115"/>
        <v>1</v>
      </c>
      <c r="E144" s="107">
        <f>'UBS Vila Ede'!E22</f>
        <v>0</v>
      </c>
      <c r="F144" s="120">
        <f t="shared" si="107"/>
        <v>0</v>
      </c>
      <c r="G144" s="107">
        <f>'UBS Vila Ede'!G22</f>
        <v>0</v>
      </c>
      <c r="H144" s="120">
        <f t="shared" si="108"/>
        <v>0</v>
      </c>
      <c r="I144" s="107">
        <f>'UBS Vila Ede'!K22</f>
        <v>0</v>
      </c>
      <c r="J144" s="120">
        <f t="shared" si="109"/>
        <v>0</v>
      </c>
      <c r="K144" s="107">
        <f>'UBS Vila Ede'!M22</f>
        <v>0</v>
      </c>
      <c r="L144" s="120">
        <f t="shared" si="110"/>
        <v>0</v>
      </c>
      <c r="M144" s="107">
        <f>'UBS Vila Ede'!O22</f>
        <v>0</v>
      </c>
      <c r="N144" s="120">
        <f t="shared" si="111"/>
        <v>0</v>
      </c>
      <c r="O144" s="257">
        <f t="shared" si="112"/>
        <v>0</v>
      </c>
      <c r="P144" s="121">
        <f t="shared" si="113"/>
        <v>0</v>
      </c>
      <c r="Q144" s="247">
        <f t="shared" si="114"/>
        <v>2</v>
      </c>
    </row>
    <row r="145" spans="1:17" x14ac:dyDescent="0.25">
      <c r="A145" s="89" t="s">
        <v>24</v>
      </c>
      <c r="B145" s="84">
        <f>'UBS Vila Ede'!B23</f>
        <v>2</v>
      </c>
      <c r="C145" s="107">
        <f>'UBS Vila Ede'!C23</f>
        <v>2</v>
      </c>
      <c r="D145" s="120">
        <f t="shared" si="115"/>
        <v>1</v>
      </c>
      <c r="E145" s="107">
        <f>'UBS Vila Ede'!E23</f>
        <v>0</v>
      </c>
      <c r="F145" s="120">
        <f t="shared" si="107"/>
        <v>0</v>
      </c>
      <c r="G145" s="107">
        <f>'UBS Vila Ede'!G23</f>
        <v>0</v>
      </c>
      <c r="H145" s="120">
        <f t="shared" si="108"/>
        <v>0</v>
      </c>
      <c r="I145" s="107">
        <f>'UBS Vila Ede'!K23</f>
        <v>0</v>
      </c>
      <c r="J145" s="120">
        <f t="shared" si="109"/>
        <v>0</v>
      </c>
      <c r="K145" s="107">
        <f>'UBS Vila Ede'!M23</f>
        <v>0</v>
      </c>
      <c r="L145" s="120">
        <f t="shared" si="110"/>
        <v>0</v>
      </c>
      <c r="M145" s="107">
        <f>'UBS Vila Ede'!O23</f>
        <v>0</v>
      </c>
      <c r="N145" s="120">
        <f t="shared" si="111"/>
        <v>0</v>
      </c>
      <c r="O145" s="257">
        <f t="shared" si="112"/>
        <v>0</v>
      </c>
      <c r="P145" s="121">
        <f t="shared" si="113"/>
        <v>0</v>
      </c>
      <c r="Q145" s="247">
        <f t="shared" si="114"/>
        <v>2</v>
      </c>
    </row>
    <row r="146" spans="1:17" x14ac:dyDescent="0.25">
      <c r="A146" s="89" t="s">
        <v>25</v>
      </c>
      <c r="B146" s="84">
        <f>'UBS Vila Ede'!B24</f>
        <v>5</v>
      </c>
      <c r="C146" s="107">
        <f>'UBS Vila Ede'!C24</f>
        <v>5</v>
      </c>
      <c r="D146" s="120">
        <f t="shared" si="115"/>
        <v>1</v>
      </c>
      <c r="E146" s="107">
        <f>'UBS Vila Ede'!E24</f>
        <v>0</v>
      </c>
      <c r="F146" s="120">
        <f t="shared" si="107"/>
        <v>0</v>
      </c>
      <c r="G146" s="107">
        <f>'UBS Vila Ede'!G24</f>
        <v>0</v>
      </c>
      <c r="H146" s="120">
        <f t="shared" si="108"/>
        <v>0</v>
      </c>
      <c r="I146" s="107">
        <f>'UBS Vila Ede'!K24</f>
        <v>0</v>
      </c>
      <c r="J146" s="120">
        <f t="shared" si="109"/>
        <v>0</v>
      </c>
      <c r="K146" s="107">
        <f>'UBS Vila Ede'!M24</f>
        <v>0</v>
      </c>
      <c r="L146" s="120">
        <f t="shared" si="110"/>
        <v>0</v>
      </c>
      <c r="M146" s="107">
        <f>'UBS Vila Ede'!O24</f>
        <v>0</v>
      </c>
      <c r="N146" s="120">
        <f t="shared" si="111"/>
        <v>0</v>
      </c>
      <c r="O146" s="257">
        <f t="shared" si="112"/>
        <v>0</v>
      </c>
      <c r="P146" s="121">
        <f t="shared" si="113"/>
        <v>0</v>
      </c>
      <c r="Q146" s="247">
        <f t="shared" si="114"/>
        <v>5</v>
      </c>
    </row>
    <row r="147" spans="1:17" x14ac:dyDescent="0.25">
      <c r="A147" s="89" t="s">
        <v>26</v>
      </c>
      <c r="B147" s="84">
        <f>'UBS Vila Ede'!B27</f>
        <v>1</v>
      </c>
      <c r="C147" s="107">
        <f>'UBS Vila Ede'!C27</f>
        <v>1</v>
      </c>
      <c r="D147" s="120">
        <f t="shared" si="115"/>
        <v>1</v>
      </c>
      <c r="E147" s="107">
        <f>'UBS Vila Ede'!E27</f>
        <v>0</v>
      </c>
      <c r="F147" s="120">
        <f t="shared" si="107"/>
        <v>0</v>
      </c>
      <c r="G147" s="107">
        <f>'UBS Vila Ede'!G27</f>
        <v>0</v>
      </c>
      <c r="H147" s="120">
        <f t="shared" si="108"/>
        <v>0</v>
      </c>
      <c r="I147" s="107">
        <f>'UBS Vila Ede'!K27</f>
        <v>0</v>
      </c>
      <c r="J147" s="120">
        <f t="shared" si="109"/>
        <v>0</v>
      </c>
      <c r="K147" s="107">
        <f>'UBS Vila Ede'!M27</f>
        <v>0</v>
      </c>
      <c r="L147" s="120">
        <f t="shared" si="110"/>
        <v>0</v>
      </c>
      <c r="M147" s="107">
        <f>'UBS Vila Ede'!O27</f>
        <v>0</v>
      </c>
      <c r="N147" s="120">
        <f t="shared" si="111"/>
        <v>0</v>
      </c>
      <c r="O147" s="257">
        <f t="shared" si="112"/>
        <v>0</v>
      </c>
      <c r="P147" s="121">
        <f t="shared" si="113"/>
        <v>0</v>
      </c>
      <c r="Q147" s="247">
        <f t="shared" si="114"/>
        <v>1</v>
      </c>
    </row>
    <row r="148" spans="1:17" x14ac:dyDescent="0.25">
      <c r="A148" s="97" t="s">
        <v>193</v>
      </c>
      <c r="B148" s="84">
        <f>'UBS Vila Ede'!B28</f>
        <v>1</v>
      </c>
      <c r="C148" s="107">
        <f>'UBS Vila Ede'!C28</f>
        <v>0</v>
      </c>
      <c r="D148" s="120">
        <f t="shared" si="115"/>
        <v>0</v>
      </c>
      <c r="E148" s="107">
        <f>'UBS Vila Ede'!E28</f>
        <v>0</v>
      </c>
      <c r="F148" s="120">
        <f t="shared" si="107"/>
        <v>0</v>
      </c>
      <c r="G148" s="107">
        <f>'UBS Vila Ede'!G28</f>
        <v>0</v>
      </c>
      <c r="H148" s="120">
        <f t="shared" si="108"/>
        <v>0</v>
      </c>
      <c r="I148" s="107">
        <f>'UBS Vila Ede'!K28</f>
        <v>0</v>
      </c>
      <c r="J148" s="120">
        <f t="shared" si="109"/>
        <v>0</v>
      </c>
      <c r="K148" s="107">
        <f>'UBS Vila Ede'!M28</f>
        <v>0</v>
      </c>
      <c r="L148" s="120">
        <f t="shared" si="110"/>
        <v>0</v>
      </c>
      <c r="M148" s="107">
        <f>'UBS Vila Ede'!O28</f>
        <v>0</v>
      </c>
      <c r="N148" s="120">
        <f t="shared" si="111"/>
        <v>0</v>
      </c>
      <c r="O148" s="257">
        <f t="shared" si="112"/>
        <v>0</v>
      </c>
      <c r="P148" s="121">
        <f t="shared" si="113"/>
        <v>0</v>
      </c>
      <c r="Q148" s="247">
        <f t="shared" si="114"/>
        <v>0</v>
      </c>
    </row>
    <row r="149" spans="1:17" ht="15.75" thickBot="1" x14ac:dyDescent="0.3">
      <c r="A149" s="6" t="s">
        <v>7</v>
      </c>
      <c r="B149" s="7">
        <f>SUM(B141:B148)</f>
        <v>25</v>
      </c>
      <c r="C149" s="8">
        <f>SUM(C141:C148)</f>
        <v>22</v>
      </c>
      <c r="D149" s="22">
        <f t="shared" si="115"/>
        <v>0.88</v>
      </c>
      <c r="E149" s="8">
        <f>SUM(E141:E148)</f>
        <v>0</v>
      </c>
      <c r="F149" s="22">
        <f t="shared" si="107"/>
        <v>0</v>
      </c>
      <c r="G149" s="8">
        <f>SUM(G141:G148)</f>
        <v>0</v>
      </c>
      <c r="H149" s="22">
        <f t="shared" si="108"/>
        <v>0</v>
      </c>
      <c r="I149" s="8">
        <f>SUM(I141:I148)</f>
        <v>0</v>
      </c>
      <c r="J149" s="22">
        <f t="shared" si="109"/>
        <v>0</v>
      </c>
      <c r="K149" s="8">
        <f t="shared" ref="K149" si="116">SUM(K141:K148)</f>
        <v>0</v>
      </c>
      <c r="L149" s="22">
        <f t="shared" si="110"/>
        <v>0</v>
      </c>
      <c r="M149" s="8">
        <f t="shared" ref="M149" si="117">SUM(M141:M148)</f>
        <v>0</v>
      </c>
      <c r="N149" s="22">
        <f t="shared" si="111"/>
        <v>0</v>
      </c>
      <c r="O149" s="81">
        <f t="shared" si="112"/>
        <v>0</v>
      </c>
      <c r="P149" s="82">
        <f t="shared" si="113"/>
        <v>0</v>
      </c>
      <c r="Q149" s="8">
        <f t="shared" si="114"/>
        <v>22</v>
      </c>
    </row>
    <row r="151" spans="1:17" ht="15.75" x14ac:dyDescent="0.25">
      <c r="A151" s="1290" t="s">
        <v>285</v>
      </c>
      <c r="B151" s="1291"/>
      <c r="C151" s="1291"/>
      <c r="D151" s="1291"/>
      <c r="E151" s="1291"/>
      <c r="F151" s="1291"/>
      <c r="G151" s="1291"/>
      <c r="H151" s="1291"/>
      <c r="I151" s="1291"/>
      <c r="J151" s="1291"/>
      <c r="K151" s="1291"/>
      <c r="L151" s="1291"/>
      <c r="M151" s="1291"/>
      <c r="N151" s="1291"/>
      <c r="O151" s="1291"/>
      <c r="P151" s="1291"/>
      <c r="Q151" s="1291"/>
    </row>
    <row r="152" spans="1:17" ht="36.75" thickBot="1" x14ac:dyDescent="0.3">
      <c r="A152" s="86" t="s">
        <v>14</v>
      </c>
      <c r="B152" s="105" t="s">
        <v>165</v>
      </c>
      <c r="C152" s="225" t="s">
        <v>2</v>
      </c>
      <c r="D152" s="226" t="s">
        <v>1</v>
      </c>
      <c r="E152" s="225" t="s">
        <v>3</v>
      </c>
      <c r="F152" s="226" t="s">
        <v>1</v>
      </c>
      <c r="G152" s="225" t="s">
        <v>4</v>
      </c>
      <c r="H152" s="226" t="s">
        <v>1</v>
      </c>
      <c r="I152" s="225" t="s">
        <v>5</v>
      </c>
      <c r="J152" s="226" t="s">
        <v>1</v>
      </c>
      <c r="K152" s="227" t="s">
        <v>194</v>
      </c>
      <c r="L152" s="228" t="s">
        <v>1</v>
      </c>
      <c r="M152" s="227" t="s">
        <v>195</v>
      </c>
      <c r="N152" s="228" t="s">
        <v>1</v>
      </c>
      <c r="O152" s="255" t="s">
        <v>197</v>
      </c>
      <c r="P152" s="256" t="s">
        <v>196</v>
      </c>
      <c r="Q152" s="227" t="s">
        <v>6</v>
      </c>
    </row>
    <row r="153" spans="1:17" ht="15.75" thickTop="1" x14ac:dyDescent="0.25">
      <c r="A153" s="89" t="s">
        <v>33</v>
      </c>
      <c r="B153" s="10">
        <f>'UBS Vila Leonor'!B18</f>
        <v>6</v>
      </c>
      <c r="C153" s="106">
        <f>'UBS Vila Leonor'!C18</f>
        <v>5</v>
      </c>
      <c r="D153" s="19">
        <f t="shared" ref="D153:D161" si="118">C153/$B153</f>
        <v>0.83333333333333337</v>
      </c>
      <c r="E153" s="106">
        <f>'UBS Vila Leonor'!E18</f>
        <v>0</v>
      </c>
      <c r="F153" s="19">
        <f t="shared" ref="F153:F161" si="119">E153/$B153</f>
        <v>0</v>
      </c>
      <c r="G153" s="106">
        <f>'UBS Vila Leonor'!G18</f>
        <v>0</v>
      </c>
      <c r="H153" s="19">
        <f t="shared" ref="H153:H161" si="120">G153/$B153</f>
        <v>0</v>
      </c>
      <c r="I153" s="106">
        <f>'UBS Vila Leonor'!K18</f>
        <v>0</v>
      </c>
      <c r="J153" s="19">
        <f t="shared" ref="J153:J161" si="121">I153/$B153</f>
        <v>0</v>
      </c>
      <c r="K153" s="106">
        <f>'UBS Vila Leonor'!M18</f>
        <v>0</v>
      </c>
      <c r="L153" s="19">
        <f t="shared" ref="L153:L161" si="122">K153/$B153</f>
        <v>0</v>
      </c>
      <c r="M153" s="106">
        <f>'UBS Vila Leonor'!O18</f>
        <v>0</v>
      </c>
      <c r="N153" s="19">
        <f t="shared" ref="N153:N161" si="123">M153/$B153</f>
        <v>0</v>
      </c>
      <c r="O153" s="245">
        <f t="shared" ref="O153:O161" si="124">SUM(I153,K153,M153)</f>
        <v>0</v>
      </c>
      <c r="P153" s="119">
        <f t="shared" ref="P153:P161" si="125">O153/($B153*3)</f>
        <v>0</v>
      </c>
      <c r="Q153" s="248">
        <f t="shared" ref="Q153:Q161" si="126">SUM(C153,E153,G153,I153,K153,M153)</f>
        <v>5</v>
      </c>
    </row>
    <row r="154" spans="1:17" x14ac:dyDescent="0.25">
      <c r="A154" s="89" t="s">
        <v>20</v>
      </c>
      <c r="B154" s="84">
        <f>'UBS Vila Leonor'!B19</f>
        <v>2</v>
      </c>
      <c r="C154" s="107">
        <f>'UBS Vila Leonor'!C19</f>
        <v>2</v>
      </c>
      <c r="D154" s="120">
        <f t="shared" si="118"/>
        <v>1</v>
      </c>
      <c r="E154" s="107">
        <f>'UBS Vila Leonor'!E19</f>
        <v>0</v>
      </c>
      <c r="F154" s="120">
        <f t="shared" si="119"/>
        <v>0</v>
      </c>
      <c r="G154" s="107">
        <f>'UBS Vila Leonor'!G19</f>
        <v>0</v>
      </c>
      <c r="H154" s="120">
        <f t="shared" si="120"/>
        <v>0</v>
      </c>
      <c r="I154" s="189">
        <f>'UBS Vila Leonor'!K19</f>
        <v>0</v>
      </c>
      <c r="J154" s="120">
        <f t="shared" si="121"/>
        <v>0</v>
      </c>
      <c r="K154" s="107">
        <f>'UBS Vila Leonor'!M19</f>
        <v>0</v>
      </c>
      <c r="L154" s="120">
        <f t="shared" si="122"/>
        <v>0</v>
      </c>
      <c r="M154" s="107">
        <f>'UBS Vila Leonor'!O19</f>
        <v>0</v>
      </c>
      <c r="N154" s="120">
        <f t="shared" si="123"/>
        <v>0</v>
      </c>
      <c r="O154" s="257">
        <f t="shared" si="124"/>
        <v>0</v>
      </c>
      <c r="P154" s="121">
        <f t="shared" si="125"/>
        <v>0</v>
      </c>
      <c r="Q154" s="247">
        <f t="shared" si="126"/>
        <v>2</v>
      </c>
    </row>
    <row r="155" spans="1:17" x14ac:dyDescent="0.25">
      <c r="A155" s="89" t="s">
        <v>43</v>
      </c>
      <c r="B155" s="84">
        <f>'UBS Vila Leonor'!B20</f>
        <v>2</v>
      </c>
      <c r="C155" s="107">
        <f>'UBS Vila Leonor'!C20</f>
        <v>1.9</v>
      </c>
      <c r="D155" s="120">
        <f t="shared" si="118"/>
        <v>0.95</v>
      </c>
      <c r="E155" s="107">
        <f>'UBS Vila Leonor'!E20</f>
        <v>0</v>
      </c>
      <c r="F155" s="120">
        <f t="shared" si="119"/>
        <v>0</v>
      </c>
      <c r="G155" s="107">
        <f>'UBS Vila Leonor'!G20</f>
        <v>0</v>
      </c>
      <c r="H155" s="120">
        <f t="shared" si="120"/>
        <v>0</v>
      </c>
      <c r="I155" s="189">
        <f>'UBS Vila Leonor'!K20</f>
        <v>0</v>
      </c>
      <c r="J155" s="120">
        <f t="shared" si="121"/>
        <v>0</v>
      </c>
      <c r="K155" s="107">
        <f>'UBS Vila Leonor'!M20</f>
        <v>0</v>
      </c>
      <c r="L155" s="120">
        <f t="shared" si="122"/>
        <v>0</v>
      </c>
      <c r="M155" s="107">
        <f>'UBS Vila Leonor'!O20</f>
        <v>0</v>
      </c>
      <c r="N155" s="120">
        <f t="shared" si="123"/>
        <v>0</v>
      </c>
      <c r="O155" s="257">
        <f t="shared" si="124"/>
        <v>0</v>
      </c>
      <c r="P155" s="121">
        <f t="shared" si="125"/>
        <v>0</v>
      </c>
      <c r="Q155" s="247">
        <f t="shared" si="126"/>
        <v>1.9</v>
      </c>
    </row>
    <row r="156" spans="1:17" x14ac:dyDescent="0.25">
      <c r="A156" s="89" t="s">
        <v>23</v>
      </c>
      <c r="B156" s="84">
        <f>'UBS Vila Leonor'!B21</f>
        <v>2</v>
      </c>
      <c r="C156" s="110">
        <f>'UBS Vila Leonor'!C21</f>
        <v>2</v>
      </c>
      <c r="D156" s="120">
        <f t="shared" si="118"/>
        <v>1</v>
      </c>
      <c r="E156" s="110">
        <f>'UBS Vila Leonor'!E21</f>
        <v>0</v>
      </c>
      <c r="F156" s="120">
        <f t="shared" si="119"/>
        <v>0</v>
      </c>
      <c r="G156" s="107">
        <f>'UBS Vila Leonor'!G21</f>
        <v>0</v>
      </c>
      <c r="H156" s="120">
        <f t="shared" si="120"/>
        <v>0</v>
      </c>
      <c r="I156" s="189">
        <f>'UBS Vila Leonor'!K21</f>
        <v>0</v>
      </c>
      <c r="J156" s="120">
        <f t="shared" si="121"/>
        <v>0</v>
      </c>
      <c r="K156" s="107">
        <f>'UBS Vila Leonor'!M21</f>
        <v>0</v>
      </c>
      <c r="L156" s="120">
        <f t="shared" si="122"/>
        <v>0</v>
      </c>
      <c r="M156" s="107">
        <f>'UBS Vila Leonor'!O21</f>
        <v>0</v>
      </c>
      <c r="N156" s="120">
        <f t="shared" si="123"/>
        <v>0</v>
      </c>
      <c r="O156" s="257">
        <f t="shared" si="124"/>
        <v>0</v>
      </c>
      <c r="P156" s="121">
        <f t="shared" si="125"/>
        <v>0</v>
      </c>
      <c r="Q156" s="247">
        <f t="shared" si="126"/>
        <v>2</v>
      </c>
    </row>
    <row r="157" spans="1:17" x14ac:dyDescent="0.25">
      <c r="A157" s="89" t="s">
        <v>24</v>
      </c>
      <c r="B157" s="73">
        <f>'UBS Vila Leonor'!B22</f>
        <v>2</v>
      </c>
      <c r="C157" s="107">
        <f>'UBS Vila Leonor'!C22</f>
        <v>2</v>
      </c>
      <c r="D157" s="120">
        <f t="shared" si="118"/>
        <v>1</v>
      </c>
      <c r="E157" s="107">
        <f>'UBS Vila Leonor'!E22</f>
        <v>0</v>
      </c>
      <c r="F157" s="120">
        <f t="shared" si="119"/>
        <v>0</v>
      </c>
      <c r="G157" s="107">
        <f>'UBS Vila Leonor'!G22</f>
        <v>0</v>
      </c>
      <c r="H157" s="120">
        <f t="shared" si="120"/>
        <v>0</v>
      </c>
      <c r="I157" s="189">
        <f>'UBS Vila Leonor'!K22</f>
        <v>0</v>
      </c>
      <c r="J157" s="120">
        <f t="shared" si="121"/>
        <v>0</v>
      </c>
      <c r="K157" s="107">
        <f>'UBS Vila Leonor'!M22</f>
        <v>0</v>
      </c>
      <c r="L157" s="120">
        <f t="shared" si="122"/>
        <v>0</v>
      </c>
      <c r="M157" s="107">
        <f>'UBS Vila Leonor'!O22</f>
        <v>0</v>
      </c>
      <c r="N157" s="120">
        <f t="shared" si="123"/>
        <v>0</v>
      </c>
      <c r="O157" s="257">
        <f t="shared" si="124"/>
        <v>0</v>
      </c>
      <c r="P157" s="121">
        <f t="shared" si="125"/>
        <v>0</v>
      </c>
      <c r="Q157" s="247">
        <f t="shared" si="126"/>
        <v>2</v>
      </c>
    </row>
    <row r="158" spans="1:17" x14ac:dyDescent="0.25">
      <c r="A158" s="89" t="s">
        <v>25</v>
      </c>
      <c r="B158" s="84">
        <f>'UBS Vila Leonor'!B23</f>
        <v>5</v>
      </c>
      <c r="C158" s="107">
        <f>'UBS Vila Leonor'!C23</f>
        <v>4.33</v>
      </c>
      <c r="D158" s="120">
        <f t="shared" si="118"/>
        <v>0.86599999999999999</v>
      </c>
      <c r="E158" s="107">
        <f>'UBS Vila Leonor'!E23</f>
        <v>0</v>
      </c>
      <c r="F158" s="120">
        <f t="shared" si="119"/>
        <v>0</v>
      </c>
      <c r="G158" s="107">
        <f>'UBS Vila Leonor'!G23</f>
        <v>0</v>
      </c>
      <c r="H158" s="120">
        <f t="shared" si="120"/>
        <v>0</v>
      </c>
      <c r="I158" s="189">
        <f>'UBS Vila Leonor'!K23</f>
        <v>0</v>
      </c>
      <c r="J158" s="120">
        <f t="shared" si="121"/>
        <v>0</v>
      </c>
      <c r="K158" s="107">
        <f>'UBS Vila Leonor'!M23</f>
        <v>0</v>
      </c>
      <c r="L158" s="120">
        <f t="shared" si="122"/>
        <v>0</v>
      </c>
      <c r="M158" s="107">
        <f>'UBS Vila Leonor'!O23</f>
        <v>0</v>
      </c>
      <c r="N158" s="120">
        <f t="shared" si="123"/>
        <v>0</v>
      </c>
      <c r="O158" s="257">
        <f t="shared" si="124"/>
        <v>0</v>
      </c>
      <c r="P158" s="121">
        <f t="shared" si="125"/>
        <v>0</v>
      </c>
      <c r="Q158" s="247">
        <f t="shared" si="126"/>
        <v>4.33</v>
      </c>
    </row>
    <row r="159" spans="1:17" x14ac:dyDescent="0.25">
      <c r="A159" s="89" t="s">
        <v>26</v>
      </c>
      <c r="B159" s="84">
        <f>'UBS Vila Leonor'!B24</f>
        <v>1</v>
      </c>
      <c r="C159" s="107">
        <f>'UBS Vila Leonor'!C24</f>
        <v>1</v>
      </c>
      <c r="D159" s="120">
        <f t="shared" si="118"/>
        <v>1</v>
      </c>
      <c r="E159" s="107">
        <f>'UBS Vila Leonor'!E24</f>
        <v>0</v>
      </c>
      <c r="F159" s="120">
        <f t="shared" si="119"/>
        <v>0</v>
      </c>
      <c r="G159" s="107">
        <f>'UBS Vila Leonor'!G24</f>
        <v>0</v>
      </c>
      <c r="H159" s="120">
        <f t="shared" si="120"/>
        <v>0</v>
      </c>
      <c r="I159" s="189">
        <f>'UBS Vila Leonor'!K24</f>
        <v>0</v>
      </c>
      <c r="J159" s="120">
        <f t="shared" si="121"/>
        <v>0</v>
      </c>
      <c r="K159" s="107">
        <f>'UBS Vila Leonor'!M24</f>
        <v>0</v>
      </c>
      <c r="L159" s="120">
        <f t="shared" si="122"/>
        <v>0</v>
      </c>
      <c r="M159" s="107">
        <f>'UBS Vila Leonor'!O24</f>
        <v>0</v>
      </c>
      <c r="N159" s="120">
        <f t="shared" si="123"/>
        <v>0</v>
      </c>
      <c r="O159" s="257">
        <f t="shared" si="124"/>
        <v>0</v>
      </c>
      <c r="P159" s="121">
        <f t="shared" si="125"/>
        <v>0</v>
      </c>
      <c r="Q159" s="247">
        <f t="shared" si="126"/>
        <v>1</v>
      </c>
    </row>
    <row r="160" spans="1:17" x14ac:dyDescent="0.25">
      <c r="A160" s="89" t="s">
        <v>34</v>
      </c>
      <c r="B160" s="84">
        <f>'UBS Vila Leonor'!B25</f>
        <v>1</v>
      </c>
      <c r="C160" s="107">
        <f>'UBS Vila Leonor'!C25</f>
        <v>1</v>
      </c>
      <c r="D160" s="120">
        <f t="shared" si="118"/>
        <v>1</v>
      </c>
      <c r="E160" s="107">
        <f>'UBS Vila Leonor'!E25</f>
        <v>0</v>
      </c>
      <c r="F160" s="120">
        <f t="shared" si="119"/>
        <v>0</v>
      </c>
      <c r="G160" s="107">
        <f>'UBS Vila Leonor'!G25</f>
        <v>0</v>
      </c>
      <c r="H160" s="120">
        <f t="shared" si="120"/>
        <v>0</v>
      </c>
      <c r="I160" s="189">
        <f>'UBS Vila Leonor'!K25</f>
        <v>0</v>
      </c>
      <c r="J160" s="120">
        <f t="shared" si="121"/>
        <v>0</v>
      </c>
      <c r="K160" s="107">
        <f>'UBS Vila Leonor'!M25</f>
        <v>0</v>
      </c>
      <c r="L160" s="120">
        <f t="shared" si="122"/>
        <v>0</v>
      </c>
      <c r="M160" s="107">
        <f>'UBS Vila Leonor'!O25</f>
        <v>0</v>
      </c>
      <c r="N160" s="120">
        <f t="shared" si="123"/>
        <v>0</v>
      </c>
      <c r="O160" s="257">
        <f t="shared" si="124"/>
        <v>0</v>
      </c>
      <c r="P160" s="121">
        <f t="shared" si="125"/>
        <v>0</v>
      </c>
      <c r="Q160" s="247">
        <f t="shared" si="126"/>
        <v>1</v>
      </c>
    </row>
    <row r="161" spans="1:17" ht="15.75" thickBot="1" x14ac:dyDescent="0.3">
      <c r="A161" s="6" t="s">
        <v>7</v>
      </c>
      <c r="B161" s="7">
        <f>SUM(B153:B160)</f>
        <v>21</v>
      </c>
      <c r="C161" s="8">
        <f>SUM(C153:C160)</f>
        <v>19.23</v>
      </c>
      <c r="D161" s="22">
        <f t="shared" si="118"/>
        <v>0.9157142857142857</v>
      </c>
      <c r="E161" s="8">
        <f>SUM(E153:E160)</f>
        <v>0</v>
      </c>
      <c r="F161" s="22">
        <f t="shared" si="119"/>
        <v>0</v>
      </c>
      <c r="G161" s="8">
        <f>SUM(G153:G160)</f>
        <v>0</v>
      </c>
      <c r="H161" s="22">
        <f t="shared" si="120"/>
        <v>0</v>
      </c>
      <c r="I161" s="8">
        <f>SUM(I153:I160)</f>
        <v>0</v>
      </c>
      <c r="J161" s="22">
        <f t="shared" si="121"/>
        <v>0</v>
      </c>
      <c r="K161" s="8">
        <f t="shared" ref="K161" si="127">SUM(K153:K160)</f>
        <v>0</v>
      </c>
      <c r="L161" s="22">
        <f t="shared" si="122"/>
        <v>0</v>
      </c>
      <c r="M161" s="8">
        <f t="shared" ref="M161" si="128">SUM(M153:M160)</f>
        <v>0</v>
      </c>
      <c r="N161" s="22">
        <f t="shared" si="123"/>
        <v>0</v>
      </c>
      <c r="O161" s="81">
        <f t="shared" si="124"/>
        <v>0</v>
      </c>
      <c r="P161" s="82">
        <f t="shared" si="125"/>
        <v>0</v>
      </c>
      <c r="Q161" s="8">
        <f t="shared" si="126"/>
        <v>19.23</v>
      </c>
    </row>
    <row r="163" spans="1:17" ht="15.75" x14ac:dyDescent="0.25">
      <c r="A163" s="1290" t="s">
        <v>287</v>
      </c>
      <c r="B163" s="1291"/>
      <c r="C163" s="1291"/>
      <c r="D163" s="1291"/>
      <c r="E163" s="1291"/>
      <c r="F163" s="1291"/>
      <c r="G163" s="1291"/>
      <c r="H163" s="1291"/>
      <c r="I163" s="1291"/>
      <c r="J163" s="1291"/>
      <c r="K163" s="1291"/>
      <c r="L163" s="1291"/>
      <c r="M163" s="1291"/>
      <c r="N163" s="1291"/>
      <c r="O163" s="1291"/>
      <c r="P163" s="1291"/>
      <c r="Q163" s="1291"/>
    </row>
    <row r="164" spans="1:17" ht="36.75" thickBot="1" x14ac:dyDescent="0.3">
      <c r="A164" s="86" t="s">
        <v>14</v>
      </c>
      <c r="B164" s="105" t="s">
        <v>165</v>
      </c>
      <c r="C164" s="225" t="s">
        <v>2</v>
      </c>
      <c r="D164" s="226" t="s">
        <v>1</v>
      </c>
      <c r="E164" s="225" t="s">
        <v>3</v>
      </c>
      <c r="F164" s="226" t="s">
        <v>1</v>
      </c>
      <c r="G164" s="225" t="s">
        <v>4</v>
      </c>
      <c r="H164" s="226" t="s">
        <v>1</v>
      </c>
      <c r="I164" s="225" t="s">
        <v>5</v>
      </c>
      <c r="J164" s="226" t="s">
        <v>1</v>
      </c>
      <c r="K164" s="227" t="s">
        <v>194</v>
      </c>
      <c r="L164" s="228" t="s">
        <v>1</v>
      </c>
      <c r="M164" s="227" t="s">
        <v>195</v>
      </c>
      <c r="N164" s="228" t="s">
        <v>1</v>
      </c>
      <c r="O164" s="255" t="s">
        <v>197</v>
      </c>
      <c r="P164" s="256" t="s">
        <v>196</v>
      </c>
      <c r="Q164" s="227" t="s">
        <v>6</v>
      </c>
    </row>
    <row r="165" spans="1:17" ht="15.75" thickTop="1" x14ac:dyDescent="0.25">
      <c r="A165" s="89" t="s">
        <v>33</v>
      </c>
      <c r="B165" s="10">
        <f>'UBS Vila Sabrina'!B18</f>
        <v>6</v>
      </c>
      <c r="C165" s="106">
        <f>'UBS Vila Sabrina'!C18</f>
        <v>6</v>
      </c>
      <c r="D165" s="19">
        <f t="shared" ref="D165:D172" si="129">C165/$B165</f>
        <v>1</v>
      </c>
      <c r="E165" s="106">
        <f>'UBS Vila Sabrina'!E18</f>
        <v>0</v>
      </c>
      <c r="F165" s="19">
        <f t="shared" ref="F165:F172" si="130">E165/$B165</f>
        <v>0</v>
      </c>
      <c r="G165" s="106">
        <f>'UBS Vila Sabrina'!G18</f>
        <v>0</v>
      </c>
      <c r="H165" s="19">
        <f t="shared" ref="H165:H172" si="131">G165/$B165</f>
        <v>0</v>
      </c>
      <c r="I165" s="106">
        <f>'UBS Vila Sabrina'!K18</f>
        <v>0</v>
      </c>
      <c r="J165" s="19">
        <f t="shared" ref="J165:J172" si="132">I165/$B165</f>
        <v>0</v>
      </c>
      <c r="K165" s="106">
        <f>'UBS Vila Sabrina'!M18</f>
        <v>0</v>
      </c>
      <c r="L165" s="19">
        <f t="shared" ref="L165:L172" si="133">K165/$B165</f>
        <v>0</v>
      </c>
      <c r="M165" s="106">
        <f>'UBS Vila Sabrina'!O18</f>
        <v>0</v>
      </c>
      <c r="N165" s="19">
        <f t="shared" ref="N165:N172" si="134">M165/$B165</f>
        <v>0</v>
      </c>
      <c r="O165" s="245">
        <f t="shared" ref="O165:O172" si="135">SUM(I165,K165,M165)</f>
        <v>0</v>
      </c>
      <c r="P165" s="119">
        <f t="shared" ref="P165:P172" si="136">O165/($B165*3)</f>
        <v>0</v>
      </c>
      <c r="Q165" s="248">
        <f t="shared" ref="Q165:Q172" si="137">SUM(C165,E165,G165,I165,K165,M165)</f>
        <v>6</v>
      </c>
    </row>
    <row r="166" spans="1:17" x14ac:dyDescent="0.25">
      <c r="A166" s="89" t="s">
        <v>20</v>
      </c>
      <c r="B166" s="84">
        <f>'UBS Vila Sabrina'!B19</f>
        <v>3</v>
      </c>
      <c r="C166" s="107">
        <f>'UBS Vila Sabrina'!C19</f>
        <v>2</v>
      </c>
      <c r="D166" s="120">
        <f t="shared" si="129"/>
        <v>0.66666666666666663</v>
      </c>
      <c r="E166" s="107">
        <f>'UBS Vila Sabrina'!E19</f>
        <v>0</v>
      </c>
      <c r="F166" s="120">
        <f t="shared" si="130"/>
        <v>0</v>
      </c>
      <c r="G166" s="107">
        <f>'UBS Vila Sabrina'!G19</f>
        <v>0</v>
      </c>
      <c r="H166" s="120">
        <f t="shared" si="131"/>
        <v>0</v>
      </c>
      <c r="I166" s="107">
        <f>'UBS Vila Sabrina'!K19</f>
        <v>0</v>
      </c>
      <c r="J166" s="120">
        <f t="shared" si="132"/>
        <v>0</v>
      </c>
      <c r="K166" s="107">
        <f>'UBS Vila Sabrina'!M19</f>
        <v>0</v>
      </c>
      <c r="L166" s="120">
        <f t="shared" si="133"/>
        <v>0</v>
      </c>
      <c r="M166" s="107">
        <f>'UBS Vila Sabrina'!O19</f>
        <v>0</v>
      </c>
      <c r="N166" s="120">
        <f t="shared" si="134"/>
        <v>0</v>
      </c>
      <c r="O166" s="257">
        <f t="shared" si="135"/>
        <v>0</v>
      </c>
      <c r="P166" s="121">
        <f t="shared" si="136"/>
        <v>0</v>
      </c>
      <c r="Q166" s="247">
        <f t="shared" si="137"/>
        <v>2</v>
      </c>
    </row>
    <row r="167" spans="1:17" x14ac:dyDescent="0.25">
      <c r="A167" s="89" t="s">
        <v>43</v>
      </c>
      <c r="B167" s="84">
        <f>'UBS Vila Sabrina'!B20</f>
        <v>2</v>
      </c>
      <c r="C167" s="107">
        <f>'UBS Vila Sabrina'!C20</f>
        <v>2</v>
      </c>
      <c r="D167" s="120">
        <f t="shared" si="129"/>
        <v>1</v>
      </c>
      <c r="E167" s="107">
        <f>'UBS Vila Sabrina'!E20</f>
        <v>0</v>
      </c>
      <c r="F167" s="120">
        <f t="shared" si="130"/>
        <v>0</v>
      </c>
      <c r="G167" s="107">
        <f>'UBS Vila Sabrina'!G20</f>
        <v>0</v>
      </c>
      <c r="H167" s="120">
        <f t="shared" si="131"/>
        <v>0</v>
      </c>
      <c r="I167" s="107">
        <f>'UBS Vila Sabrina'!K20</f>
        <v>0</v>
      </c>
      <c r="J167" s="120">
        <f t="shared" si="132"/>
        <v>0</v>
      </c>
      <c r="K167" s="107">
        <f>'UBS Vila Sabrina'!M20</f>
        <v>0</v>
      </c>
      <c r="L167" s="120">
        <f t="shared" si="133"/>
        <v>0</v>
      </c>
      <c r="M167" s="107">
        <f>'UBS Vila Sabrina'!O20</f>
        <v>0</v>
      </c>
      <c r="N167" s="120">
        <f t="shared" si="134"/>
        <v>0</v>
      </c>
      <c r="O167" s="257">
        <f t="shared" si="135"/>
        <v>0</v>
      </c>
      <c r="P167" s="121">
        <f t="shared" si="136"/>
        <v>0</v>
      </c>
      <c r="Q167" s="247">
        <f t="shared" si="137"/>
        <v>2</v>
      </c>
    </row>
    <row r="168" spans="1:17" x14ac:dyDescent="0.25">
      <c r="A168" s="89" t="s">
        <v>23</v>
      </c>
      <c r="B168" s="84">
        <f>'UBS Vila Sabrina'!B21</f>
        <v>2</v>
      </c>
      <c r="C168" s="107">
        <f>'UBS Vila Sabrina'!C21</f>
        <v>2</v>
      </c>
      <c r="D168" s="120">
        <f t="shared" si="129"/>
        <v>1</v>
      </c>
      <c r="E168" s="107">
        <f>'UBS Vila Sabrina'!E21</f>
        <v>0</v>
      </c>
      <c r="F168" s="120">
        <f t="shared" si="130"/>
        <v>0</v>
      </c>
      <c r="G168" s="107">
        <f>'UBS Vila Sabrina'!G21</f>
        <v>0</v>
      </c>
      <c r="H168" s="120">
        <f t="shared" si="131"/>
        <v>0</v>
      </c>
      <c r="I168" s="107">
        <f>'UBS Vila Sabrina'!K21</f>
        <v>0</v>
      </c>
      <c r="J168" s="120">
        <f t="shared" si="132"/>
        <v>0</v>
      </c>
      <c r="K168" s="107">
        <f>'UBS Vila Sabrina'!M21</f>
        <v>0</v>
      </c>
      <c r="L168" s="120">
        <f t="shared" si="133"/>
        <v>0</v>
      </c>
      <c r="M168" s="107">
        <f>'UBS Vila Sabrina'!O21</f>
        <v>0</v>
      </c>
      <c r="N168" s="120">
        <f t="shared" si="134"/>
        <v>0</v>
      </c>
      <c r="O168" s="257">
        <f t="shared" si="135"/>
        <v>0</v>
      </c>
      <c r="P168" s="121">
        <f t="shared" si="136"/>
        <v>0</v>
      </c>
      <c r="Q168" s="247">
        <f t="shared" si="137"/>
        <v>2</v>
      </c>
    </row>
    <row r="169" spans="1:17" x14ac:dyDescent="0.25">
      <c r="A169" s="89" t="s">
        <v>24</v>
      </c>
      <c r="B169" s="84">
        <f>'UBS Vila Sabrina'!B22</f>
        <v>1</v>
      </c>
      <c r="C169" s="107">
        <f>'UBS Vila Sabrina'!C22</f>
        <v>1</v>
      </c>
      <c r="D169" s="120">
        <f t="shared" si="129"/>
        <v>1</v>
      </c>
      <c r="E169" s="107">
        <f>'UBS Vila Sabrina'!E22</f>
        <v>0</v>
      </c>
      <c r="F169" s="120">
        <f t="shared" si="130"/>
        <v>0</v>
      </c>
      <c r="G169" s="107">
        <f>'UBS Vila Sabrina'!G22</f>
        <v>0</v>
      </c>
      <c r="H169" s="120">
        <f t="shared" si="131"/>
        <v>0</v>
      </c>
      <c r="I169" s="107">
        <f>'UBS Vila Sabrina'!K22</f>
        <v>0</v>
      </c>
      <c r="J169" s="120">
        <f t="shared" si="132"/>
        <v>0</v>
      </c>
      <c r="K169" s="107">
        <f>'UBS Vila Sabrina'!M22</f>
        <v>0</v>
      </c>
      <c r="L169" s="120">
        <f t="shared" si="133"/>
        <v>0</v>
      </c>
      <c r="M169" s="107">
        <f>'UBS Vila Sabrina'!O22</f>
        <v>0</v>
      </c>
      <c r="N169" s="120">
        <f t="shared" si="134"/>
        <v>0</v>
      </c>
      <c r="O169" s="257">
        <f t="shared" si="135"/>
        <v>0</v>
      </c>
      <c r="P169" s="121">
        <f t="shared" si="136"/>
        <v>0</v>
      </c>
      <c r="Q169" s="247">
        <f t="shared" si="137"/>
        <v>1</v>
      </c>
    </row>
    <row r="170" spans="1:17" x14ac:dyDescent="0.25">
      <c r="A170" s="89" t="s">
        <v>25</v>
      </c>
      <c r="B170" s="84">
        <f>'UBS Vila Sabrina'!B23</f>
        <v>4</v>
      </c>
      <c r="C170" s="107">
        <f>'UBS Vila Sabrina'!C23</f>
        <v>5</v>
      </c>
      <c r="D170" s="120">
        <f t="shared" si="129"/>
        <v>1.25</v>
      </c>
      <c r="E170" s="107">
        <f>'UBS Vila Sabrina'!E23</f>
        <v>0</v>
      </c>
      <c r="F170" s="120">
        <f t="shared" si="130"/>
        <v>0</v>
      </c>
      <c r="G170" s="107">
        <f>'UBS Vila Sabrina'!G23</f>
        <v>0</v>
      </c>
      <c r="H170" s="120">
        <f t="shared" si="131"/>
        <v>0</v>
      </c>
      <c r="I170" s="107">
        <f>'UBS Vila Sabrina'!K23</f>
        <v>0</v>
      </c>
      <c r="J170" s="120">
        <f t="shared" si="132"/>
        <v>0</v>
      </c>
      <c r="K170" s="107">
        <f>'UBS Vila Sabrina'!M23</f>
        <v>0</v>
      </c>
      <c r="L170" s="120">
        <f t="shared" si="133"/>
        <v>0</v>
      </c>
      <c r="M170" s="107">
        <f>'UBS Vila Sabrina'!O23</f>
        <v>0</v>
      </c>
      <c r="N170" s="120">
        <f t="shared" si="134"/>
        <v>0</v>
      </c>
      <c r="O170" s="257">
        <f t="shared" si="135"/>
        <v>0</v>
      </c>
      <c r="P170" s="121">
        <f t="shared" si="136"/>
        <v>0</v>
      </c>
      <c r="Q170" s="247">
        <f t="shared" si="137"/>
        <v>5</v>
      </c>
    </row>
    <row r="171" spans="1:17" x14ac:dyDescent="0.25">
      <c r="A171" s="89" t="s">
        <v>26</v>
      </c>
      <c r="B171" s="84">
        <f>'UBS Vila Sabrina'!B24</f>
        <v>1</v>
      </c>
      <c r="C171" s="107">
        <f>'UBS Vila Sabrina'!C24</f>
        <v>1</v>
      </c>
      <c r="D171" s="120">
        <f t="shared" si="129"/>
        <v>1</v>
      </c>
      <c r="E171" s="107">
        <f>'UBS Vila Sabrina'!E24</f>
        <v>0</v>
      </c>
      <c r="F171" s="120">
        <f t="shared" si="130"/>
        <v>0</v>
      </c>
      <c r="G171" s="107">
        <f>'UBS Vila Sabrina'!G24</f>
        <v>0</v>
      </c>
      <c r="H171" s="120">
        <f t="shared" si="131"/>
        <v>0</v>
      </c>
      <c r="I171" s="107">
        <f>'UBS Vila Sabrina'!K24</f>
        <v>0</v>
      </c>
      <c r="J171" s="120">
        <f t="shared" si="132"/>
        <v>0</v>
      </c>
      <c r="K171" s="107">
        <f>'UBS Vila Sabrina'!M24</f>
        <v>0</v>
      </c>
      <c r="L171" s="120">
        <f t="shared" si="133"/>
        <v>0</v>
      </c>
      <c r="M171" s="107">
        <f>'UBS Vila Sabrina'!O24</f>
        <v>0</v>
      </c>
      <c r="N171" s="120">
        <f t="shared" si="134"/>
        <v>0</v>
      </c>
      <c r="O171" s="257">
        <f t="shared" si="135"/>
        <v>0</v>
      </c>
      <c r="P171" s="121">
        <f t="shared" si="136"/>
        <v>0</v>
      </c>
      <c r="Q171" s="247">
        <f t="shared" si="137"/>
        <v>1</v>
      </c>
    </row>
    <row r="172" spans="1:17" ht="15.75" thickBot="1" x14ac:dyDescent="0.3">
      <c r="A172" s="6" t="s">
        <v>7</v>
      </c>
      <c r="B172" s="7">
        <f>SUM(B165:B171)</f>
        <v>19</v>
      </c>
      <c r="C172" s="8">
        <f>SUM(C165:C171)</f>
        <v>19</v>
      </c>
      <c r="D172" s="22">
        <f t="shared" si="129"/>
        <v>1</v>
      </c>
      <c r="E172" s="8">
        <f>SUM(E165:E171)</f>
        <v>0</v>
      </c>
      <c r="F172" s="22">
        <f t="shared" si="130"/>
        <v>0</v>
      </c>
      <c r="G172" s="8">
        <f>SUM(G165:G171)</f>
        <v>0</v>
      </c>
      <c r="H172" s="22">
        <f t="shared" si="131"/>
        <v>0</v>
      </c>
      <c r="I172" s="8">
        <f>SUM(I165:I171)</f>
        <v>0</v>
      </c>
      <c r="J172" s="22">
        <f t="shared" si="132"/>
        <v>0</v>
      </c>
      <c r="K172" s="8">
        <f t="shared" ref="K172" si="138">SUM(K165:K171)</f>
        <v>0</v>
      </c>
      <c r="L172" s="22">
        <f t="shared" si="133"/>
        <v>0</v>
      </c>
      <c r="M172" s="8">
        <f t="shared" ref="M172" si="139">SUM(M165:M171)</f>
        <v>0</v>
      </c>
      <c r="N172" s="22">
        <f t="shared" si="134"/>
        <v>0</v>
      </c>
      <c r="O172" s="81">
        <f t="shared" si="135"/>
        <v>0</v>
      </c>
      <c r="P172" s="82">
        <f t="shared" si="136"/>
        <v>0</v>
      </c>
      <c r="Q172" s="8">
        <f t="shared" si="137"/>
        <v>19</v>
      </c>
    </row>
    <row r="174" spans="1:17" ht="15.75" x14ac:dyDescent="0.25">
      <c r="A174" s="1290" t="s">
        <v>289</v>
      </c>
      <c r="B174" s="1291"/>
      <c r="C174" s="1291"/>
      <c r="D174" s="1291"/>
      <c r="E174" s="1291"/>
      <c r="F174" s="1291"/>
      <c r="G174" s="1291"/>
      <c r="H174" s="1291"/>
      <c r="I174" s="1291"/>
      <c r="J174" s="1291"/>
      <c r="K174" s="1291"/>
      <c r="L174" s="1291"/>
      <c r="M174" s="1291"/>
      <c r="N174" s="1291"/>
      <c r="O174" s="1291"/>
      <c r="P174" s="1291"/>
      <c r="Q174" s="1291"/>
    </row>
    <row r="175" spans="1:17" ht="36.75" thickBot="1" x14ac:dyDescent="0.3">
      <c r="A175" s="86" t="s">
        <v>14</v>
      </c>
      <c r="B175" s="105" t="s">
        <v>165</v>
      </c>
      <c r="C175" s="225" t="s">
        <v>2</v>
      </c>
      <c r="D175" s="226" t="s">
        <v>1</v>
      </c>
      <c r="E175" s="225" t="s">
        <v>3</v>
      </c>
      <c r="F175" s="226" t="s">
        <v>1</v>
      </c>
      <c r="G175" s="225" t="s">
        <v>4</v>
      </c>
      <c r="H175" s="226" t="s">
        <v>1</v>
      </c>
      <c r="I175" s="225" t="s">
        <v>5</v>
      </c>
      <c r="J175" s="226" t="s">
        <v>1</v>
      </c>
      <c r="K175" s="227" t="s">
        <v>194</v>
      </c>
      <c r="L175" s="228" t="s">
        <v>1</v>
      </c>
      <c r="M175" s="227" t="s">
        <v>195</v>
      </c>
      <c r="N175" s="228" t="s">
        <v>1</v>
      </c>
      <c r="O175" s="255" t="s">
        <v>197</v>
      </c>
      <c r="P175" s="256" t="s">
        <v>196</v>
      </c>
      <c r="Q175" s="227" t="s">
        <v>6</v>
      </c>
    </row>
    <row r="176" spans="1:17" ht="15.75" thickTop="1" x14ac:dyDescent="0.25">
      <c r="A176" s="89" t="s">
        <v>33</v>
      </c>
      <c r="B176" s="10">
        <f>'UBS Carandiru'!B20</f>
        <v>9</v>
      </c>
      <c r="C176" s="106">
        <f>'UBS Carandiru'!C20</f>
        <v>7</v>
      </c>
      <c r="D176" s="19">
        <f t="shared" ref="D176:D189" si="140">C176/$B176</f>
        <v>0.77777777777777779</v>
      </c>
      <c r="E176" s="106">
        <f>'UBS Carandiru'!E20</f>
        <v>0</v>
      </c>
      <c r="F176" s="19">
        <f t="shared" ref="F176:F189" si="141">E176/$B176</f>
        <v>0</v>
      </c>
      <c r="G176" s="106">
        <f>'UBS Carandiru'!G20</f>
        <v>0</v>
      </c>
      <c r="H176" s="19">
        <f t="shared" ref="H176:H189" si="142">G176/$B176</f>
        <v>0</v>
      </c>
      <c r="I176" s="106">
        <f>'UBS Carandiru'!K20</f>
        <v>0</v>
      </c>
      <c r="J176" s="19">
        <f t="shared" ref="J176:J189" si="143">I176/$B176</f>
        <v>0</v>
      </c>
      <c r="K176" s="106">
        <f>'UBS Carandiru'!M20</f>
        <v>0</v>
      </c>
      <c r="L176" s="19">
        <f t="shared" ref="L176:L189" si="144">K176/$B176</f>
        <v>0</v>
      </c>
      <c r="M176" s="106">
        <f>'UBS Carandiru'!O20</f>
        <v>0</v>
      </c>
      <c r="N176" s="19">
        <f t="shared" ref="N176:N189" si="145">M176/$B176</f>
        <v>0</v>
      </c>
      <c r="O176" s="245">
        <f t="shared" ref="O176:O189" si="146">SUM(I176,K176,M176)</f>
        <v>0</v>
      </c>
      <c r="P176" s="119">
        <f t="shared" ref="P176:P189" si="147">O176/($B176*3)</f>
        <v>0</v>
      </c>
      <c r="Q176" s="248">
        <f t="shared" ref="Q176:Q189" si="148">SUM(C176,E176,G176,I176,K176,M176)</f>
        <v>7</v>
      </c>
    </row>
    <row r="177" spans="1:17" x14ac:dyDescent="0.25">
      <c r="A177" s="89" t="s">
        <v>20</v>
      </c>
      <c r="B177" s="84">
        <f>'UBS Carandiru'!B21</f>
        <v>4</v>
      </c>
      <c r="C177" s="107">
        <f>'UBS Carandiru'!C21</f>
        <v>3</v>
      </c>
      <c r="D177" s="120">
        <f t="shared" si="140"/>
        <v>0.75</v>
      </c>
      <c r="E177" s="107">
        <f>'UBS Carandiru'!E21</f>
        <v>0</v>
      </c>
      <c r="F177" s="120">
        <f t="shared" si="141"/>
        <v>0</v>
      </c>
      <c r="G177" s="107">
        <f>'UBS Carandiru'!G21</f>
        <v>0</v>
      </c>
      <c r="H177" s="120">
        <f t="shared" si="142"/>
        <v>0</v>
      </c>
      <c r="I177" s="107">
        <f>'UBS Carandiru'!K21</f>
        <v>0</v>
      </c>
      <c r="J177" s="120">
        <f t="shared" si="143"/>
        <v>0</v>
      </c>
      <c r="K177" s="107">
        <f>'UBS Carandiru'!M21</f>
        <v>0</v>
      </c>
      <c r="L177" s="120">
        <f t="shared" si="144"/>
        <v>0</v>
      </c>
      <c r="M177" s="107">
        <f>'UBS Carandiru'!O21</f>
        <v>0</v>
      </c>
      <c r="N177" s="120">
        <f t="shared" si="145"/>
        <v>0</v>
      </c>
      <c r="O177" s="257">
        <f t="shared" si="146"/>
        <v>0</v>
      </c>
      <c r="P177" s="121">
        <f t="shared" si="147"/>
        <v>0</v>
      </c>
      <c r="Q177" s="247">
        <f t="shared" si="148"/>
        <v>3</v>
      </c>
    </row>
    <row r="178" spans="1:17" x14ac:dyDescent="0.25">
      <c r="A178" s="89" t="s">
        <v>43</v>
      </c>
      <c r="B178" s="84">
        <f>'UBS Carandiru'!B22</f>
        <v>3</v>
      </c>
      <c r="C178" s="107">
        <f>'UBS Carandiru'!C22</f>
        <v>2.5</v>
      </c>
      <c r="D178" s="120">
        <f t="shared" si="140"/>
        <v>0.83333333333333337</v>
      </c>
      <c r="E178" s="107">
        <f>'UBS Carandiru'!E22</f>
        <v>0</v>
      </c>
      <c r="F178" s="120">
        <f t="shared" si="141"/>
        <v>0</v>
      </c>
      <c r="G178" s="107">
        <f>'UBS Carandiru'!G22</f>
        <v>0</v>
      </c>
      <c r="H178" s="120">
        <f t="shared" si="142"/>
        <v>0</v>
      </c>
      <c r="I178" s="107">
        <f>'UBS Carandiru'!K22</f>
        <v>0</v>
      </c>
      <c r="J178" s="120">
        <f t="shared" si="143"/>
        <v>0</v>
      </c>
      <c r="K178" s="107">
        <f>'UBS Carandiru'!M22</f>
        <v>0</v>
      </c>
      <c r="L178" s="120">
        <f t="shared" si="144"/>
        <v>0</v>
      </c>
      <c r="M178" s="107">
        <f>'UBS Carandiru'!O22</f>
        <v>0</v>
      </c>
      <c r="N178" s="120">
        <f t="shared" si="145"/>
        <v>0</v>
      </c>
      <c r="O178" s="257">
        <f t="shared" si="146"/>
        <v>0</v>
      </c>
      <c r="P178" s="121">
        <f t="shared" si="147"/>
        <v>0</v>
      </c>
      <c r="Q178" s="247">
        <f t="shared" si="148"/>
        <v>2.5</v>
      </c>
    </row>
    <row r="179" spans="1:17" x14ac:dyDescent="0.25">
      <c r="A179" s="89" t="s">
        <v>22</v>
      </c>
      <c r="B179" s="84">
        <f>'UBS Carandiru'!B23</f>
        <v>1</v>
      </c>
      <c r="C179" s="110">
        <f>'UBS Carandiru'!C23</f>
        <v>0.5</v>
      </c>
      <c r="D179" s="120">
        <f t="shared" si="140"/>
        <v>0.5</v>
      </c>
      <c r="E179" s="110">
        <f>'UBS Carandiru'!E23</f>
        <v>0</v>
      </c>
      <c r="F179" s="120">
        <f t="shared" si="141"/>
        <v>0</v>
      </c>
      <c r="G179" s="110">
        <f>'UBS Carandiru'!G23</f>
        <v>0</v>
      </c>
      <c r="H179" s="120">
        <f t="shared" si="142"/>
        <v>0</v>
      </c>
      <c r="I179" s="107">
        <f>'UBS Carandiru'!K23</f>
        <v>0</v>
      </c>
      <c r="J179" s="120">
        <f t="shared" si="143"/>
        <v>0</v>
      </c>
      <c r="K179" s="107">
        <f>'UBS Carandiru'!M23</f>
        <v>0</v>
      </c>
      <c r="L179" s="120">
        <f t="shared" si="144"/>
        <v>0</v>
      </c>
      <c r="M179" s="107">
        <f>'UBS Carandiru'!O23</f>
        <v>0</v>
      </c>
      <c r="N179" s="120">
        <f t="shared" si="145"/>
        <v>0</v>
      </c>
      <c r="O179" s="257">
        <f t="shared" si="146"/>
        <v>0</v>
      </c>
      <c r="P179" s="121">
        <f t="shared" si="147"/>
        <v>0</v>
      </c>
      <c r="Q179" s="247">
        <f t="shared" si="148"/>
        <v>0.5</v>
      </c>
    </row>
    <row r="180" spans="1:17" x14ac:dyDescent="0.25">
      <c r="A180" s="89" t="s">
        <v>50</v>
      </c>
      <c r="B180" s="84">
        <f>'UBS Carandiru'!B24</f>
        <v>1</v>
      </c>
      <c r="C180" s="107">
        <f>'UBS Carandiru'!C24</f>
        <v>0</v>
      </c>
      <c r="D180" s="120">
        <f t="shared" si="140"/>
        <v>0</v>
      </c>
      <c r="E180" s="107">
        <f>'UBS Carandiru'!E24</f>
        <v>0</v>
      </c>
      <c r="F180" s="120">
        <f t="shared" si="141"/>
        <v>0</v>
      </c>
      <c r="G180" s="107">
        <f>'UBS Carandiru'!G24</f>
        <v>0</v>
      </c>
      <c r="H180" s="120">
        <f t="shared" si="142"/>
        <v>0</v>
      </c>
      <c r="I180" s="107">
        <f>'UBS Carandiru'!K24</f>
        <v>0</v>
      </c>
      <c r="J180" s="120">
        <f t="shared" si="143"/>
        <v>0</v>
      </c>
      <c r="K180" s="107">
        <f>'UBS Carandiru'!M24</f>
        <v>0</v>
      </c>
      <c r="L180" s="120">
        <f t="shared" si="144"/>
        <v>0</v>
      </c>
      <c r="M180" s="107">
        <f>'UBS Carandiru'!O24</f>
        <v>0</v>
      </c>
      <c r="N180" s="120">
        <f t="shared" si="145"/>
        <v>0</v>
      </c>
      <c r="O180" s="257">
        <f t="shared" si="146"/>
        <v>0</v>
      </c>
      <c r="P180" s="121">
        <f t="shared" si="147"/>
        <v>0</v>
      </c>
      <c r="Q180" s="247">
        <f t="shared" si="148"/>
        <v>0</v>
      </c>
    </row>
    <row r="181" spans="1:17" x14ac:dyDescent="0.25">
      <c r="A181" s="89" t="s">
        <v>23</v>
      </c>
      <c r="B181" s="84">
        <f>'UBS Carandiru'!B25</f>
        <v>2</v>
      </c>
      <c r="C181" s="107">
        <f>'UBS Carandiru'!C25</f>
        <v>1</v>
      </c>
      <c r="D181" s="120">
        <f t="shared" si="140"/>
        <v>0.5</v>
      </c>
      <c r="E181" s="107">
        <f>'UBS Carandiru'!E25</f>
        <v>0</v>
      </c>
      <c r="F181" s="120">
        <f t="shared" si="141"/>
        <v>0</v>
      </c>
      <c r="G181" s="107">
        <f>'UBS Carandiru'!G25</f>
        <v>0</v>
      </c>
      <c r="H181" s="120">
        <f t="shared" si="142"/>
        <v>0</v>
      </c>
      <c r="I181" s="107">
        <f>'UBS Carandiru'!K25</f>
        <v>0</v>
      </c>
      <c r="J181" s="120">
        <f t="shared" si="143"/>
        <v>0</v>
      </c>
      <c r="K181" s="107">
        <f>'UBS Carandiru'!M25</f>
        <v>0</v>
      </c>
      <c r="L181" s="120">
        <f t="shared" si="144"/>
        <v>0</v>
      </c>
      <c r="M181" s="107">
        <f>'UBS Carandiru'!O25</f>
        <v>0</v>
      </c>
      <c r="N181" s="120">
        <f t="shared" si="145"/>
        <v>0</v>
      </c>
      <c r="O181" s="257">
        <f t="shared" si="146"/>
        <v>0</v>
      </c>
      <c r="P181" s="121">
        <f t="shared" si="147"/>
        <v>0</v>
      </c>
      <c r="Q181" s="247">
        <f t="shared" si="148"/>
        <v>1</v>
      </c>
    </row>
    <row r="182" spans="1:17" x14ac:dyDescent="0.25">
      <c r="A182" s="89" t="s">
        <v>201</v>
      </c>
      <c r="B182" s="84">
        <f>'UBS Carandiru'!B26</f>
        <v>1</v>
      </c>
      <c r="C182" s="107">
        <f>'UBS Carandiru'!C26</f>
        <v>1</v>
      </c>
      <c r="D182" s="120">
        <f t="shared" si="140"/>
        <v>1</v>
      </c>
      <c r="E182" s="107">
        <f>'UBS Carandiru'!E26</f>
        <v>0</v>
      </c>
      <c r="F182" s="120">
        <f t="shared" si="141"/>
        <v>0</v>
      </c>
      <c r="G182" s="107">
        <f>'UBS Carandiru'!G26</f>
        <v>0</v>
      </c>
      <c r="H182" s="120">
        <f t="shared" si="142"/>
        <v>0</v>
      </c>
      <c r="I182" s="107">
        <f>'UBS Carandiru'!K26</f>
        <v>0</v>
      </c>
      <c r="J182" s="120">
        <f t="shared" si="143"/>
        <v>0</v>
      </c>
      <c r="K182" s="107">
        <f>'UBS Carandiru'!M26</f>
        <v>0</v>
      </c>
      <c r="L182" s="120">
        <f t="shared" si="144"/>
        <v>0</v>
      </c>
      <c r="M182" s="107">
        <f>'UBS Carandiru'!O26</f>
        <v>0</v>
      </c>
      <c r="N182" s="120">
        <f t="shared" si="145"/>
        <v>0</v>
      </c>
      <c r="O182" s="257">
        <f t="shared" si="146"/>
        <v>0</v>
      </c>
      <c r="P182" s="121">
        <f t="shared" si="147"/>
        <v>0</v>
      </c>
      <c r="Q182" s="247">
        <f t="shared" si="148"/>
        <v>1</v>
      </c>
    </row>
    <row r="183" spans="1:17" x14ac:dyDescent="0.25">
      <c r="A183" s="89" t="s">
        <v>24</v>
      </c>
      <c r="B183" s="84">
        <f>'UBS Carandiru'!B27</f>
        <v>1</v>
      </c>
      <c r="C183" s="107">
        <f>'UBS Carandiru'!C27</f>
        <v>1</v>
      </c>
      <c r="D183" s="120">
        <f t="shared" si="140"/>
        <v>1</v>
      </c>
      <c r="E183" s="107">
        <f>'UBS Carandiru'!E27</f>
        <v>0</v>
      </c>
      <c r="F183" s="120">
        <f t="shared" si="141"/>
        <v>0</v>
      </c>
      <c r="G183" s="107">
        <f>'UBS Carandiru'!G27</f>
        <v>0</v>
      </c>
      <c r="H183" s="120">
        <f t="shared" si="142"/>
        <v>0</v>
      </c>
      <c r="I183" s="107">
        <f>'UBS Carandiru'!K27</f>
        <v>0</v>
      </c>
      <c r="J183" s="120">
        <f t="shared" si="143"/>
        <v>0</v>
      </c>
      <c r="K183" s="107">
        <f>'UBS Carandiru'!M27</f>
        <v>0</v>
      </c>
      <c r="L183" s="120">
        <f t="shared" si="144"/>
        <v>0</v>
      </c>
      <c r="M183" s="107">
        <f>'UBS Carandiru'!O27</f>
        <v>0</v>
      </c>
      <c r="N183" s="120">
        <f t="shared" si="145"/>
        <v>0</v>
      </c>
      <c r="O183" s="257">
        <f t="shared" si="146"/>
        <v>0</v>
      </c>
      <c r="P183" s="121">
        <f t="shared" si="147"/>
        <v>0</v>
      </c>
      <c r="Q183" s="247">
        <f t="shared" si="148"/>
        <v>1</v>
      </c>
    </row>
    <row r="184" spans="1:17" x14ac:dyDescent="0.25">
      <c r="A184" s="89" t="s">
        <v>25</v>
      </c>
      <c r="B184" s="84">
        <f>'UBS Carandiru'!B28</f>
        <v>5</v>
      </c>
      <c r="C184" s="107">
        <f>'UBS Carandiru'!C28</f>
        <v>5</v>
      </c>
      <c r="D184" s="120">
        <f t="shared" si="140"/>
        <v>1</v>
      </c>
      <c r="E184" s="107">
        <f>'UBS Carandiru'!E28</f>
        <v>0</v>
      </c>
      <c r="F184" s="120">
        <f t="shared" si="141"/>
        <v>0</v>
      </c>
      <c r="G184" s="107">
        <f>'UBS Carandiru'!G28</f>
        <v>0</v>
      </c>
      <c r="H184" s="120">
        <f t="shared" si="142"/>
        <v>0</v>
      </c>
      <c r="I184" s="107">
        <f>'UBS Carandiru'!K28</f>
        <v>0</v>
      </c>
      <c r="J184" s="120">
        <f t="shared" si="143"/>
        <v>0</v>
      </c>
      <c r="K184" s="107">
        <f>'UBS Carandiru'!M28</f>
        <v>0</v>
      </c>
      <c r="L184" s="120">
        <f t="shared" si="144"/>
        <v>0</v>
      </c>
      <c r="M184" s="107">
        <f>'UBS Carandiru'!O28</f>
        <v>0</v>
      </c>
      <c r="N184" s="120">
        <f t="shared" si="145"/>
        <v>0</v>
      </c>
      <c r="O184" s="257">
        <f t="shared" si="146"/>
        <v>0</v>
      </c>
      <c r="P184" s="121">
        <f t="shared" si="147"/>
        <v>0</v>
      </c>
      <c r="Q184" s="247">
        <f t="shared" si="148"/>
        <v>5</v>
      </c>
    </row>
    <row r="185" spans="1:17" x14ac:dyDescent="0.25">
      <c r="A185" s="89" t="s">
        <v>46</v>
      </c>
      <c r="B185" s="90">
        <f>'UBS Carandiru'!B29</f>
        <v>1</v>
      </c>
      <c r="C185" s="107">
        <f>'UBS Carandiru'!C29</f>
        <v>0</v>
      </c>
      <c r="D185" s="120">
        <f t="shared" si="140"/>
        <v>0</v>
      </c>
      <c r="E185" s="107">
        <f>'UBS Carandiru'!E29</f>
        <v>0</v>
      </c>
      <c r="F185" s="120">
        <f t="shared" si="141"/>
        <v>0</v>
      </c>
      <c r="G185" s="107">
        <f>'UBS Carandiru'!G29</f>
        <v>0</v>
      </c>
      <c r="H185" s="120">
        <f t="shared" si="142"/>
        <v>0</v>
      </c>
      <c r="I185" s="107">
        <f>'UBS Carandiru'!K29</f>
        <v>0</v>
      </c>
      <c r="J185" s="120">
        <f t="shared" si="143"/>
        <v>0</v>
      </c>
      <c r="K185" s="107">
        <f>'UBS Carandiru'!M29</f>
        <v>0</v>
      </c>
      <c r="L185" s="120">
        <f t="shared" si="144"/>
        <v>0</v>
      </c>
      <c r="M185" s="107">
        <f>'UBS Carandiru'!O29</f>
        <v>0</v>
      </c>
      <c r="N185" s="120">
        <f t="shared" si="145"/>
        <v>0</v>
      </c>
      <c r="O185" s="257">
        <f t="shared" si="146"/>
        <v>0</v>
      </c>
      <c r="P185" s="121">
        <f t="shared" si="147"/>
        <v>0</v>
      </c>
      <c r="Q185" s="247">
        <f t="shared" si="148"/>
        <v>0</v>
      </c>
    </row>
    <row r="186" spans="1:17" x14ac:dyDescent="0.25">
      <c r="A186" s="89" t="s">
        <v>26</v>
      </c>
      <c r="B186" s="84">
        <f>'UBS Carandiru'!B30</f>
        <v>1</v>
      </c>
      <c r="C186" s="107">
        <f>'UBS Carandiru'!C30</f>
        <v>1</v>
      </c>
      <c r="D186" s="120">
        <f t="shared" si="140"/>
        <v>1</v>
      </c>
      <c r="E186" s="107">
        <f>'UBS Carandiru'!E30</f>
        <v>0</v>
      </c>
      <c r="F186" s="120">
        <f t="shared" si="141"/>
        <v>0</v>
      </c>
      <c r="G186" s="107">
        <f>'UBS Carandiru'!G30</f>
        <v>0</v>
      </c>
      <c r="H186" s="120">
        <f t="shared" si="142"/>
        <v>0</v>
      </c>
      <c r="I186" s="107">
        <f>'UBS Carandiru'!K30</f>
        <v>0</v>
      </c>
      <c r="J186" s="120">
        <f t="shared" si="143"/>
        <v>0</v>
      </c>
      <c r="K186" s="107">
        <f>'UBS Carandiru'!M30</f>
        <v>0</v>
      </c>
      <c r="L186" s="120">
        <f t="shared" si="144"/>
        <v>0</v>
      </c>
      <c r="M186" s="107">
        <f>'UBS Carandiru'!O30</f>
        <v>0</v>
      </c>
      <c r="N186" s="120">
        <f t="shared" si="145"/>
        <v>0</v>
      </c>
      <c r="O186" s="257">
        <f t="shared" si="146"/>
        <v>0</v>
      </c>
      <c r="P186" s="121">
        <f t="shared" si="147"/>
        <v>0</v>
      </c>
      <c r="Q186" s="247">
        <f t="shared" si="148"/>
        <v>1</v>
      </c>
    </row>
    <row r="187" spans="1:17" x14ac:dyDescent="0.25">
      <c r="A187" s="89" t="s">
        <v>34</v>
      </c>
      <c r="B187" s="84">
        <f>'UBS Carandiru'!B31</f>
        <v>1</v>
      </c>
      <c r="C187" s="107">
        <f>'UBS Carandiru'!C31</f>
        <v>1</v>
      </c>
      <c r="D187" s="120">
        <f t="shared" si="140"/>
        <v>1</v>
      </c>
      <c r="E187" s="107">
        <f>'UBS Carandiru'!E31</f>
        <v>0</v>
      </c>
      <c r="F187" s="120">
        <f t="shared" si="141"/>
        <v>0</v>
      </c>
      <c r="G187" s="107">
        <f>'UBS Carandiru'!G31</f>
        <v>0</v>
      </c>
      <c r="H187" s="120">
        <f t="shared" si="142"/>
        <v>0</v>
      </c>
      <c r="I187" s="107">
        <f>'UBS Carandiru'!K31</f>
        <v>0</v>
      </c>
      <c r="J187" s="120">
        <f t="shared" si="143"/>
        <v>0</v>
      </c>
      <c r="K187" s="107">
        <f>'UBS Carandiru'!M31</f>
        <v>0</v>
      </c>
      <c r="L187" s="120">
        <f t="shared" si="144"/>
        <v>0</v>
      </c>
      <c r="M187" s="107">
        <f>'UBS Carandiru'!O31</f>
        <v>0</v>
      </c>
      <c r="N187" s="120">
        <f t="shared" si="145"/>
        <v>0</v>
      </c>
      <c r="O187" s="257">
        <f t="shared" si="146"/>
        <v>0</v>
      </c>
      <c r="P187" s="121">
        <f t="shared" si="147"/>
        <v>0</v>
      </c>
      <c r="Q187" s="247">
        <f t="shared" si="148"/>
        <v>1</v>
      </c>
    </row>
    <row r="188" spans="1:17" x14ac:dyDescent="0.25">
      <c r="A188" s="89" t="s">
        <v>51</v>
      </c>
      <c r="B188" s="84">
        <f>'UBS Carandiru'!B32</f>
        <v>1</v>
      </c>
      <c r="C188" s="107">
        <f>'UBS Carandiru'!C32</f>
        <v>0</v>
      </c>
      <c r="D188" s="120">
        <f t="shared" si="140"/>
        <v>0</v>
      </c>
      <c r="E188" s="107">
        <f>'UBS Carandiru'!E32</f>
        <v>0</v>
      </c>
      <c r="F188" s="120">
        <f t="shared" si="141"/>
        <v>0</v>
      </c>
      <c r="G188" s="107">
        <f>'UBS Carandiru'!G32</f>
        <v>0</v>
      </c>
      <c r="H188" s="120">
        <f t="shared" si="142"/>
        <v>0</v>
      </c>
      <c r="I188" s="107">
        <f>'UBS Carandiru'!K32</f>
        <v>0</v>
      </c>
      <c r="J188" s="120">
        <f t="shared" si="143"/>
        <v>0</v>
      </c>
      <c r="K188" s="107">
        <f>'UBS Carandiru'!M32</f>
        <v>0</v>
      </c>
      <c r="L188" s="120">
        <f t="shared" si="144"/>
        <v>0</v>
      </c>
      <c r="M188" s="107">
        <f>'UBS Carandiru'!O32</f>
        <v>0</v>
      </c>
      <c r="N188" s="120">
        <f t="shared" si="145"/>
        <v>0</v>
      </c>
      <c r="O188" s="257">
        <f t="shared" si="146"/>
        <v>0</v>
      </c>
      <c r="P188" s="121">
        <f t="shared" si="147"/>
        <v>0</v>
      </c>
      <c r="Q188" s="247">
        <f t="shared" si="148"/>
        <v>0</v>
      </c>
    </row>
    <row r="189" spans="1:17" ht="15.75" thickBot="1" x14ac:dyDescent="0.3">
      <c r="A189" s="6" t="s">
        <v>7</v>
      </c>
      <c r="B189" s="7">
        <f>SUM(B176:B188)</f>
        <v>31</v>
      </c>
      <c r="C189" s="8">
        <f>SUM(C176:C188)</f>
        <v>23</v>
      </c>
      <c r="D189" s="22">
        <f t="shared" si="140"/>
        <v>0.74193548387096775</v>
      </c>
      <c r="E189" s="8">
        <f>SUM(E176:E188)</f>
        <v>0</v>
      </c>
      <c r="F189" s="22">
        <f t="shared" si="141"/>
        <v>0</v>
      </c>
      <c r="G189" s="8">
        <f>SUM(G176:G188)</f>
        <v>0</v>
      </c>
      <c r="H189" s="22">
        <f t="shared" si="142"/>
        <v>0</v>
      </c>
      <c r="I189" s="8">
        <f>SUM(I176:I188)</f>
        <v>0</v>
      </c>
      <c r="J189" s="22">
        <f t="shared" si="143"/>
        <v>0</v>
      </c>
      <c r="K189" s="8">
        <f t="shared" ref="K189" si="149">SUM(K176:K188)</f>
        <v>0</v>
      </c>
      <c r="L189" s="22">
        <f t="shared" si="144"/>
        <v>0</v>
      </c>
      <c r="M189" s="8">
        <f t="shared" ref="M189" si="150">SUM(M176:M188)</f>
        <v>0</v>
      </c>
      <c r="N189" s="22">
        <f t="shared" si="145"/>
        <v>0</v>
      </c>
      <c r="O189" s="81">
        <f t="shared" si="146"/>
        <v>0</v>
      </c>
      <c r="P189" s="82">
        <f t="shared" si="147"/>
        <v>0</v>
      </c>
      <c r="Q189" s="8">
        <f t="shared" si="148"/>
        <v>23</v>
      </c>
    </row>
    <row r="191" spans="1:17" ht="15.75" x14ac:dyDescent="0.25">
      <c r="A191" s="1290" t="s">
        <v>293</v>
      </c>
      <c r="B191" s="1291"/>
      <c r="C191" s="1291"/>
      <c r="D191" s="1291"/>
      <c r="E191" s="1291"/>
      <c r="F191" s="1291"/>
      <c r="G191" s="1291"/>
      <c r="H191" s="1291"/>
      <c r="I191" s="1291"/>
      <c r="J191" s="1291"/>
      <c r="K191" s="1291"/>
      <c r="L191" s="1291"/>
      <c r="M191" s="1291"/>
      <c r="N191" s="1291"/>
      <c r="O191" s="1291"/>
      <c r="P191" s="1291"/>
      <c r="Q191" s="1291"/>
    </row>
    <row r="192" spans="1:17" ht="36.75" thickBot="1" x14ac:dyDescent="0.3">
      <c r="A192" s="86" t="s">
        <v>14</v>
      </c>
      <c r="B192" s="105" t="s">
        <v>165</v>
      </c>
      <c r="C192" s="225" t="s">
        <v>2</v>
      </c>
      <c r="D192" s="226" t="s">
        <v>1</v>
      </c>
      <c r="E192" s="225" t="s">
        <v>3</v>
      </c>
      <c r="F192" s="226" t="s">
        <v>1</v>
      </c>
      <c r="G192" s="225" t="s">
        <v>4</v>
      </c>
      <c r="H192" s="226" t="s">
        <v>1</v>
      </c>
      <c r="I192" s="225" t="s">
        <v>5</v>
      </c>
      <c r="J192" s="226" t="s">
        <v>1</v>
      </c>
      <c r="K192" s="227" t="s">
        <v>194</v>
      </c>
      <c r="L192" s="228" t="s">
        <v>1</v>
      </c>
      <c r="M192" s="227" t="s">
        <v>195</v>
      </c>
      <c r="N192" s="228" t="s">
        <v>1</v>
      </c>
      <c r="O192" s="255" t="s">
        <v>197</v>
      </c>
      <c r="P192" s="256" t="s">
        <v>196</v>
      </c>
      <c r="Q192" s="227" t="s">
        <v>6</v>
      </c>
    </row>
    <row r="193" spans="1:17" ht="15.75" thickTop="1" x14ac:dyDescent="0.25">
      <c r="A193" s="47" t="s">
        <v>138</v>
      </c>
      <c r="B193" s="253">
        <f>'CER Carandiru'!B16</f>
        <v>1</v>
      </c>
      <c r="C193" s="49">
        <f>'CER Carandiru'!C16</f>
        <v>0</v>
      </c>
      <c r="D193" s="51">
        <f t="shared" ref="D193:D203" si="151">C193/$B193</f>
        <v>0</v>
      </c>
      <c r="E193" s="49">
        <f>'CER Carandiru'!E16</f>
        <v>0</v>
      </c>
      <c r="F193" s="51">
        <f t="shared" ref="F193:F203" si="152">E193/$B193</f>
        <v>0</v>
      </c>
      <c r="G193" s="49">
        <f>'CER Carandiru'!G16</f>
        <v>0</v>
      </c>
      <c r="H193" s="51">
        <f t="shared" ref="H193:H203" si="153">G193/$B193</f>
        <v>0</v>
      </c>
      <c r="I193" s="49">
        <f>'CER Carandiru'!K16</f>
        <v>0</v>
      </c>
      <c r="J193" s="51">
        <f t="shared" ref="J193:J203" si="154">I193/$B193</f>
        <v>0</v>
      </c>
      <c r="K193" s="49">
        <f>'CER Carandiru'!M16</f>
        <v>0</v>
      </c>
      <c r="L193" s="51">
        <f t="shared" ref="L193:L203" si="155">K193/$B193</f>
        <v>0</v>
      </c>
      <c r="M193" s="49">
        <f>'CER Carandiru'!O16</f>
        <v>0</v>
      </c>
      <c r="N193" s="51">
        <f t="shared" ref="N193:N203" si="156">M193/$B193</f>
        <v>0</v>
      </c>
      <c r="O193" s="262">
        <f t="shared" ref="O193:O203" si="157">SUM(I193,K193,M193)</f>
        <v>0</v>
      </c>
      <c r="P193" s="136">
        <f t="shared" ref="P193:P203" si="158">O193/($B193*3)</f>
        <v>0</v>
      </c>
      <c r="Q193" s="271">
        <f t="shared" ref="Q193:Q203" si="159">SUM(C193,E193,G193,I193,K193,M193)</f>
        <v>0</v>
      </c>
    </row>
    <row r="194" spans="1:17" x14ac:dyDescent="0.25">
      <c r="A194" s="128" t="s">
        <v>145</v>
      </c>
      <c r="B194" s="254">
        <f>'CER Carandiru'!B17</f>
        <v>1</v>
      </c>
      <c r="C194" s="129">
        <f>'CER Carandiru'!C17</f>
        <v>1.5</v>
      </c>
      <c r="D194" s="130">
        <f t="shared" si="151"/>
        <v>1.5</v>
      </c>
      <c r="E194" s="129">
        <f>'CER Carandiru'!E17</f>
        <v>0</v>
      </c>
      <c r="F194" s="130">
        <f t="shared" si="152"/>
        <v>0</v>
      </c>
      <c r="G194" s="129">
        <f>'CER Carandiru'!G17</f>
        <v>0</v>
      </c>
      <c r="H194" s="130">
        <f t="shared" si="153"/>
        <v>0</v>
      </c>
      <c r="I194" s="129">
        <f>'CER Carandiru'!K17</f>
        <v>0</v>
      </c>
      <c r="J194" s="130">
        <f t="shared" si="154"/>
        <v>0</v>
      </c>
      <c r="K194" s="129">
        <f>'CER Carandiru'!M17</f>
        <v>0</v>
      </c>
      <c r="L194" s="130">
        <f t="shared" si="155"/>
        <v>0</v>
      </c>
      <c r="M194" s="129">
        <f>'CER Carandiru'!O17</f>
        <v>0</v>
      </c>
      <c r="N194" s="130">
        <f t="shared" si="156"/>
        <v>0</v>
      </c>
      <c r="O194" s="263">
        <f t="shared" si="157"/>
        <v>0</v>
      </c>
      <c r="P194" s="139">
        <f t="shared" si="158"/>
        <v>0</v>
      </c>
      <c r="Q194" s="272">
        <f t="shared" si="159"/>
        <v>1.5</v>
      </c>
    </row>
    <row r="195" spans="1:17" x14ac:dyDescent="0.25">
      <c r="A195" s="128" t="s">
        <v>146</v>
      </c>
      <c r="B195" s="254">
        <f>'CER Carandiru'!B18</f>
        <v>1</v>
      </c>
      <c r="C195" s="129">
        <f>'CER Carandiru'!C18</f>
        <v>0.6</v>
      </c>
      <c r="D195" s="130">
        <f t="shared" si="151"/>
        <v>0.6</v>
      </c>
      <c r="E195" s="129">
        <f>'CER Carandiru'!E18</f>
        <v>0</v>
      </c>
      <c r="F195" s="130">
        <f t="shared" si="152"/>
        <v>0</v>
      </c>
      <c r="G195" s="129">
        <f>'CER Carandiru'!G18</f>
        <v>0</v>
      </c>
      <c r="H195" s="130">
        <f t="shared" si="153"/>
        <v>0</v>
      </c>
      <c r="I195" s="129">
        <f>'CER Carandiru'!K18</f>
        <v>0</v>
      </c>
      <c r="J195" s="130">
        <f t="shared" si="154"/>
        <v>0</v>
      </c>
      <c r="K195" s="129">
        <f>'CER Carandiru'!M18</f>
        <v>0</v>
      </c>
      <c r="L195" s="130">
        <f t="shared" si="155"/>
        <v>0</v>
      </c>
      <c r="M195" s="129">
        <f>'CER Carandiru'!O18</f>
        <v>0</v>
      </c>
      <c r="N195" s="130">
        <f t="shared" si="156"/>
        <v>0</v>
      </c>
      <c r="O195" s="263">
        <f t="shared" si="157"/>
        <v>0</v>
      </c>
      <c r="P195" s="139">
        <f t="shared" si="158"/>
        <v>0</v>
      </c>
      <c r="Q195" s="272">
        <f t="shared" si="159"/>
        <v>0.6</v>
      </c>
    </row>
    <row r="196" spans="1:17" x14ac:dyDescent="0.25">
      <c r="A196" s="89" t="s">
        <v>139</v>
      </c>
      <c r="B196" s="96">
        <f>'CER Carandiru'!B19</f>
        <v>1</v>
      </c>
      <c r="C196" s="131">
        <f>'CER Carandiru'!C19</f>
        <v>1</v>
      </c>
      <c r="D196" s="130">
        <f t="shared" si="151"/>
        <v>1</v>
      </c>
      <c r="E196" s="131">
        <f>'CER Carandiru'!E19</f>
        <v>0</v>
      </c>
      <c r="F196" s="130">
        <f t="shared" si="152"/>
        <v>0</v>
      </c>
      <c r="G196" s="131">
        <f>'CER Carandiru'!G19</f>
        <v>0</v>
      </c>
      <c r="H196" s="130">
        <f t="shared" si="153"/>
        <v>0</v>
      </c>
      <c r="I196" s="131">
        <f>'CER Carandiru'!K19</f>
        <v>0</v>
      </c>
      <c r="J196" s="130">
        <f t="shared" si="154"/>
        <v>0</v>
      </c>
      <c r="K196" s="131">
        <f>'CER Carandiru'!M19</f>
        <v>0</v>
      </c>
      <c r="L196" s="130">
        <f t="shared" si="155"/>
        <v>0</v>
      </c>
      <c r="M196" s="131">
        <f>'CER Carandiru'!O19</f>
        <v>0</v>
      </c>
      <c r="N196" s="130">
        <f t="shared" si="156"/>
        <v>0</v>
      </c>
      <c r="O196" s="264">
        <f t="shared" si="157"/>
        <v>0</v>
      </c>
      <c r="P196" s="139">
        <f t="shared" si="158"/>
        <v>0</v>
      </c>
      <c r="Q196" s="273">
        <f t="shared" si="159"/>
        <v>1</v>
      </c>
    </row>
    <row r="197" spans="1:17" x14ac:dyDescent="0.25">
      <c r="A197" s="89" t="s">
        <v>140</v>
      </c>
      <c r="B197" s="10">
        <f>'CER Carandiru'!B20</f>
        <v>1</v>
      </c>
      <c r="C197" s="106">
        <f>'CER Carandiru'!C20</f>
        <v>1</v>
      </c>
      <c r="D197" s="53">
        <f t="shared" si="151"/>
        <v>1</v>
      </c>
      <c r="E197" s="106">
        <f>'CER Carandiru'!E20</f>
        <v>0</v>
      </c>
      <c r="F197" s="53">
        <f t="shared" si="152"/>
        <v>0</v>
      </c>
      <c r="G197" s="106">
        <f>'CER Carandiru'!G20</f>
        <v>0</v>
      </c>
      <c r="H197" s="53">
        <f t="shared" si="153"/>
        <v>0</v>
      </c>
      <c r="I197" s="106">
        <f>'CER Carandiru'!K20</f>
        <v>0</v>
      </c>
      <c r="J197" s="53">
        <f t="shared" si="154"/>
        <v>0</v>
      </c>
      <c r="K197" s="106">
        <f>'CER Carandiru'!M20</f>
        <v>0</v>
      </c>
      <c r="L197" s="53">
        <f t="shared" si="155"/>
        <v>0</v>
      </c>
      <c r="M197" s="106">
        <f>'CER Carandiru'!O20</f>
        <v>0</v>
      </c>
      <c r="N197" s="53">
        <f t="shared" si="156"/>
        <v>0</v>
      </c>
      <c r="O197" s="245">
        <f t="shared" si="157"/>
        <v>0</v>
      </c>
      <c r="P197" s="119">
        <f t="shared" si="158"/>
        <v>0</v>
      </c>
      <c r="Q197" s="248">
        <f t="shared" si="159"/>
        <v>1</v>
      </c>
    </row>
    <row r="198" spans="1:17" x14ac:dyDescent="0.25">
      <c r="A198" s="63" t="s">
        <v>141</v>
      </c>
      <c r="B198" s="64">
        <f>'CER Carandiru'!B21</f>
        <v>4</v>
      </c>
      <c r="C198" s="118">
        <f>'CER Carandiru'!C21</f>
        <v>5</v>
      </c>
      <c r="D198" s="132">
        <f t="shared" si="151"/>
        <v>1.25</v>
      </c>
      <c r="E198" s="118">
        <f>'CER Carandiru'!E21</f>
        <v>0</v>
      </c>
      <c r="F198" s="132">
        <f t="shared" si="152"/>
        <v>0</v>
      </c>
      <c r="G198" s="118">
        <f>'CER Carandiru'!G21</f>
        <v>0</v>
      </c>
      <c r="H198" s="132">
        <f t="shared" si="153"/>
        <v>0</v>
      </c>
      <c r="I198" s="118">
        <f>'CER Carandiru'!K21</f>
        <v>0</v>
      </c>
      <c r="J198" s="132">
        <f t="shared" si="154"/>
        <v>0</v>
      </c>
      <c r="K198" s="118">
        <f>'CER Carandiru'!M21</f>
        <v>0</v>
      </c>
      <c r="L198" s="132">
        <f t="shared" si="155"/>
        <v>0</v>
      </c>
      <c r="M198" s="118">
        <f>'CER Carandiru'!O21</f>
        <v>0</v>
      </c>
      <c r="N198" s="132">
        <f t="shared" si="156"/>
        <v>0</v>
      </c>
      <c r="O198" s="265">
        <f t="shared" si="157"/>
        <v>0</v>
      </c>
      <c r="P198" s="180">
        <f t="shared" si="158"/>
        <v>0</v>
      </c>
      <c r="Q198" s="274">
        <f t="shared" si="159"/>
        <v>5</v>
      </c>
    </row>
    <row r="199" spans="1:17" x14ac:dyDescent="0.25">
      <c r="A199" s="137" t="s">
        <v>202</v>
      </c>
      <c r="B199" s="96">
        <f>'CER Carandiru'!B22</f>
        <v>5</v>
      </c>
      <c r="C199" s="131">
        <f>'CER Carandiru'!C22</f>
        <v>3.75</v>
      </c>
      <c r="D199" s="130">
        <f t="shared" si="151"/>
        <v>0.75</v>
      </c>
      <c r="E199" s="131">
        <f>'CER Carandiru'!E22</f>
        <v>0</v>
      </c>
      <c r="F199" s="130">
        <f t="shared" si="152"/>
        <v>0</v>
      </c>
      <c r="G199" s="131">
        <f>'CER Carandiru'!G22</f>
        <v>0</v>
      </c>
      <c r="H199" s="130">
        <f t="shared" si="153"/>
        <v>0</v>
      </c>
      <c r="I199" s="131">
        <f>'CER Carandiru'!K22</f>
        <v>0</v>
      </c>
      <c r="J199" s="130">
        <f t="shared" si="154"/>
        <v>0</v>
      </c>
      <c r="K199" s="131">
        <f>'CER Carandiru'!M22</f>
        <v>0</v>
      </c>
      <c r="L199" s="130">
        <f t="shared" si="155"/>
        <v>0</v>
      </c>
      <c r="M199" s="131">
        <f>'CER Carandiru'!O22</f>
        <v>0</v>
      </c>
      <c r="N199" s="130">
        <f t="shared" si="156"/>
        <v>0</v>
      </c>
      <c r="O199" s="264">
        <f t="shared" si="157"/>
        <v>0</v>
      </c>
      <c r="P199" s="139">
        <f t="shared" si="158"/>
        <v>0</v>
      </c>
      <c r="Q199" s="273">
        <f t="shared" si="159"/>
        <v>3.75</v>
      </c>
    </row>
    <row r="200" spans="1:17" x14ac:dyDescent="0.25">
      <c r="A200" s="9" t="s">
        <v>142</v>
      </c>
      <c r="B200" s="10">
        <f>'CER Carandiru'!B23</f>
        <v>1</v>
      </c>
      <c r="C200" s="106">
        <f>'CER Carandiru'!C23</f>
        <v>1</v>
      </c>
      <c r="D200" s="53">
        <f t="shared" si="151"/>
        <v>1</v>
      </c>
      <c r="E200" s="106">
        <f>'CER Carandiru'!E23</f>
        <v>0</v>
      </c>
      <c r="F200" s="53">
        <f t="shared" si="152"/>
        <v>0</v>
      </c>
      <c r="G200" s="106">
        <f>'CER Carandiru'!G23</f>
        <v>0</v>
      </c>
      <c r="H200" s="53">
        <f t="shared" si="153"/>
        <v>0</v>
      </c>
      <c r="I200" s="106">
        <f>'CER Carandiru'!K23</f>
        <v>0</v>
      </c>
      <c r="J200" s="53">
        <f t="shared" si="154"/>
        <v>0</v>
      </c>
      <c r="K200" s="106">
        <f>'CER Carandiru'!M23</f>
        <v>0</v>
      </c>
      <c r="L200" s="53">
        <f t="shared" si="155"/>
        <v>0</v>
      </c>
      <c r="M200" s="106">
        <f>'CER Carandiru'!O23</f>
        <v>0</v>
      </c>
      <c r="N200" s="53">
        <f t="shared" si="156"/>
        <v>0</v>
      </c>
      <c r="O200" s="245">
        <f t="shared" si="157"/>
        <v>0</v>
      </c>
      <c r="P200" s="119">
        <f t="shared" si="158"/>
        <v>0</v>
      </c>
      <c r="Q200" s="248">
        <f t="shared" si="159"/>
        <v>1</v>
      </c>
    </row>
    <row r="201" spans="1:17" x14ac:dyDescent="0.25">
      <c r="A201" s="89" t="s">
        <v>143</v>
      </c>
      <c r="B201" s="84">
        <f>'CER Carandiru'!B24</f>
        <v>3</v>
      </c>
      <c r="C201" s="107">
        <f>'CER Carandiru'!C24</f>
        <v>3</v>
      </c>
      <c r="D201" s="108">
        <f t="shared" si="151"/>
        <v>1</v>
      </c>
      <c r="E201" s="107">
        <f>'CER Carandiru'!E24</f>
        <v>0</v>
      </c>
      <c r="F201" s="108">
        <f t="shared" si="152"/>
        <v>0</v>
      </c>
      <c r="G201" s="107">
        <f>'CER Carandiru'!G24</f>
        <v>0</v>
      </c>
      <c r="H201" s="108">
        <f t="shared" si="153"/>
        <v>0</v>
      </c>
      <c r="I201" s="107">
        <f>'CER Carandiru'!K24</f>
        <v>0</v>
      </c>
      <c r="J201" s="108">
        <f t="shared" si="154"/>
        <v>0</v>
      </c>
      <c r="K201" s="107">
        <f>'CER Carandiru'!M24</f>
        <v>0</v>
      </c>
      <c r="L201" s="108">
        <f t="shared" si="155"/>
        <v>0</v>
      </c>
      <c r="M201" s="107">
        <f>'CER Carandiru'!O24</f>
        <v>0</v>
      </c>
      <c r="N201" s="108">
        <f t="shared" si="156"/>
        <v>0</v>
      </c>
      <c r="O201" s="257">
        <f t="shared" si="157"/>
        <v>0</v>
      </c>
      <c r="P201" s="121">
        <f t="shared" si="158"/>
        <v>0</v>
      </c>
      <c r="Q201" s="247">
        <f t="shared" si="159"/>
        <v>3</v>
      </c>
    </row>
    <row r="202" spans="1:17" ht="15.75" thickBot="1" x14ac:dyDescent="0.3">
      <c r="A202" s="111" t="s">
        <v>144</v>
      </c>
      <c r="B202" s="93">
        <f>'CER Carandiru'!B25</f>
        <v>3</v>
      </c>
      <c r="C202" s="112">
        <f>'CER Carandiru'!C25</f>
        <v>3</v>
      </c>
      <c r="D202" s="113">
        <f t="shared" si="151"/>
        <v>1</v>
      </c>
      <c r="E202" s="112">
        <f>'CER Carandiru'!E25</f>
        <v>0</v>
      </c>
      <c r="F202" s="113">
        <f t="shared" si="152"/>
        <v>0</v>
      </c>
      <c r="G202" s="112">
        <f>'CER Carandiru'!G25</f>
        <v>0</v>
      </c>
      <c r="H202" s="113">
        <f t="shared" si="153"/>
        <v>0</v>
      </c>
      <c r="I202" s="112">
        <f>'CER Carandiru'!K25</f>
        <v>0</v>
      </c>
      <c r="J202" s="113">
        <f t="shared" si="154"/>
        <v>0</v>
      </c>
      <c r="K202" s="112">
        <f>'CER Carandiru'!M25</f>
        <v>0</v>
      </c>
      <c r="L202" s="113">
        <f t="shared" si="155"/>
        <v>0</v>
      </c>
      <c r="M202" s="112">
        <f>'CER Carandiru'!O25</f>
        <v>0</v>
      </c>
      <c r="N202" s="113">
        <f t="shared" si="156"/>
        <v>0</v>
      </c>
      <c r="O202" s="258">
        <f t="shared" si="157"/>
        <v>0</v>
      </c>
      <c r="P202" s="125">
        <f t="shared" si="158"/>
        <v>0</v>
      </c>
      <c r="Q202" s="249">
        <f t="shared" si="159"/>
        <v>3</v>
      </c>
    </row>
    <row r="203" spans="1:17" ht="15.75" thickBot="1" x14ac:dyDescent="0.3">
      <c r="A203" s="6" t="s">
        <v>7</v>
      </c>
      <c r="B203" s="7">
        <f>SUM(B193:B202)</f>
        <v>21</v>
      </c>
      <c r="C203" s="8">
        <f>SUM(C193:C202)</f>
        <v>19.850000000000001</v>
      </c>
      <c r="D203" s="22">
        <f t="shared" si="151"/>
        <v>0.94523809523809532</v>
      </c>
      <c r="E203" s="8">
        <f>SUM(E193:E202)</f>
        <v>0</v>
      </c>
      <c r="F203" s="22">
        <f t="shared" si="152"/>
        <v>0</v>
      </c>
      <c r="G203" s="8">
        <f>SUM(G193:G202)</f>
        <v>0</v>
      </c>
      <c r="H203" s="22">
        <f t="shared" si="153"/>
        <v>0</v>
      </c>
      <c r="I203" s="8">
        <f>SUM(I193:I202)</f>
        <v>0</v>
      </c>
      <c r="J203" s="22">
        <f t="shared" si="154"/>
        <v>0</v>
      </c>
      <c r="K203" s="8">
        <f t="shared" ref="K203" si="160">SUM(K193:K202)</f>
        <v>0</v>
      </c>
      <c r="L203" s="22">
        <f t="shared" si="155"/>
        <v>0</v>
      </c>
      <c r="M203" s="8">
        <f t="shared" ref="M203" si="161">SUM(M193:M202)</f>
        <v>0</v>
      </c>
      <c r="N203" s="22">
        <f t="shared" si="156"/>
        <v>0</v>
      </c>
      <c r="O203" s="81">
        <f t="shared" si="157"/>
        <v>0</v>
      </c>
      <c r="P203" s="82">
        <f t="shared" si="158"/>
        <v>0</v>
      </c>
      <c r="Q203" s="8">
        <f t="shared" si="159"/>
        <v>19.850000000000001</v>
      </c>
    </row>
    <row r="205" spans="1:17" ht="15.75" x14ac:dyDescent="0.25">
      <c r="A205" s="1290" t="s">
        <v>295</v>
      </c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91"/>
      <c r="O205" s="1291"/>
      <c r="P205" s="1291"/>
      <c r="Q205" s="1291"/>
    </row>
    <row r="206" spans="1:17" ht="36.75" thickBot="1" x14ac:dyDescent="0.3">
      <c r="A206" s="86" t="s">
        <v>14</v>
      </c>
      <c r="B206" s="105" t="s">
        <v>165</v>
      </c>
      <c r="C206" s="225" t="s">
        <v>2</v>
      </c>
      <c r="D206" s="226" t="s">
        <v>1</v>
      </c>
      <c r="E206" s="225" t="s">
        <v>3</v>
      </c>
      <c r="F206" s="226" t="s">
        <v>1</v>
      </c>
      <c r="G206" s="225" t="s">
        <v>4</v>
      </c>
      <c r="H206" s="226" t="s">
        <v>1</v>
      </c>
      <c r="I206" s="225" t="s">
        <v>5</v>
      </c>
      <c r="J206" s="226" t="s">
        <v>1</v>
      </c>
      <c r="K206" s="227" t="s">
        <v>194</v>
      </c>
      <c r="L206" s="228" t="s">
        <v>1</v>
      </c>
      <c r="M206" s="227" t="s">
        <v>195</v>
      </c>
      <c r="N206" s="228" t="s">
        <v>1</v>
      </c>
      <c r="O206" s="255" t="s">
        <v>197</v>
      </c>
      <c r="P206" s="256" t="s">
        <v>196</v>
      </c>
      <c r="Q206" s="227" t="s">
        <v>6</v>
      </c>
    </row>
    <row r="207" spans="1:17" ht="15.75" thickTop="1" x14ac:dyDescent="0.25">
      <c r="A207" s="9" t="s">
        <v>129</v>
      </c>
      <c r="B207" s="10">
        <f>'APD no CER III Carandiru'!B14</f>
        <v>6</v>
      </c>
      <c r="C207" s="106">
        <f>'APD no CER III Carandiru'!C14</f>
        <v>6</v>
      </c>
      <c r="D207" s="53">
        <f t="shared" ref="D207:D212" si="162">C207/$B207</f>
        <v>1</v>
      </c>
      <c r="E207" s="106">
        <f>'APD no CER III Carandiru'!E14</f>
        <v>0</v>
      </c>
      <c r="F207" s="53">
        <f t="shared" ref="F207:F212" si="163">E207/$B207</f>
        <v>0</v>
      </c>
      <c r="G207" s="106">
        <f>'APD no CER III Carandiru'!G14</f>
        <v>0</v>
      </c>
      <c r="H207" s="53">
        <f t="shared" ref="H207:H212" si="164">G207/$B207</f>
        <v>0</v>
      </c>
      <c r="I207" s="106">
        <f>'APD no CER III Carandiru'!K14</f>
        <v>0</v>
      </c>
      <c r="J207" s="53">
        <f t="shared" ref="J207:J212" si="165">I207/$B207</f>
        <v>0</v>
      </c>
      <c r="K207" s="106">
        <f>'APD no CER III Carandiru'!M14</f>
        <v>0</v>
      </c>
      <c r="L207" s="53">
        <f t="shared" ref="L207:L212" si="166">K207/$B207</f>
        <v>0</v>
      </c>
      <c r="M207" s="106">
        <f>'APD no CER III Carandiru'!O14</f>
        <v>0</v>
      </c>
      <c r="N207" s="53">
        <f t="shared" ref="N207:N212" si="167">M207/$B207</f>
        <v>0</v>
      </c>
      <c r="O207" s="245">
        <f t="shared" ref="O207:O212" si="168">SUM(I207,K207,M207)</f>
        <v>0</v>
      </c>
      <c r="P207" s="119">
        <f t="shared" ref="P207:P212" si="169">O207/($B207*3)</f>
        <v>0</v>
      </c>
      <c r="Q207" s="248">
        <f t="shared" ref="Q207:Q212" si="170">SUM(C207,E207,G207,I207,K207,M207)</f>
        <v>6</v>
      </c>
    </row>
    <row r="208" spans="1:17" x14ac:dyDescent="0.25">
      <c r="A208" s="89" t="s">
        <v>130</v>
      </c>
      <c r="B208" s="84">
        <f>'APD no CER III Carandiru'!B15</f>
        <v>1</v>
      </c>
      <c r="C208" s="107">
        <f>'APD no CER III Carandiru'!C15</f>
        <v>1</v>
      </c>
      <c r="D208" s="108">
        <f t="shared" si="162"/>
        <v>1</v>
      </c>
      <c r="E208" s="107">
        <f>'APD no CER III Carandiru'!E15</f>
        <v>0</v>
      </c>
      <c r="F208" s="108">
        <f t="shared" si="163"/>
        <v>0</v>
      </c>
      <c r="G208" s="107">
        <f>'APD no CER III Carandiru'!G15</f>
        <v>0</v>
      </c>
      <c r="H208" s="108">
        <f t="shared" si="164"/>
        <v>0</v>
      </c>
      <c r="I208" s="107">
        <f>'APD no CER III Carandiru'!K15</f>
        <v>0</v>
      </c>
      <c r="J208" s="108">
        <f t="shared" si="165"/>
        <v>0</v>
      </c>
      <c r="K208" s="107">
        <f>'APD no CER III Carandiru'!M15</f>
        <v>0</v>
      </c>
      <c r="L208" s="108">
        <f t="shared" si="166"/>
        <v>0</v>
      </c>
      <c r="M208" s="107">
        <f>'APD no CER III Carandiru'!O15</f>
        <v>0</v>
      </c>
      <c r="N208" s="108">
        <f t="shared" si="167"/>
        <v>0</v>
      </c>
      <c r="O208" s="257">
        <f t="shared" si="168"/>
        <v>0</v>
      </c>
      <c r="P208" s="121">
        <f t="shared" si="169"/>
        <v>0</v>
      </c>
      <c r="Q208" s="247">
        <f t="shared" si="170"/>
        <v>1</v>
      </c>
    </row>
    <row r="209" spans="1:17" x14ac:dyDescent="0.25">
      <c r="A209" s="89" t="s">
        <v>131</v>
      </c>
      <c r="B209" s="84">
        <f>'APD no CER III Carandiru'!B16</f>
        <v>1</v>
      </c>
      <c r="C209" s="107">
        <f>'APD no CER III Carandiru'!C16</f>
        <v>1</v>
      </c>
      <c r="D209" s="108">
        <f t="shared" si="162"/>
        <v>1</v>
      </c>
      <c r="E209" s="107">
        <f>'APD no CER III Carandiru'!E16</f>
        <v>0</v>
      </c>
      <c r="F209" s="108">
        <f t="shared" si="163"/>
        <v>0</v>
      </c>
      <c r="G209" s="107">
        <f>'APD no CER III Carandiru'!G16</f>
        <v>0</v>
      </c>
      <c r="H209" s="108">
        <f t="shared" si="164"/>
        <v>0</v>
      </c>
      <c r="I209" s="107">
        <f>'APD no CER III Carandiru'!K16</f>
        <v>0</v>
      </c>
      <c r="J209" s="108">
        <f t="shared" si="165"/>
        <v>0</v>
      </c>
      <c r="K209" s="107">
        <f>'APD no CER III Carandiru'!M16</f>
        <v>0</v>
      </c>
      <c r="L209" s="108">
        <f t="shared" si="166"/>
        <v>0</v>
      </c>
      <c r="M209" s="107">
        <f>'APD no CER III Carandiru'!O16</f>
        <v>0</v>
      </c>
      <c r="N209" s="108">
        <f t="shared" si="167"/>
        <v>0</v>
      </c>
      <c r="O209" s="257">
        <f t="shared" si="168"/>
        <v>0</v>
      </c>
      <c r="P209" s="121">
        <f t="shared" si="169"/>
        <v>0</v>
      </c>
      <c r="Q209" s="247">
        <f t="shared" si="170"/>
        <v>1</v>
      </c>
    </row>
    <row r="210" spans="1:17" x14ac:dyDescent="0.25">
      <c r="A210" s="89" t="s">
        <v>132</v>
      </c>
      <c r="B210" s="84">
        <f>'APD no CER III Carandiru'!B17</f>
        <v>1</v>
      </c>
      <c r="C210" s="107">
        <f>'APD no CER III Carandiru'!C17</f>
        <v>1</v>
      </c>
      <c r="D210" s="108">
        <f t="shared" si="162"/>
        <v>1</v>
      </c>
      <c r="E210" s="107">
        <f>'APD no CER III Carandiru'!E17</f>
        <v>0</v>
      </c>
      <c r="F210" s="108">
        <f t="shared" si="163"/>
        <v>0</v>
      </c>
      <c r="G210" s="107">
        <f>'APD no CER III Carandiru'!G17</f>
        <v>0</v>
      </c>
      <c r="H210" s="108">
        <f t="shared" si="164"/>
        <v>0</v>
      </c>
      <c r="I210" s="107">
        <f>'APD no CER III Carandiru'!K17</f>
        <v>0</v>
      </c>
      <c r="J210" s="108">
        <f t="shared" si="165"/>
        <v>0</v>
      </c>
      <c r="K210" s="107">
        <f>'APD no CER III Carandiru'!M17</f>
        <v>0</v>
      </c>
      <c r="L210" s="108">
        <f t="shared" si="166"/>
        <v>0</v>
      </c>
      <c r="M210" s="107">
        <f>'APD no CER III Carandiru'!O17</f>
        <v>0</v>
      </c>
      <c r="N210" s="108">
        <f t="shared" si="167"/>
        <v>0</v>
      </c>
      <c r="O210" s="257">
        <f t="shared" si="168"/>
        <v>0</v>
      </c>
      <c r="P210" s="121">
        <f t="shared" si="169"/>
        <v>0</v>
      </c>
      <c r="Q210" s="247">
        <f t="shared" si="170"/>
        <v>1</v>
      </c>
    </row>
    <row r="211" spans="1:17" ht="15.75" thickBot="1" x14ac:dyDescent="0.3">
      <c r="A211" s="111" t="s">
        <v>133</v>
      </c>
      <c r="B211" s="93">
        <f>'APD no CER III Carandiru'!B18</f>
        <v>1</v>
      </c>
      <c r="C211" s="112">
        <f>'APD no CER III Carandiru'!C18</f>
        <v>1</v>
      </c>
      <c r="D211" s="113">
        <f t="shared" si="162"/>
        <v>1</v>
      </c>
      <c r="E211" s="112">
        <f>'APD no CER III Carandiru'!E18</f>
        <v>0</v>
      </c>
      <c r="F211" s="113">
        <f t="shared" si="163"/>
        <v>0</v>
      </c>
      <c r="G211" s="112">
        <f>'APD no CER III Carandiru'!G18</f>
        <v>0</v>
      </c>
      <c r="H211" s="113">
        <f t="shared" si="164"/>
        <v>0</v>
      </c>
      <c r="I211" s="112">
        <f>'APD no CER III Carandiru'!K18</f>
        <v>0</v>
      </c>
      <c r="J211" s="113">
        <f t="shared" si="165"/>
        <v>0</v>
      </c>
      <c r="K211" s="112">
        <f>'APD no CER III Carandiru'!M18</f>
        <v>0</v>
      </c>
      <c r="L211" s="113">
        <f t="shared" si="166"/>
        <v>0</v>
      </c>
      <c r="M211" s="112">
        <f>'APD no CER III Carandiru'!O18</f>
        <v>0</v>
      </c>
      <c r="N211" s="113">
        <f t="shared" si="167"/>
        <v>0</v>
      </c>
      <c r="O211" s="258">
        <f t="shared" si="168"/>
        <v>0</v>
      </c>
      <c r="P211" s="125">
        <f t="shared" si="169"/>
        <v>0</v>
      </c>
      <c r="Q211" s="249">
        <f t="shared" si="170"/>
        <v>1</v>
      </c>
    </row>
    <row r="212" spans="1:17" ht="15.75" thickBot="1" x14ac:dyDescent="0.3">
      <c r="A212" s="6" t="s">
        <v>7</v>
      </c>
      <c r="B212" s="7">
        <f>SUM(B207:B211)</f>
        <v>10</v>
      </c>
      <c r="C212" s="8">
        <f>SUM(C207:C211)</f>
        <v>10</v>
      </c>
      <c r="D212" s="22">
        <f t="shared" si="162"/>
        <v>1</v>
      </c>
      <c r="E212" s="8">
        <f>SUM(E207:E211)</f>
        <v>0</v>
      </c>
      <c r="F212" s="22">
        <f t="shared" si="163"/>
        <v>0</v>
      </c>
      <c r="G212" s="8">
        <f>SUM(G207:G211)</f>
        <v>0</v>
      </c>
      <c r="H212" s="22">
        <f t="shared" si="164"/>
        <v>0</v>
      </c>
      <c r="I212" s="8">
        <f>SUM(I207:I211)</f>
        <v>0</v>
      </c>
      <c r="J212" s="22">
        <f t="shared" si="165"/>
        <v>0</v>
      </c>
      <c r="K212" s="8">
        <f t="shared" ref="K212" si="171">SUM(K207:K211)</f>
        <v>0</v>
      </c>
      <c r="L212" s="22">
        <f t="shared" si="166"/>
        <v>0</v>
      </c>
      <c r="M212" s="8">
        <f t="shared" ref="M212" si="172">SUM(M207:M211)</f>
        <v>0</v>
      </c>
      <c r="N212" s="22">
        <f t="shared" si="167"/>
        <v>0</v>
      </c>
      <c r="O212" s="81">
        <f t="shared" si="168"/>
        <v>0</v>
      </c>
      <c r="P212" s="82">
        <f t="shared" si="169"/>
        <v>0</v>
      </c>
      <c r="Q212" s="8">
        <f t="shared" si="170"/>
        <v>10</v>
      </c>
    </row>
    <row r="214" spans="1:17" ht="15.75" x14ac:dyDescent="0.25">
      <c r="A214" s="1290" t="s">
        <v>291</v>
      </c>
      <c r="B214" s="1291"/>
      <c r="C214" s="1291"/>
      <c r="D214" s="1291"/>
      <c r="E214" s="1291"/>
      <c r="F214" s="1291"/>
      <c r="G214" s="1291"/>
      <c r="H214" s="1291"/>
      <c r="I214" s="1291"/>
      <c r="J214" s="1291"/>
      <c r="K214" s="1291"/>
      <c r="L214" s="1291"/>
      <c r="M214" s="1291"/>
      <c r="N214" s="1291"/>
      <c r="O214" s="1291"/>
      <c r="P214" s="1291"/>
      <c r="Q214" s="1291"/>
    </row>
    <row r="215" spans="1:17" ht="36.75" thickBot="1" x14ac:dyDescent="0.3">
      <c r="A215" s="86" t="s">
        <v>14</v>
      </c>
      <c r="B215" s="105" t="s">
        <v>165</v>
      </c>
      <c r="C215" s="225" t="s">
        <v>2</v>
      </c>
      <c r="D215" s="226" t="s">
        <v>1</v>
      </c>
      <c r="E215" s="225" t="s">
        <v>3</v>
      </c>
      <c r="F215" s="226" t="s">
        <v>1</v>
      </c>
      <c r="G215" s="225" t="s">
        <v>4</v>
      </c>
      <c r="H215" s="226" t="s">
        <v>1</v>
      </c>
      <c r="I215" s="225" t="s">
        <v>5</v>
      </c>
      <c r="J215" s="226" t="s">
        <v>1</v>
      </c>
      <c r="K215" s="227" t="s">
        <v>194</v>
      </c>
      <c r="L215" s="228" t="s">
        <v>1</v>
      </c>
      <c r="M215" s="227" t="s">
        <v>195</v>
      </c>
      <c r="N215" s="228" t="s">
        <v>1</v>
      </c>
      <c r="O215" s="255" t="s">
        <v>197</v>
      </c>
      <c r="P215" s="256" t="s">
        <v>196</v>
      </c>
      <c r="Q215" s="227" t="s">
        <v>6</v>
      </c>
    </row>
    <row r="216" spans="1:17" ht="15.75" thickTop="1" x14ac:dyDescent="0.25">
      <c r="A216" s="89" t="s">
        <v>84</v>
      </c>
      <c r="B216" s="10" t="e">
        <f>#REF!</f>
        <v>#REF!</v>
      </c>
      <c r="C216" s="106" t="e">
        <f>#REF!</f>
        <v>#REF!</v>
      </c>
      <c r="D216" s="19" t="e">
        <f t="shared" ref="D216:D223" si="173">C216/$B216</f>
        <v>#REF!</v>
      </c>
      <c r="E216" s="106" t="e">
        <f>#REF!</f>
        <v>#REF!</v>
      </c>
      <c r="F216" s="19" t="e">
        <f t="shared" ref="F216:F223" si="174">E216/$B216</f>
        <v>#REF!</v>
      </c>
      <c r="G216" s="106" t="e">
        <f>#REF!</f>
        <v>#REF!</v>
      </c>
      <c r="H216" s="19" t="e">
        <f t="shared" ref="H216:H223" si="175">G216/$B216</f>
        <v>#REF!</v>
      </c>
      <c r="I216" s="106" t="e">
        <f>#REF!</f>
        <v>#REF!</v>
      </c>
      <c r="J216" s="19" t="e">
        <f t="shared" ref="J216:J223" si="176">I216/$B216</f>
        <v>#REF!</v>
      </c>
      <c r="K216" s="106" t="e">
        <f>#REF!</f>
        <v>#REF!</v>
      </c>
      <c r="L216" s="19" t="e">
        <f t="shared" ref="L216:L223" si="177">K216/$B216</f>
        <v>#REF!</v>
      </c>
      <c r="M216" s="106" t="e">
        <f>#REF!</f>
        <v>#REF!</v>
      </c>
      <c r="N216" s="19" t="e">
        <f t="shared" ref="N216:N223" si="178">M216/$B216</f>
        <v>#REF!</v>
      </c>
      <c r="O216" s="245" t="e">
        <f t="shared" ref="O216:O223" si="179">SUM(I216,K216,M216)</f>
        <v>#REF!</v>
      </c>
      <c r="P216" s="119" t="e">
        <f t="shared" ref="P216:P223" si="180">O216/($B216*3)</f>
        <v>#REF!</v>
      </c>
      <c r="Q216" s="248" t="e">
        <f t="shared" ref="Q216:Q223" si="181">SUM(C216,E216,G216,I216,K216,M216)</f>
        <v>#REF!</v>
      </c>
    </row>
    <row r="217" spans="1:17" x14ac:dyDescent="0.25">
      <c r="A217" s="89" t="s">
        <v>85</v>
      </c>
      <c r="B217" s="84" t="e">
        <f>#REF!</f>
        <v>#REF!</v>
      </c>
      <c r="C217" s="107" t="e">
        <f>#REF!</f>
        <v>#REF!</v>
      </c>
      <c r="D217" s="120" t="e">
        <f t="shared" si="173"/>
        <v>#REF!</v>
      </c>
      <c r="E217" s="107" t="e">
        <f>#REF!</f>
        <v>#REF!</v>
      </c>
      <c r="F217" s="120" t="e">
        <f t="shared" si="174"/>
        <v>#REF!</v>
      </c>
      <c r="G217" s="107" t="e">
        <f>#REF!</f>
        <v>#REF!</v>
      </c>
      <c r="H217" s="120" t="e">
        <f t="shared" si="175"/>
        <v>#REF!</v>
      </c>
      <c r="I217" s="107" t="e">
        <f>#REF!</f>
        <v>#REF!</v>
      </c>
      <c r="J217" s="120" t="e">
        <f t="shared" si="176"/>
        <v>#REF!</v>
      </c>
      <c r="K217" s="107" t="e">
        <f>#REF!</f>
        <v>#REF!</v>
      </c>
      <c r="L217" s="120" t="e">
        <f t="shared" si="177"/>
        <v>#REF!</v>
      </c>
      <c r="M217" s="107" t="e">
        <f>#REF!</f>
        <v>#REF!</v>
      </c>
      <c r="N217" s="120" t="e">
        <f t="shared" si="178"/>
        <v>#REF!</v>
      </c>
      <c r="O217" s="257" t="e">
        <f t="shared" si="179"/>
        <v>#REF!</v>
      </c>
      <c r="P217" s="121" t="e">
        <f t="shared" si="180"/>
        <v>#REF!</v>
      </c>
      <c r="Q217" s="247" t="e">
        <f t="shared" si="181"/>
        <v>#REF!</v>
      </c>
    </row>
    <row r="218" spans="1:17" x14ac:dyDescent="0.25">
      <c r="A218" s="89" t="s">
        <v>86</v>
      </c>
      <c r="B218" s="84" t="e">
        <f>#REF!</f>
        <v>#REF!</v>
      </c>
      <c r="C218" s="107" t="e">
        <f>#REF!</f>
        <v>#REF!</v>
      </c>
      <c r="D218" s="120" t="e">
        <f t="shared" si="173"/>
        <v>#REF!</v>
      </c>
      <c r="E218" s="107" t="e">
        <f>#REF!</f>
        <v>#REF!</v>
      </c>
      <c r="F218" s="120" t="e">
        <f t="shared" si="174"/>
        <v>#REF!</v>
      </c>
      <c r="G218" s="107" t="e">
        <f>#REF!</f>
        <v>#REF!</v>
      </c>
      <c r="H218" s="120" t="e">
        <f t="shared" si="175"/>
        <v>#REF!</v>
      </c>
      <c r="I218" s="107" t="e">
        <f>#REF!</f>
        <v>#REF!</v>
      </c>
      <c r="J218" s="120" t="e">
        <f t="shared" si="176"/>
        <v>#REF!</v>
      </c>
      <c r="K218" s="107" t="e">
        <f>#REF!</f>
        <v>#REF!</v>
      </c>
      <c r="L218" s="120" t="e">
        <f t="shared" si="177"/>
        <v>#REF!</v>
      </c>
      <c r="M218" s="107" t="e">
        <f>#REF!</f>
        <v>#REF!</v>
      </c>
      <c r="N218" s="120" t="e">
        <f t="shared" si="178"/>
        <v>#REF!</v>
      </c>
      <c r="O218" s="257" t="e">
        <f t="shared" si="179"/>
        <v>#REF!</v>
      </c>
      <c r="P218" s="121" t="e">
        <f t="shared" si="180"/>
        <v>#REF!</v>
      </c>
      <c r="Q218" s="247" t="e">
        <f t="shared" si="181"/>
        <v>#REF!</v>
      </c>
    </row>
    <row r="219" spans="1:17" x14ac:dyDescent="0.25">
      <c r="A219" s="89" t="s">
        <v>87</v>
      </c>
      <c r="B219" s="84" t="e">
        <f>#REF!</f>
        <v>#REF!</v>
      </c>
      <c r="C219" s="107" t="e">
        <f>#REF!</f>
        <v>#REF!</v>
      </c>
      <c r="D219" s="120" t="e">
        <f t="shared" si="173"/>
        <v>#REF!</v>
      </c>
      <c r="E219" s="107" t="e">
        <f>#REF!</f>
        <v>#REF!</v>
      </c>
      <c r="F219" s="120" t="e">
        <f t="shared" si="174"/>
        <v>#REF!</v>
      </c>
      <c r="G219" s="107" t="e">
        <f>#REF!</f>
        <v>#REF!</v>
      </c>
      <c r="H219" s="120" t="e">
        <f t="shared" si="175"/>
        <v>#REF!</v>
      </c>
      <c r="I219" s="107" t="e">
        <f>#REF!</f>
        <v>#REF!</v>
      </c>
      <c r="J219" s="120" t="e">
        <f t="shared" si="176"/>
        <v>#REF!</v>
      </c>
      <c r="K219" s="107" t="e">
        <f>#REF!</f>
        <v>#REF!</v>
      </c>
      <c r="L219" s="120" t="e">
        <f t="shared" si="177"/>
        <v>#REF!</v>
      </c>
      <c r="M219" s="107" t="e">
        <f>#REF!</f>
        <v>#REF!</v>
      </c>
      <c r="N219" s="120" t="e">
        <f t="shared" si="178"/>
        <v>#REF!</v>
      </c>
      <c r="O219" s="257" t="e">
        <f t="shared" si="179"/>
        <v>#REF!</v>
      </c>
      <c r="P219" s="121" t="e">
        <f t="shared" si="180"/>
        <v>#REF!</v>
      </c>
      <c r="Q219" s="247" t="e">
        <f t="shared" si="181"/>
        <v>#REF!</v>
      </c>
    </row>
    <row r="220" spans="1:17" x14ac:dyDescent="0.25">
      <c r="A220" s="89" t="s">
        <v>88</v>
      </c>
      <c r="B220" s="84" t="e">
        <f>#REF!</f>
        <v>#REF!</v>
      </c>
      <c r="C220" s="107" t="e">
        <f>#REF!</f>
        <v>#REF!</v>
      </c>
      <c r="D220" s="120" t="e">
        <f t="shared" si="173"/>
        <v>#REF!</v>
      </c>
      <c r="E220" s="107" t="e">
        <f>#REF!</f>
        <v>#REF!</v>
      </c>
      <c r="F220" s="120" t="e">
        <f t="shared" si="174"/>
        <v>#REF!</v>
      </c>
      <c r="G220" s="107" t="e">
        <f>#REF!</f>
        <v>#REF!</v>
      </c>
      <c r="H220" s="120" t="e">
        <f t="shared" si="175"/>
        <v>#REF!</v>
      </c>
      <c r="I220" s="107" t="e">
        <f>#REF!</f>
        <v>#REF!</v>
      </c>
      <c r="J220" s="120" t="e">
        <f t="shared" si="176"/>
        <v>#REF!</v>
      </c>
      <c r="K220" s="107" t="e">
        <f>#REF!</f>
        <v>#REF!</v>
      </c>
      <c r="L220" s="120" t="e">
        <f t="shared" si="177"/>
        <v>#REF!</v>
      </c>
      <c r="M220" s="107" t="e">
        <f>#REF!</f>
        <v>#REF!</v>
      </c>
      <c r="N220" s="120" t="e">
        <f t="shared" si="178"/>
        <v>#REF!</v>
      </c>
      <c r="O220" s="257" t="e">
        <f t="shared" si="179"/>
        <v>#REF!</v>
      </c>
      <c r="P220" s="121" t="e">
        <f t="shared" si="180"/>
        <v>#REF!</v>
      </c>
      <c r="Q220" s="247" t="e">
        <f t="shared" si="181"/>
        <v>#REF!</v>
      </c>
    </row>
    <row r="221" spans="1:17" x14ac:dyDescent="0.25">
      <c r="A221" s="89" t="s">
        <v>89</v>
      </c>
      <c r="B221" s="84" t="e">
        <f>#REF!</f>
        <v>#REF!</v>
      </c>
      <c r="C221" s="107" t="e">
        <f>#REF!</f>
        <v>#REF!</v>
      </c>
      <c r="D221" s="120" t="e">
        <f t="shared" si="173"/>
        <v>#REF!</v>
      </c>
      <c r="E221" s="107" t="e">
        <f>#REF!</f>
        <v>#REF!</v>
      </c>
      <c r="F221" s="120" t="e">
        <f t="shared" si="174"/>
        <v>#REF!</v>
      </c>
      <c r="G221" s="107" t="e">
        <f>#REF!</f>
        <v>#REF!</v>
      </c>
      <c r="H221" s="120" t="e">
        <f t="shared" si="175"/>
        <v>#REF!</v>
      </c>
      <c r="I221" s="107" t="e">
        <f>#REF!</f>
        <v>#REF!</v>
      </c>
      <c r="J221" s="120" t="e">
        <f t="shared" si="176"/>
        <v>#REF!</v>
      </c>
      <c r="K221" s="107" t="e">
        <f>#REF!</f>
        <v>#REF!</v>
      </c>
      <c r="L221" s="120" t="e">
        <f t="shared" si="177"/>
        <v>#REF!</v>
      </c>
      <c r="M221" s="107" t="e">
        <f>#REF!</f>
        <v>#REF!</v>
      </c>
      <c r="N221" s="120" t="e">
        <f t="shared" si="178"/>
        <v>#REF!</v>
      </c>
      <c r="O221" s="257" t="e">
        <f t="shared" si="179"/>
        <v>#REF!</v>
      </c>
      <c r="P221" s="121" t="e">
        <f t="shared" si="180"/>
        <v>#REF!</v>
      </c>
      <c r="Q221" s="247" t="e">
        <f t="shared" si="181"/>
        <v>#REF!</v>
      </c>
    </row>
    <row r="222" spans="1:17" ht="15.75" thickBot="1" x14ac:dyDescent="0.3">
      <c r="A222" s="111" t="s">
        <v>90</v>
      </c>
      <c r="B222" s="93" t="e">
        <f>#REF!</f>
        <v>#REF!</v>
      </c>
      <c r="C222" s="112" t="e">
        <f>#REF!</f>
        <v>#REF!</v>
      </c>
      <c r="D222" s="124" t="e">
        <f t="shared" si="173"/>
        <v>#REF!</v>
      </c>
      <c r="E222" s="112" t="e">
        <f>#REF!</f>
        <v>#REF!</v>
      </c>
      <c r="F222" s="124" t="e">
        <f t="shared" si="174"/>
        <v>#REF!</v>
      </c>
      <c r="G222" s="112" t="e">
        <f>#REF!</f>
        <v>#REF!</v>
      </c>
      <c r="H222" s="124" t="e">
        <f t="shared" si="175"/>
        <v>#REF!</v>
      </c>
      <c r="I222" s="112" t="e">
        <f>#REF!</f>
        <v>#REF!</v>
      </c>
      <c r="J222" s="124" t="e">
        <f t="shared" si="176"/>
        <v>#REF!</v>
      </c>
      <c r="K222" s="112" t="e">
        <f>#REF!</f>
        <v>#REF!</v>
      </c>
      <c r="L222" s="124" t="e">
        <f t="shared" si="177"/>
        <v>#REF!</v>
      </c>
      <c r="M222" s="112" t="e">
        <f>#REF!</f>
        <v>#REF!</v>
      </c>
      <c r="N222" s="124" t="e">
        <f t="shared" si="178"/>
        <v>#REF!</v>
      </c>
      <c r="O222" s="258" t="e">
        <f t="shared" si="179"/>
        <v>#REF!</v>
      </c>
      <c r="P222" s="125" t="e">
        <f t="shared" si="180"/>
        <v>#REF!</v>
      </c>
      <c r="Q222" s="249" t="e">
        <f t="shared" si="181"/>
        <v>#REF!</v>
      </c>
    </row>
    <row r="223" spans="1:17" ht="15.75" thickBot="1" x14ac:dyDescent="0.3">
      <c r="A223" s="6" t="s">
        <v>7</v>
      </c>
      <c r="B223" s="7" t="e">
        <f>SUM(B216:B222)</f>
        <v>#REF!</v>
      </c>
      <c r="C223" s="8" t="e">
        <f>SUM(C216:C222)</f>
        <v>#REF!</v>
      </c>
      <c r="D223" s="22" t="e">
        <f t="shared" si="173"/>
        <v>#REF!</v>
      </c>
      <c r="E223" s="8" t="e">
        <f>SUM(E216:E222)</f>
        <v>#REF!</v>
      </c>
      <c r="F223" s="22" t="e">
        <f t="shared" si="174"/>
        <v>#REF!</v>
      </c>
      <c r="G223" s="8" t="e">
        <f>SUM(G216:G222)</f>
        <v>#REF!</v>
      </c>
      <c r="H223" s="22" t="e">
        <f t="shared" si="175"/>
        <v>#REF!</v>
      </c>
      <c r="I223" s="8" t="e">
        <f>SUM(I216:I222)</f>
        <v>#REF!</v>
      </c>
      <c r="J223" s="22" t="e">
        <f t="shared" si="176"/>
        <v>#REF!</v>
      </c>
      <c r="K223" s="8" t="e">
        <f t="shared" ref="K223" si="182">SUM(K216:K222)</f>
        <v>#REF!</v>
      </c>
      <c r="L223" s="22" t="e">
        <f t="shared" si="177"/>
        <v>#REF!</v>
      </c>
      <c r="M223" s="8" t="e">
        <f t="shared" ref="M223" si="183">SUM(M216:M222)</f>
        <v>#REF!</v>
      </c>
      <c r="N223" s="22" t="e">
        <f t="shared" si="178"/>
        <v>#REF!</v>
      </c>
      <c r="O223" s="81" t="e">
        <f t="shared" si="179"/>
        <v>#REF!</v>
      </c>
      <c r="P223" s="82" t="e">
        <f t="shared" si="180"/>
        <v>#REF!</v>
      </c>
      <c r="Q223" s="8" t="e">
        <f t="shared" si="181"/>
        <v>#REF!</v>
      </c>
    </row>
    <row r="225" spans="1:17" ht="15.75" x14ac:dyDescent="0.25">
      <c r="A225" s="1290" t="s">
        <v>297</v>
      </c>
      <c r="B225" s="1291"/>
      <c r="C225" s="1291"/>
      <c r="D225" s="1291"/>
      <c r="E225" s="1291"/>
      <c r="F225" s="1291"/>
      <c r="G225" s="1291"/>
      <c r="H225" s="1291"/>
      <c r="I225" s="1291"/>
      <c r="J225" s="1291"/>
      <c r="K225" s="1291"/>
      <c r="L225" s="1291"/>
      <c r="M225" s="1291"/>
      <c r="N225" s="1291"/>
      <c r="O225" s="1291"/>
      <c r="P225" s="1291"/>
      <c r="Q225" s="1291"/>
    </row>
    <row r="226" spans="1:17" ht="36.75" thickBot="1" x14ac:dyDescent="0.3">
      <c r="A226" s="86" t="s">
        <v>14</v>
      </c>
      <c r="B226" s="105" t="s">
        <v>165</v>
      </c>
      <c r="C226" s="225" t="s">
        <v>2</v>
      </c>
      <c r="D226" s="226" t="s">
        <v>1</v>
      </c>
      <c r="E226" s="225" t="s">
        <v>3</v>
      </c>
      <c r="F226" s="226" t="s">
        <v>1</v>
      </c>
      <c r="G226" s="225" t="s">
        <v>4</v>
      </c>
      <c r="H226" s="226" t="s">
        <v>1</v>
      </c>
      <c r="I226" s="225" t="s">
        <v>5</v>
      </c>
      <c r="J226" s="226" t="s">
        <v>1</v>
      </c>
      <c r="K226" s="227" t="s">
        <v>194</v>
      </c>
      <c r="L226" s="228" t="s">
        <v>1</v>
      </c>
      <c r="M226" s="227" t="s">
        <v>195</v>
      </c>
      <c r="N226" s="228" t="s">
        <v>1</v>
      </c>
      <c r="O226" s="255" t="s">
        <v>197</v>
      </c>
      <c r="P226" s="256" t="s">
        <v>196</v>
      </c>
      <c r="Q226" s="227" t="s">
        <v>6</v>
      </c>
    </row>
    <row r="227" spans="1:17" ht="15.75" thickTop="1" x14ac:dyDescent="0.25">
      <c r="A227" s="89" t="s">
        <v>33</v>
      </c>
      <c r="B227" s="10">
        <f>'UBS Vila Maria P Gnecco'!B19</f>
        <v>6</v>
      </c>
      <c r="C227" s="106">
        <f>'UBS Vila Maria P Gnecco'!C19</f>
        <v>5</v>
      </c>
      <c r="D227" s="19">
        <f t="shared" ref="D227:D235" si="184">C227/$B227</f>
        <v>0.83333333333333337</v>
      </c>
      <c r="E227" s="106">
        <f>'UBS Vila Maria P Gnecco'!E19</f>
        <v>0</v>
      </c>
      <c r="F227" s="19">
        <f t="shared" ref="F227:F235" si="185">E227/$B227</f>
        <v>0</v>
      </c>
      <c r="G227" s="106">
        <f>'UBS Vila Maria P Gnecco'!G19</f>
        <v>0</v>
      </c>
      <c r="H227" s="19">
        <f t="shared" ref="H227:H235" si="186">G227/$B227</f>
        <v>0</v>
      </c>
      <c r="I227" s="106">
        <f>'UBS Vila Maria P Gnecco'!K19</f>
        <v>0</v>
      </c>
      <c r="J227" s="19">
        <f t="shared" ref="J227:J235" si="187">I227/$B227</f>
        <v>0</v>
      </c>
      <c r="K227" s="106">
        <f>'UBS Vila Maria P Gnecco'!M19</f>
        <v>0</v>
      </c>
      <c r="L227" s="19">
        <f t="shared" ref="L227:L235" si="188">K227/$B227</f>
        <v>0</v>
      </c>
      <c r="M227" s="106">
        <f>'UBS Vila Maria P Gnecco'!O19</f>
        <v>0</v>
      </c>
      <c r="N227" s="19">
        <f t="shared" ref="N227:N235" si="189">M227/$B227</f>
        <v>0</v>
      </c>
      <c r="O227" s="245">
        <f t="shared" ref="O227:O235" si="190">SUM(I227,K227,M227)</f>
        <v>0</v>
      </c>
      <c r="P227" s="119">
        <f t="shared" ref="P227:P235" si="191">O227/($B227*3)</f>
        <v>0</v>
      </c>
      <c r="Q227" s="248">
        <f t="shared" ref="Q227:Q235" si="192">SUM(C227,E227,G227,I227,K227,M227)</f>
        <v>5</v>
      </c>
    </row>
    <row r="228" spans="1:17" x14ac:dyDescent="0.25">
      <c r="A228" s="89" t="s">
        <v>20</v>
      </c>
      <c r="B228" s="84">
        <f>'UBS Vila Maria P Gnecco'!B20</f>
        <v>3</v>
      </c>
      <c r="C228" s="107">
        <f>'UBS Vila Maria P Gnecco'!C20</f>
        <v>3</v>
      </c>
      <c r="D228" s="120">
        <f t="shared" si="184"/>
        <v>1</v>
      </c>
      <c r="E228" s="107">
        <f>'UBS Vila Maria P Gnecco'!E20</f>
        <v>0</v>
      </c>
      <c r="F228" s="120">
        <f t="shared" si="185"/>
        <v>0</v>
      </c>
      <c r="G228" s="107">
        <f>'UBS Vila Maria P Gnecco'!G20</f>
        <v>0</v>
      </c>
      <c r="H228" s="120">
        <f t="shared" si="186"/>
        <v>0</v>
      </c>
      <c r="I228" s="107">
        <f>'UBS Vila Maria P Gnecco'!K20</f>
        <v>0</v>
      </c>
      <c r="J228" s="120">
        <f t="shared" si="187"/>
        <v>0</v>
      </c>
      <c r="K228" s="107">
        <f>'UBS Vila Maria P Gnecco'!M20</f>
        <v>0</v>
      </c>
      <c r="L228" s="120">
        <f t="shared" si="188"/>
        <v>0</v>
      </c>
      <c r="M228" s="107">
        <f>'UBS Vila Maria P Gnecco'!O20</f>
        <v>0</v>
      </c>
      <c r="N228" s="120">
        <f t="shared" si="189"/>
        <v>0</v>
      </c>
      <c r="O228" s="257">
        <f t="shared" si="190"/>
        <v>0</v>
      </c>
      <c r="P228" s="121">
        <f t="shared" si="191"/>
        <v>0</v>
      </c>
      <c r="Q228" s="247">
        <f t="shared" si="192"/>
        <v>3</v>
      </c>
    </row>
    <row r="229" spans="1:17" x14ac:dyDescent="0.25">
      <c r="A229" s="89" t="s">
        <v>43</v>
      </c>
      <c r="B229" s="84">
        <f>'UBS Vila Maria P Gnecco'!B21</f>
        <v>3</v>
      </c>
      <c r="C229" s="110">
        <f>'UBS Vila Maria P Gnecco'!C21</f>
        <v>3</v>
      </c>
      <c r="D229" s="120">
        <f t="shared" si="184"/>
        <v>1</v>
      </c>
      <c r="E229" s="110">
        <f>'UBS Vila Maria P Gnecco'!E21</f>
        <v>0</v>
      </c>
      <c r="F229" s="120">
        <f t="shared" si="185"/>
        <v>0</v>
      </c>
      <c r="G229" s="110">
        <f>'UBS Vila Maria P Gnecco'!G21</f>
        <v>0</v>
      </c>
      <c r="H229" s="120">
        <f t="shared" si="186"/>
        <v>0</v>
      </c>
      <c r="I229" s="107">
        <f>'UBS Vila Maria P Gnecco'!K21</f>
        <v>0</v>
      </c>
      <c r="J229" s="120">
        <f t="shared" si="187"/>
        <v>0</v>
      </c>
      <c r="K229" s="107">
        <f>'UBS Vila Maria P Gnecco'!M21</f>
        <v>0</v>
      </c>
      <c r="L229" s="120">
        <f t="shared" si="188"/>
        <v>0</v>
      </c>
      <c r="M229" s="107">
        <f>'UBS Vila Maria P Gnecco'!O21</f>
        <v>0</v>
      </c>
      <c r="N229" s="120">
        <f t="shared" si="189"/>
        <v>0</v>
      </c>
      <c r="O229" s="257">
        <f t="shared" si="190"/>
        <v>0</v>
      </c>
      <c r="P229" s="121">
        <f t="shared" si="191"/>
        <v>0</v>
      </c>
      <c r="Q229" s="247">
        <f t="shared" si="192"/>
        <v>3</v>
      </c>
    </row>
    <row r="230" spans="1:17" x14ac:dyDescent="0.25">
      <c r="A230" s="89" t="s">
        <v>23</v>
      </c>
      <c r="B230" s="84">
        <f>'UBS Vila Maria P Gnecco'!B22</f>
        <v>3</v>
      </c>
      <c r="C230" s="107">
        <f>'UBS Vila Maria P Gnecco'!C22</f>
        <v>3</v>
      </c>
      <c r="D230" s="120">
        <f t="shared" si="184"/>
        <v>1</v>
      </c>
      <c r="E230" s="107">
        <f>'UBS Vila Maria P Gnecco'!E22</f>
        <v>0</v>
      </c>
      <c r="F230" s="120">
        <f t="shared" si="185"/>
        <v>0</v>
      </c>
      <c r="G230" s="107">
        <f>'UBS Vila Maria P Gnecco'!G22</f>
        <v>0</v>
      </c>
      <c r="H230" s="120">
        <f t="shared" si="186"/>
        <v>0</v>
      </c>
      <c r="I230" s="107">
        <f>'UBS Vila Maria P Gnecco'!K22</f>
        <v>0</v>
      </c>
      <c r="J230" s="120">
        <f t="shared" si="187"/>
        <v>0</v>
      </c>
      <c r="K230" s="107">
        <f>'UBS Vila Maria P Gnecco'!M22</f>
        <v>0</v>
      </c>
      <c r="L230" s="120">
        <f t="shared" si="188"/>
        <v>0</v>
      </c>
      <c r="M230" s="107">
        <f>'UBS Vila Maria P Gnecco'!O22</f>
        <v>0</v>
      </c>
      <c r="N230" s="120">
        <f t="shared" si="189"/>
        <v>0</v>
      </c>
      <c r="O230" s="257">
        <f t="shared" si="190"/>
        <v>0</v>
      </c>
      <c r="P230" s="121">
        <f t="shared" si="191"/>
        <v>0</v>
      </c>
      <c r="Q230" s="247">
        <f t="shared" si="192"/>
        <v>3</v>
      </c>
    </row>
    <row r="231" spans="1:17" x14ac:dyDescent="0.25">
      <c r="A231" s="89" t="s">
        <v>24</v>
      </c>
      <c r="B231" s="90">
        <f>'UBS Vila Maria P Gnecco'!B23</f>
        <v>1</v>
      </c>
      <c r="C231" s="107">
        <f>'UBS Vila Maria P Gnecco'!C23</f>
        <v>2</v>
      </c>
      <c r="D231" s="120">
        <f t="shared" si="184"/>
        <v>2</v>
      </c>
      <c r="E231" s="107">
        <f>'UBS Vila Maria P Gnecco'!E23</f>
        <v>0</v>
      </c>
      <c r="F231" s="120">
        <f t="shared" si="185"/>
        <v>0</v>
      </c>
      <c r="G231" s="107">
        <f>'UBS Vila Maria P Gnecco'!G23</f>
        <v>0</v>
      </c>
      <c r="H231" s="120">
        <f t="shared" si="186"/>
        <v>0</v>
      </c>
      <c r="I231" s="107">
        <f>'UBS Vila Maria P Gnecco'!K23</f>
        <v>0</v>
      </c>
      <c r="J231" s="120">
        <f t="shared" si="187"/>
        <v>0</v>
      </c>
      <c r="K231" s="107">
        <f>'UBS Vila Maria P Gnecco'!M23</f>
        <v>0</v>
      </c>
      <c r="L231" s="120">
        <f t="shared" si="188"/>
        <v>0</v>
      </c>
      <c r="M231" s="107">
        <f>'UBS Vila Maria P Gnecco'!O23</f>
        <v>0</v>
      </c>
      <c r="N231" s="120">
        <f t="shared" si="189"/>
        <v>0</v>
      </c>
      <c r="O231" s="257">
        <f t="shared" si="190"/>
        <v>0</v>
      </c>
      <c r="P231" s="121">
        <f t="shared" si="191"/>
        <v>0</v>
      </c>
      <c r="Q231" s="247">
        <f t="shared" si="192"/>
        <v>2</v>
      </c>
    </row>
    <row r="232" spans="1:17" x14ac:dyDescent="0.25">
      <c r="A232" s="89" t="s">
        <v>25</v>
      </c>
      <c r="B232" s="84">
        <f>'UBS Vila Maria P Gnecco'!B24</f>
        <v>4</v>
      </c>
      <c r="C232" s="107">
        <f>'UBS Vila Maria P Gnecco'!C24</f>
        <v>4</v>
      </c>
      <c r="D232" s="120">
        <f t="shared" si="184"/>
        <v>1</v>
      </c>
      <c r="E232" s="107">
        <f>'UBS Vila Maria P Gnecco'!E24</f>
        <v>0</v>
      </c>
      <c r="F232" s="120">
        <f t="shared" si="185"/>
        <v>0</v>
      </c>
      <c r="G232" s="107">
        <f>'UBS Vila Maria P Gnecco'!G24</f>
        <v>0</v>
      </c>
      <c r="H232" s="120">
        <f t="shared" si="186"/>
        <v>0</v>
      </c>
      <c r="I232" s="107">
        <f>'UBS Vila Maria P Gnecco'!K24</f>
        <v>0</v>
      </c>
      <c r="J232" s="120">
        <f t="shared" si="187"/>
        <v>0</v>
      </c>
      <c r="K232" s="107">
        <f>'UBS Vila Maria P Gnecco'!M24</f>
        <v>0</v>
      </c>
      <c r="L232" s="120">
        <f t="shared" si="188"/>
        <v>0</v>
      </c>
      <c r="M232" s="107">
        <f>'UBS Vila Maria P Gnecco'!O24</f>
        <v>0</v>
      </c>
      <c r="N232" s="120">
        <f t="shared" si="189"/>
        <v>0</v>
      </c>
      <c r="O232" s="257">
        <f t="shared" si="190"/>
        <v>0</v>
      </c>
      <c r="P232" s="121">
        <f t="shared" si="191"/>
        <v>0</v>
      </c>
      <c r="Q232" s="247">
        <f t="shared" si="192"/>
        <v>4</v>
      </c>
    </row>
    <row r="233" spans="1:17" x14ac:dyDescent="0.25">
      <c r="A233" s="89" t="s">
        <v>26</v>
      </c>
      <c r="B233" s="84">
        <f>'UBS Vila Maria P Gnecco'!B25</f>
        <v>1</v>
      </c>
      <c r="C233" s="107">
        <f>'UBS Vila Maria P Gnecco'!C25</f>
        <v>1</v>
      </c>
      <c r="D233" s="120">
        <f t="shared" si="184"/>
        <v>1</v>
      </c>
      <c r="E233" s="107">
        <f>'UBS Vila Maria P Gnecco'!E25</f>
        <v>0</v>
      </c>
      <c r="F233" s="120">
        <f t="shared" si="185"/>
        <v>0</v>
      </c>
      <c r="G233" s="107">
        <f>'UBS Vila Maria P Gnecco'!G25</f>
        <v>0</v>
      </c>
      <c r="H233" s="120">
        <f t="shared" si="186"/>
        <v>0</v>
      </c>
      <c r="I233" s="107">
        <f>'UBS Vila Maria P Gnecco'!K25</f>
        <v>0</v>
      </c>
      <c r="J233" s="120">
        <f t="shared" si="187"/>
        <v>0</v>
      </c>
      <c r="K233" s="107">
        <f>'UBS Vila Maria P Gnecco'!M25</f>
        <v>0</v>
      </c>
      <c r="L233" s="120">
        <f t="shared" si="188"/>
        <v>0</v>
      </c>
      <c r="M233" s="107">
        <f>'UBS Vila Maria P Gnecco'!O25</f>
        <v>0</v>
      </c>
      <c r="N233" s="120">
        <f t="shared" si="189"/>
        <v>0</v>
      </c>
      <c r="O233" s="257">
        <f t="shared" si="190"/>
        <v>0</v>
      </c>
      <c r="P233" s="121">
        <f t="shared" si="191"/>
        <v>0</v>
      </c>
      <c r="Q233" s="247">
        <f t="shared" si="192"/>
        <v>1</v>
      </c>
    </row>
    <row r="234" spans="1:17" x14ac:dyDescent="0.25">
      <c r="A234" s="89" t="s">
        <v>34</v>
      </c>
      <c r="B234" s="84">
        <f>'UBS Vila Maria P Gnecco'!B26</f>
        <v>1</v>
      </c>
      <c r="C234" s="107">
        <f>'UBS Vila Maria P Gnecco'!C26</f>
        <v>2</v>
      </c>
      <c r="D234" s="120">
        <f t="shared" si="184"/>
        <v>2</v>
      </c>
      <c r="E234" s="107">
        <f>'UBS Vila Maria P Gnecco'!E26</f>
        <v>0</v>
      </c>
      <c r="F234" s="120">
        <f t="shared" si="185"/>
        <v>0</v>
      </c>
      <c r="G234" s="107">
        <f>'UBS Vila Maria P Gnecco'!G26</f>
        <v>0</v>
      </c>
      <c r="H234" s="120">
        <f t="shared" si="186"/>
        <v>0</v>
      </c>
      <c r="I234" s="107">
        <f>'UBS Vila Maria P Gnecco'!K26</f>
        <v>0</v>
      </c>
      <c r="J234" s="120">
        <f t="shared" si="187"/>
        <v>0</v>
      </c>
      <c r="K234" s="107">
        <f>'UBS Vila Maria P Gnecco'!M26</f>
        <v>0</v>
      </c>
      <c r="L234" s="120">
        <f t="shared" si="188"/>
        <v>0</v>
      </c>
      <c r="M234" s="107">
        <f>'UBS Vila Maria P Gnecco'!O26</f>
        <v>0</v>
      </c>
      <c r="N234" s="120">
        <f t="shared" si="189"/>
        <v>0</v>
      </c>
      <c r="O234" s="257">
        <f t="shared" si="190"/>
        <v>0</v>
      </c>
      <c r="P234" s="121">
        <f t="shared" si="191"/>
        <v>0</v>
      </c>
      <c r="Q234" s="247">
        <f t="shared" si="192"/>
        <v>2</v>
      </c>
    </row>
    <row r="235" spans="1:17" ht="15.75" thickBot="1" x14ac:dyDescent="0.3">
      <c r="A235" s="6" t="s">
        <v>7</v>
      </c>
      <c r="B235" s="7">
        <f>SUM(B227:B234)</f>
        <v>22</v>
      </c>
      <c r="C235" s="8">
        <f>SUM(C227:C234)</f>
        <v>23</v>
      </c>
      <c r="D235" s="22">
        <f t="shared" si="184"/>
        <v>1.0454545454545454</v>
      </c>
      <c r="E235" s="8">
        <f>SUM(E227:E234)</f>
        <v>0</v>
      </c>
      <c r="F235" s="22">
        <f t="shared" si="185"/>
        <v>0</v>
      </c>
      <c r="G235" s="8">
        <f>SUM(G227:G234)</f>
        <v>0</v>
      </c>
      <c r="H235" s="22">
        <f t="shared" si="186"/>
        <v>0</v>
      </c>
      <c r="I235" s="8">
        <f>SUM(I227:I234)</f>
        <v>0</v>
      </c>
      <c r="J235" s="22">
        <f t="shared" si="187"/>
        <v>0</v>
      </c>
      <c r="K235" s="8">
        <f t="shared" ref="K235" si="193">SUM(K227:K234)</f>
        <v>0</v>
      </c>
      <c r="L235" s="22">
        <f t="shared" si="188"/>
        <v>0</v>
      </c>
      <c r="M235" s="8">
        <f t="shared" ref="M235" si="194">SUM(M227:M234)</f>
        <v>0</v>
      </c>
      <c r="N235" s="22">
        <f t="shared" si="189"/>
        <v>0</v>
      </c>
      <c r="O235" s="81">
        <f t="shared" si="190"/>
        <v>0</v>
      </c>
      <c r="P235" s="82">
        <f t="shared" si="191"/>
        <v>0</v>
      </c>
      <c r="Q235" s="8">
        <f t="shared" si="192"/>
        <v>23</v>
      </c>
    </row>
    <row r="237" spans="1:17" ht="15.75" x14ac:dyDescent="0.25">
      <c r="A237" s="1290" t="s">
        <v>299</v>
      </c>
      <c r="B237" s="1291"/>
      <c r="C237" s="1291"/>
      <c r="D237" s="1291"/>
      <c r="E237" s="1291"/>
      <c r="F237" s="1291"/>
      <c r="G237" s="1291"/>
      <c r="H237" s="1291"/>
      <c r="I237" s="1291"/>
      <c r="J237" s="1291"/>
      <c r="K237" s="1291"/>
      <c r="L237" s="1291"/>
      <c r="M237" s="1291"/>
      <c r="N237" s="1291"/>
      <c r="O237" s="1291"/>
      <c r="P237" s="1291"/>
      <c r="Q237" s="1291"/>
    </row>
    <row r="238" spans="1:17" ht="36.75" thickBot="1" x14ac:dyDescent="0.3">
      <c r="A238" s="86" t="s">
        <v>14</v>
      </c>
      <c r="B238" s="105" t="s">
        <v>165</v>
      </c>
      <c r="C238" s="225" t="s">
        <v>2</v>
      </c>
      <c r="D238" s="226" t="s">
        <v>1</v>
      </c>
      <c r="E238" s="225" t="s">
        <v>3</v>
      </c>
      <c r="F238" s="226" t="s">
        <v>1</v>
      </c>
      <c r="G238" s="225" t="s">
        <v>4</v>
      </c>
      <c r="H238" s="226" t="s">
        <v>1</v>
      </c>
      <c r="I238" s="225" t="s">
        <v>5</v>
      </c>
      <c r="J238" s="226" t="s">
        <v>1</v>
      </c>
      <c r="K238" s="227" t="s">
        <v>194</v>
      </c>
      <c r="L238" s="228" t="s">
        <v>1</v>
      </c>
      <c r="M238" s="227" t="s">
        <v>195</v>
      </c>
      <c r="N238" s="228" t="s">
        <v>1</v>
      </c>
      <c r="O238" s="255" t="s">
        <v>197</v>
      </c>
      <c r="P238" s="256" t="s">
        <v>196</v>
      </c>
      <c r="Q238" s="227" t="s">
        <v>6</v>
      </c>
    </row>
    <row r="239" spans="1:17" ht="15.75" thickTop="1" x14ac:dyDescent="0.25">
      <c r="A239" s="89" t="s">
        <v>20</v>
      </c>
      <c r="B239" s="90" t="e">
        <f>'UBS Jardim Julieta'!#REF!</f>
        <v>#REF!</v>
      </c>
      <c r="C239" s="107" t="e">
        <f>'UBS Jardim Julieta'!#REF!</f>
        <v>#REF!</v>
      </c>
      <c r="D239" s="120" t="e">
        <f t="shared" ref="D239:D246" si="195">C239/$B239</f>
        <v>#REF!</v>
      </c>
      <c r="E239" s="107" t="e">
        <f>'UBS Jardim Julieta'!#REF!</f>
        <v>#REF!</v>
      </c>
      <c r="F239" s="120" t="e">
        <f t="shared" ref="F239:F246" si="196">E239/$B239</f>
        <v>#REF!</v>
      </c>
      <c r="G239" s="107" t="e">
        <f>'UBS Jardim Julieta'!#REF!</f>
        <v>#REF!</v>
      </c>
      <c r="H239" s="120" t="e">
        <f t="shared" ref="H239:H246" si="197">G239/$B239</f>
        <v>#REF!</v>
      </c>
      <c r="I239" s="107" t="e">
        <f>'UBS Jardim Julieta'!#REF!</f>
        <v>#REF!</v>
      </c>
      <c r="J239" s="120" t="e">
        <f t="shared" ref="J239:J246" si="198">I239/$B239</f>
        <v>#REF!</v>
      </c>
      <c r="K239" s="107" t="e">
        <f>'UBS Jardim Julieta'!#REF!</f>
        <v>#REF!</v>
      </c>
      <c r="L239" s="120" t="e">
        <f t="shared" ref="L239:L246" si="199">K239/$B239</f>
        <v>#REF!</v>
      </c>
      <c r="M239" s="107" t="e">
        <f>'UBS Jardim Julieta'!#REF!</f>
        <v>#REF!</v>
      </c>
      <c r="N239" s="120" t="e">
        <f t="shared" ref="N239:N246" si="200">M239/$B239</f>
        <v>#REF!</v>
      </c>
      <c r="O239" s="257" t="e">
        <f t="shared" ref="O239:O246" si="201">SUM(I239,K239,M239)</f>
        <v>#REF!</v>
      </c>
      <c r="P239" s="121" t="e">
        <f t="shared" ref="P239:P246" si="202">O239/($B239*3)</f>
        <v>#REF!</v>
      </c>
      <c r="Q239" s="247" t="e">
        <f t="shared" ref="Q239:Q246" si="203">SUM(C239,E239,G239,I239,K239,M239)</f>
        <v>#REF!</v>
      </c>
    </row>
    <row r="240" spans="1:17" x14ac:dyDescent="0.25">
      <c r="A240" s="89" t="s">
        <v>43</v>
      </c>
      <c r="B240" s="90" t="e">
        <f>'UBS Jardim Julieta'!#REF!</f>
        <v>#REF!</v>
      </c>
      <c r="C240" s="107" t="e">
        <f>'UBS Jardim Julieta'!#REF!</f>
        <v>#REF!</v>
      </c>
      <c r="D240" s="120" t="e">
        <f t="shared" si="195"/>
        <v>#REF!</v>
      </c>
      <c r="E240" s="107" t="e">
        <f>'UBS Jardim Julieta'!#REF!</f>
        <v>#REF!</v>
      </c>
      <c r="F240" s="120" t="e">
        <f t="shared" si="196"/>
        <v>#REF!</v>
      </c>
      <c r="G240" s="107" t="e">
        <f>'UBS Jardim Julieta'!#REF!</f>
        <v>#REF!</v>
      </c>
      <c r="H240" s="120" t="e">
        <f t="shared" si="197"/>
        <v>#REF!</v>
      </c>
      <c r="I240" s="107" t="e">
        <f>'UBS Jardim Julieta'!#REF!</f>
        <v>#REF!</v>
      </c>
      <c r="J240" s="120" t="e">
        <f t="shared" si="198"/>
        <v>#REF!</v>
      </c>
      <c r="K240" s="107" t="e">
        <f>'UBS Jardim Julieta'!#REF!</f>
        <v>#REF!</v>
      </c>
      <c r="L240" s="120" t="e">
        <f t="shared" si="199"/>
        <v>#REF!</v>
      </c>
      <c r="M240" s="107" t="e">
        <f>'UBS Jardim Julieta'!#REF!</f>
        <v>#REF!</v>
      </c>
      <c r="N240" s="120" t="e">
        <f t="shared" si="200"/>
        <v>#REF!</v>
      </c>
      <c r="O240" s="257" t="e">
        <f t="shared" si="201"/>
        <v>#REF!</v>
      </c>
      <c r="P240" s="121" t="e">
        <f t="shared" si="202"/>
        <v>#REF!</v>
      </c>
      <c r="Q240" s="247" t="e">
        <f t="shared" si="203"/>
        <v>#REF!</v>
      </c>
    </row>
    <row r="241" spans="1:17" x14ac:dyDescent="0.25">
      <c r="A241" s="89" t="s">
        <v>23</v>
      </c>
      <c r="B241" s="90" t="e">
        <f>'UBS Jardim Julieta'!#REF!</f>
        <v>#REF!</v>
      </c>
      <c r="C241" s="107" t="e">
        <f>'UBS Jardim Julieta'!#REF!</f>
        <v>#REF!</v>
      </c>
      <c r="D241" s="120" t="e">
        <f t="shared" si="195"/>
        <v>#REF!</v>
      </c>
      <c r="E241" s="107" t="e">
        <f>'UBS Jardim Julieta'!#REF!</f>
        <v>#REF!</v>
      </c>
      <c r="F241" s="120" t="e">
        <f t="shared" si="196"/>
        <v>#REF!</v>
      </c>
      <c r="G241" s="107" t="e">
        <f>'UBS Jardim Julieta'!#REF!</f>
        <v>#REF!</v>
      </c>
      <c r="H241" s="120" t="e">
        <f t="shared" si="197"/>
        <v>#REF!</v>
      </c>
      <c r="I241" s="107" t="e">
        <f>'UBS Jardim Julieta'!#REF!</f>
        <v>#REF!</v>
      </c>
      <c r="J241" s="120" t="e">
        <f t="shared" si="198"/>
        <v>#REF!</v>
      </c>
      <c r="K241" s="107" t="e">
        <f>'UBS Jardim Julieta'!#REF!</f>
        <v>#REF!</v>
      </c>
      <c r="L241" s="120" t="e">
        <f t="shared" si="199"/>
        <v>#REF!</v>
      </c>
      <c r="M241" s="107" t="e">
        <f>'UBS Jardim Julieta'!#REF!</f>
        <v>#REF!</v>
      </c>
      <c r="N241" s="120" t="e">
        <f t="shared" si="200"/>
        <v>#REF!</v>
      </c>
      <c r="O241" s="257" t="e">
        <f t="shared" si="201"/>
        <v>#REF!</v>
      </c>
      <c r="P241" s="121" t="e">
        <f t="shared" si="202"/>
        <v>#REF!</v>
      </c>
      <c r="Q241" s="247" t="e">
        <f t="shared" si="203"/>
        <v>#REF!</v>
      </c>
    </row>
    <row r="242" spans="1:17" x14ac:dyDescent="0.25">
      <c r="A242" s="89" t="s">
        <v>24</v>
      </c>
      <c r="B242" s="90" t="e">
        <f>'UBS Jardim Julieta'!#REF!</f>
        <v>#REF!</v>
      </c>
      <c r="C242" s="107" t="e">
        <f>'UBS Jardim Julieta'!#REF!</f>
        <v>#REF!</v>
      </c>
      <c r="D242" s="120" t="e">
        <f t="shared" si="195"/>
        <v>#REF!</v>
      </c>
      <c r="E242" s="107" t="e">
        <f>'UBS Jardim Julieta'!#REF!</f>
        <v>#REF!</v>
      </c>
      <c r="F242" s="120" t="e">
        <f t="shared" si="196"/>
        <v>#REF!</v>
      </c>
      <c r="G242" s="107" t="e">
        <f>'UBS Jardim Julieta'!#REF!</f>
        <v>#REF!</v>
      </c>
      <c r="H242" s="120" t="e">
        <f t="shared" si="197"/>
        <v>#REF!</v>
      </c>
      <c r="I242" s="107" t="e">
        <f>'UBS Jardim Julieta'!#REF!</f>
        <v>#REF!</v>
      </c>
      <c r="J242" s="120" t="e">
        <f t="shared" si="198"/>
        <v>#REF!</v>
      </c>
      <c r="K242" s="107" t="e">
        <f>'UBS Jardim Julieta'!#REF!</f>
        <v>#REF!</v>
      </c>
      <c r="L242" s="120" t="e">
        <f t="shared" si="199"/>
        <v>#REF!</v>
      </c>
      <c r="M242" s="107" t="e">
        <f>'UBS Jardim Julieta'!#REF!</f>
        <v>#REF!</v>
      </c>
      <c r="N242" s="120" t="e">
        <f t="shared" si="200"/>
        <v>#REF!</v>
      </c>
      <c r="O242" s="257" t="e">
        <f t="shared" si="201"/>
        <v>#REF!</v>
      </c>
      <c r="P242" s="121" t="e">
        <f t="shared" si="202"/>
        <v>#REF!</v>
      </c>
      <c r="Q242" s="247" t="e">
        <f t="shared" si="203"/>
        <v>#REF!</v>
      </c>
    </row>
    <row r="243" spans="1:17" x14ac:dyDescent="0.25">
      <c r="A243" s="89" t="s">
        <v>25</v>
      </c>
      <c r="B243" s="90" t="e">
        <f>'UBS Jardim Julieta'!#REF!</f>
        <v>#REF!</v>
      </c>
      <c r="C243" s="107" t="e">
        <f>'UBS Jardim Julieta'!#REF!</f>
        <v>#REF!</v>
      </c>
      <c r="D243" s="120" t="e">
        <f t="shared" si="195"/>
        <v>#REF!</v>
      </c>
      <c r="E243" s="107" t="e">
        <f>'UBS Jardim Julieta'!#REF!</f>
        <v>#REF!</v>
      </c>
      <c r="F243" s="120" t="e">
        <f t="shared" si="196"/>
        <v>#REF!</v>
      </c>
      <c r="G243" s="107" t="e">
        <f>'UBS Jardim Julieta'!#REF!</f>
        <v>#REF!</v>
      </c>
      <c r="H243" s="120" t="e">
        <f t="shared" si="197"/>
        <v>#REF!</v>
      </c>
      <c r="I243" s="107" t="e">
        <f>'UBS Jardim Julieta'!#REF!</f>
        <v>#REF!</v>
      </c>
      <c r="J243" s="120" t="e">
        <f t="shared" si="198"/>
        <v>#REF!</v>
      </c>
      <c r="K243" s="107" t="e">
        <f>'UBS Jardim Julieta'!#REF!</f>
        <v>#REF!</v>
      </c>
      <c r="L243" s="120" t="e">
        <f t="shared" si="199"/>
        <v>#REF!</v>
      </c>
      <c r="M243" s="107" t="e">
        <f>'UBS Jardim Julieta'!#REF!</f>
        <v>#REF!</v>
      </c>
      <c r="N243" s="120" t="e">
        <f t="shared" si="200"/>
        <v>#REF!</v>
      </c>
      <c r="O243" s="257" t="e">
        <f t="shared" si="201"/>
        <v>#REF!</v>
      </c>
      <c r="P243" s="121" t="e">
        <f t="shared" si="202"/>
        <v>#REF!</v>
      </c>
      <c r="Q243" s="247" t="e">
        <f t="shared" si="203"/>
        <v>#REF!</v>
      </c>
    </row>
    <row r="244" spans="1:17" x14ac:dyDescent="0.25">
      <c r="A244" s="89" t="s">
        <v>26</v>
      </c>
      <c r="B244" s="90" t="e">
        <f>'UBS Jardim Julieta'!#REF!</f>
        <v>#REF!</v>
      </c>
      <c r="C244" s="107" t="e">
        <f>'UBS Jardim Julieta'!#REF!</f>
        <v>#REF!</v>
      </c>
      <c r="D244" s="120" t="e">
        <f t="shared" si="195"/>
        <v>#REF!</v>
      </c>
      <c r="E244" s="107" t="e">
        <f>'UBS Jardim Julieta'!#REF!</f>
        <v>#REF!</v>
      </c>
      <c r="F244" s="120" t="e">
        <f t="shared" si="196"/>
        <v>#REF!</v>
      </c>
      <c r="G244" s="107" t="e">
        <f>'UBS Jardim Julieta'!#REF!</f>
        <v>#REF!</v>
      </c>
      <c r="H244" s="120" t="e">
        <f t="shared" si="197"/>
        <v>#REF!</v>
      </c>
      <c r="I244" s="107" t="e">
        <f>'UBS Jardim Julieta'!#REF!</f>
        <v>#REF!</v>
      </c>
      <c r="J244" s="120" t="e">
        <f t="shared" si="198"/>
        <v>#REF!</v>
      </c>
      <c r="K244" s="107" t="e">
        <f>'UBS Jardim Julieta'!#REF!</f>
        <v>#REF!</v>
      </c>
      <c r="L244" s="120" t="e">
        <f t="shared" si="199"/>
        <v>#REF!</v>
      </c>
      <c r="M244" s="107" t="e">
        <f>'UBS Jardim Julieta'!#REF!</f>
        <v>#REF!</v>
      </c>
      <c r="N244" s="120" t="e">
        <f t="shared" si="200"/>
        <v>#REF!</v>
      </c>
      <c r="O244" s="257" t="e">
        <f t="shared" si="201"/>
        <v>#REF!</v>
      </c>
      <c r="P244" s="121" t="e">
        <f t="shared" si="202"/>
        <v>#REF!</v>
      </c>
      <c r="Q244" s="247" t="e">
        <f t="shared" si="203"/>
        <v>#REF!</v>
      </c>
    </row>
    <row r="245" spans="1:17" ht="15.75" thickBot="1" x14ac:dyDescent="0.3">
      <c r="A245" s="111" t="s">
        <v>169</v>
      </c>
      <c r="B245" s="162" t="e">
        <f>'UBS Jardim Julieta'!#REF!</f>
        <v>#REF!</v>
      </c>
      <c r="C245" s="112" t="e">
        <f>'UBS Jardim Julieta'!#REF!</f>
        <v>#REF!</v>
      </c>
      <c r="D245" s="124" t="e">
        <f t="shared" si="195"/>
        <v>#REF!</v>
      </c>
      <c r="E245" s="112" t="e">
        <f>'UBS Jardim Julieta'!#REF!</f>
        <v>#REF!</v>
      </c>
      <c r="F245" s="124" t="e">
        <f t="shared" si="196"/>
        <v>#REF!</v>
      </c>
      <c r="G245" s="112" t="e">
        <f>'UBS Jardim Julieta'!#REF!</f>
        <v>#REF!</v>
      </c>
      <c r="H245" s="124" t="e">
        <f t="shared" si="197"/>
        <v>#REF!</v>
      </c>
      <c r="I245" s="112" t="e">
        <f>'UBS Jardim Julieta'!#REF!</f>
        <v>#REF!</v>
      </c>
      <c r="J245" s="124" t="e">
        <f t="shared" si="198"/>
        <v>#REF!</v>
      </c>
      <c r="K245" s="112" t="e">
        <f>'UBS Jardim Julieta'!#REF!</f>
        <v>#REF!</v>
      </c>
      <c r="L245" s="124" t="e">
        <f t="shared" si="199"/>
        <v>#REF!</v>
      </c>
      <c r="M245" s="112" t="e">
        <f>'UBS Jardim Julieta'!#REF!</f>
        <v>#REF!</v>
      </c>
      <c r="N245" s="124" t="e">
        <f t="shared" si="200"/>
        <v>#REF!</v>
      </c>
      <c r="O245" s="258" t="e">
        <f t="shared" si="201"/>
        <v>#REF!</v>
      </c>
      <c r="P245" s="125" t="e">
        <f t="shared" si="202"/>
        <v>#REF!</v>
      </c>
      <c r="Q245" s="249" t="e">
        <f t="shared" si="203"/>
        <v>#REF!</v>
      </c>
    </row>
    <row r="246" spans="1:17" ht="15.75" thickBot="1" x14ac:dyDescent="0.3">
      <c r="A246" s="6" t="s">
        <v>7</v>
      </c>
      <c r="B246" s="7" t="e">
        <f>SUM(B239:B245)</f>
        <v>#REF!</v>
      </c>
      <c r="C246" s="8" t="e">
        <f>SUM(C239:C245)</f>
        <v>#REF!</v>
      </c>
      <c r="D246" s="22" t="e">
        <f t="shared" si="195"/>
        <v>#REF!</v>
      </c>
      <c r="E246" s="8" t="e">
        <f>SUM(E239:E245)</f>
        <v>#REF!</v>
      </c>
      <c r="F246" s="22" t="e">
        <f t="shared" si="196"/>
        <v>#REF!</v>
      </c>
      <c r="G246" s="8" t="e">
        <f>SUM(G239:G245)</f>
        <v>#REF!</v>
      </c>
      <c r="H246" s="22" t="e">
        <f t="shared" si="197"/>
        <v>#REF!</v>
      </c>
      <c r="I246" s="8" t="e">
        <f>SUM(I239:I245)</f>
        <v>#REF!</v>
      </c>
      <c r="J246" s="22" t="e">
        <f t="shared" si="198"/>
        <v>#REF!</v>
      </c>
      <c r="K246" s="8" t="e">
        <f t="shared" ref="K246" si="204">SUM(K239:K245)</f>
        <v>#REF!</v>
      </c>
      <c r="L246" s="22" t="e">
        <f t="shared" si="199"/>
        <v>#REF!</v>
      </c>
      <c r="M246" s="8" t="e">
        <f t="shared" ref="M246" si="205">SUM(M239:M245)</f>
        <v>#REF!</v>
      </c>
      <c r="N246" s="22" t="e">
        <f t="shared" si="200"/>
        <v>#REF!</v>
      </c>
      <c r="O246" s="81" t="e">
        <f t="shared" si="201"/>
        <v>#REF!</v>
      </c>
      <c r="P246" s="82" t="e">
        <f t="shared" si="202"/>
        <v>#REF!</v>
      </c>
      <c r="Q246" s="8" t="e">
        <f t="shared" si="203"/>
        <v>#REF!</v>
      </c>
    </row>
    <row r="248" spans="1:17" ht="15.75" x14ac:dyDescent="0.25">
      <c r="A248" s="1290" t="s">
        <v>301</v>
      </c>
      <c r="B248" s="1291"/>
      <c r="C248" s="1291"/>
      <c r="D248" s="1291"/>
      <c r="E248" s="1291"/>
      <c r="F248" s="1291"/>
      <c r="G248" s="1291"/>
      <c r="H248" s="1291"/>
      <c r="I248" s="1291"/>
      <c r="J248" s="1291"/>
      <c r="K248" s="1291"/>
      <c r="L248" s="1291"/>
      <c r="M248" s="1291"/>
      <c r="N248" s="1291"/>
      <c r="O248" s="1291"/>
      <c r="P248" s="1291"/>
      <c r="Q248" s="1291"/>
    </row>
    <row r="249" spans="1:17" ht="36.75" thickBot="1" x14ac:dyDescent="0.3">
      <c r="A249" s="86" t="s">
        <v>14</v>
      </c>
      <c r="B249" s="105" t="s">
        <v>165</v>
      </c>
      <c r="C249" s="225" t="s">
        <v>2</v>
      </c>
      <c r="D249" s="226" t="s">
        <v>1</v>
      </c>
      <c r="E249" s="225" t="s">
        <v>3</v>
      </c>
      <c r="F249" s="226" t="s">
        <v>1</v>
      </c>
      <c r="G249" s="225" t="s">
        <v>4</v>
      </c>
      <c r="H249" s="226" t="s">
        <v>1</v>
      </c>
      <c r="I249" s="225" t="s">
        <v>5</v>
      </c>
      <c r="J249" s="226" t="s">
        <v>1</v>
      </c>
      <c r="K249" s="227" t="s">
        <v>194</v>
      </c>
      <c r="L249" s="228" t="s">
        <v>1</v>
      </c>
      <c r="M249" s="227" t="s">
        <v>195</v>
      </c>
      <c r="N249" s="228" t="s">
        <v>1</v>
      </c>
      <c r="O249" s="255" t="s">
        <v>197</v>
      </c>
      <c r="P249" s="256" t="s">
        <v>196</v>
      </c>
      <c r="Q249" s="227" t="s">
        <v>6</v>
      </c>
    </row>
    <row r="250" spans="1:17" ht="15.75" thickTop="1" x14ac:dyDescent="0.25">
      <c r="A250" s="46" t="s">
        <v>119</v>
      </c>
      <c r="B250" s="99">
        <f>'CAPS INF II VM-VG'!B14</f>
        <v>5</v>
      </c>
      <c r="C250" s="134">
        <f>'CAPS INF II VM-VG'!C14</f>
        <v>5</v>
      </c>
      <c r="D250" s="45">
        <f t="shared" ref="D250:D260" si="206">C250/$B250</f>
        <v>1</v>
      </c>
      <c r="E250" s="134">
        <f>'CAPS INF II VM-VG'!E14</f>
        <v>0</v>
      </c>
      <c r="F250" s="45">
        <f t="shared" ref="F250:F260" si="207">E250/$B250</f>
        <v>0</v>
      </c>
      <c r="G250" s="134">
        <f>'CAPS INF II VM-VG'!G14</f>
        <v>0</v>
      </c>
      <c r="H250" s="45">
        <f t="shared" ref="H250:H260" si="208">G250/$B250</f>
        <v>0</v>
      </c>
      <c r="I250" s="134">
        <f>'CAPS INF II VM-VG'!K14</f>
        <v>0</v>
      </c>
      <c r="J250" s="45">
        <f t="shared" ref="J250:J260" si="209">I250/$B250</f>
        <v>0</v>
      </c>
      <c r="K250" s="134">
        <f>'CAPS INF II VM-VG'!M14</f>
        <v>0</v>
      </c>
      <c r="L250" s="45">
        <f t="shared" ref="L250:L260" si="210">K250/$B250</f>
        <v>0</v>
      </c>
      <c r="M250" s="134">
        <f>'CAPS INF II VM-VG'!O14</f>
        <v>0</v>
      </c>
      <c r="N250" s="45">
        <f t="shared" ref="N250:N260" si="211">M250/$B250</f>
        <v>0</v>
      </c>
      <c r="O250" s="266">
        <f t="shared" ref="O250:O260" si="212">SUM(I250,K250,M250)</f>
        <v>0</v>
      </c>
      <c r="P250" s="136">
        <f t="shared" ref="P250:P260" si="213">O250/($B250*3)</f>
        <v>0</v>
      </c>
      <c r="Q250" s="275">
        <f t="shared" ref="Q250:Q260" si="214">SUM(C250,E250,G250,I250,K250,M250)</f>
        <v>5</v>
      </c>
    </row>
    <row r="251" spans="1:17" x14ac:dyDescent="0.25">
      <c r="A251" s="137" t="s">
        <v>120</v>
      </c>
      <c r="B251" s="98">
        <f>'CAPS INF II VM-VG'!B15</f>
        <v>4</v>
      </c>
      <c r="C251" s="131">
        <f>'CAPS INF II VM-VG'!C15</f>
        <v>4.16</v>
      </c>
      <c r="D251" s="138">
        <f t="shared" si="206"/>
        <v>1.04</v>
      </c>
      <c r="E251" s="131">
        <f>'CAPS INF II VM-VG'!E15</f>
        <v>0</v>
      </c>
      <c r="F251" s="138">
        <f t="shared" si="207"/>
        <v>0</v>
      </c>
      <c r="G251" s="131">
        <f>'CAPS INF II VM-VG'!G15</f>
        <v>0</v>
      </c>
      <c r="H251" s="138">
        <f t="shared" si="208"/>
        <v>0</v>
      </c>
      <c r="I251" s="131">
        <f>'CAPS INF II VM-VG'!K15</f>
        <v>0</v>
      </c>
      <c r="J251" s="138">
        <f t="shared" si="209"/>
        <v>0</v>
      </c>
      <c r="K251" s="131">
        <f>'CAPS INF II VM-VG'!M15</f>
        <v>0</v>
      </c>
      <c r="L251" s="138">
        <f t="shared" si="210"/>
        <v>0</v>
      </c>
      <c r="M251" s="131">
        <f>'CAPS INF II VM-VG'!O15</f>
        <v>0</v>
      </c>
      <c r="N251" s="138">
        <f t="shared" si="211"/>
        <v>0</v>
      </c>
      <c r="O251" s="264">
        <f t="shared" si="212"/>
        <v>0</v>
      </c>
      <c r="P251" s="139">
        <f t="shared" si="213"/>
        <v>0</v>
      </c>
      <c r="Q251" s="273">
        <f t="shared" si="214"/>
        <v>4.16</v>
      </c>
    </row>
    <row r="252" spans="1:17" x14ac:dyDescent="0.25">
      <c r="A252" s="137" t="s">
        <v>121</v>
      </c>
      <c r="B252" s="98">
        <f>'CAPS INF II VM-VG'!B16</f>
        <v>2</v>
      </c>
      <c r="C252" s="131">
        <f>'CAPS INF II VM-VG'!C16</f>
        <v>2</v>
      </c>
      <c r="D252" s="138">
        <f t="shared" si="206"/>
        <v>1</v>
      </c>
      <c r="E252" s="131">
        <f>'CAPS INF II VM-VG'!E16</f>
        <v>0</v>
      </c>
      <c r="F252" s="138">
        <f t="shared" si="207"/>
        <v>0</v>
      </c>
      <c r="G252" s="131">
        <f>'CAPS INF II VM-VG'!G16</f>
        <v>0</v>
      </c>
      <c r="H252" s="138">
        <f t="shared" si="208"/>
        <v>0</v>
      </c>
      <c r="I252" s="131">
        <f>'CAPS INF II VM-VG'!K16</f>
        <v>0</v>
      </c>
      <c r="J252" s="138">
        <f t="shared" si="209"/>
        <v>0</v>
      </c>
      <c r="K252" s="131">
        <f>'CAPS INF II VM-VG'!M16</f>
        <v>0</v>
      </c>
      <c r="L252" s="138">
        <f t="shared" si="210"/>
        <v>0</v>
      </c>
      <c r="M252" s="131">
        <f>'CAPS INF II VM-VG'!O16</f>
        <v>0</v>
      </c>
      <c r="N252" s="138">
        <f t="shared" si="211"/>
        <v>0</v>
      </c>
      <c r="O252" s="264">
        <f t="shared" si="212"/>
        <v>0</v>
      </c>
      <c r="P252" s="139">
        <f t="shared" si="213"/>
        <v>0</v>
      </c>
      <c r="Q252" s="273">
        <f t="shared" si="214"/>
        <v>2</v>
      </c>
    </row>
    <row r="253" spans="1:17" x14ac:dyDescent="0.25">
      <c r="A253" s="137" t="s">
        <v>122</v>
      </c>
      <c r="B253" s="98">
        <f>'CAPS INF II VM-VG'!B17</f>
        <v>1</v>
      </c>
      <c r="C253" s="131">
        <f>'CAPS INF II VM-VG'!C17</f>
        <v>1</v>
      </c>
      <c r="D253" s="138">
        <f t="shared" si="206"/>
        <v>1</v>
      </c>
      <c r="E253" s="131">
        <f>'CAPS INF II VM-VG'!E17</f>
        <v>0</v>
      </c>
      <c r="F253" s="138">
        <f t="shared" si="207"/>
        <v>0</v>
      </c>
      <c r="G253" s="131">
        <f>'CAPS INF II VM-VG'!G17</f>
        <v>0</v>
      </c>
      <c r="H253" s="138">
        <f t="shared" si="208"/>
        <v>0</v>
      </c>
      <c r="I253" s="131">
        <f>'CAPS INF II VM-VG'!K17</f>
        <v>0</v>
      </c>
      <c r="J253" s="138">
        <f t="shared" si="209"/>
        <v>0</v>
      </c>
      <c r="K253" s="131">
        <f>'CAPS INF II VM-VG'!M17</f>
        <v>0</v>
      </c>
      <c r="L253" s="138">
        <f t="shared" si="210"/>
        <v>0</v>
      </c>
      <c r="M253" s="131">
        <f>'CAPS INF II VM-VG'!O17</f>
        <v>0</v>
      </c>
      <c r="N253" s="138">
        <f t="shared" si="211"/>
        <v>0</v>
      </c>
      <c r="O253" s="264">
        <f t="shared" si="212"/>
        <v>0</v>
      </c>
      <c r="P253" s="139">
        <f t="shared" si="213"/>
        <v>0</v>
      </c>
      <c r="Q253" s="273">
        <f t="shared" si="214"/>
        <v>1</v>
      </c>
    </row>
    <row r="254" spans="1:17" x14ac:dyDescent="0.25">
      <c r="A254" s="137" t="s">
        <v>123</v>
      </c>
      <c r="B254" s="98">
        <f>'CAPS INF II VM-VG'!B18</f>
        <v>1</v>
      </c>
      <c r="C254" s="131">
        <f>'CAPS INF II VM-VG'!C18</f>
        <v>1</v>
      </c>
      <c r="D254" s="138">
        <f t="shared" si="206"/>
        <v>1</v>
      </c>
      <c r="E254" s="131">
        <f>'CAPS INF II VM-VG'!E18</f>
        <v>0</v>
      </c>
      <c r="F254" s="138">
        <f t="shared" si="207"/>
        <v>0</v>
      </c>
      <c r="G254" s="131">
        <f>'CAPS INF II VM-VG'!G18</f>
        <v>0</v>
      </c>
      <c r="H254" s="138">
        <f t="shared" si="208"/>
        <v>0</v>
      </c>
      <c r="I254" s="131">
        <f>'CAPS INF II VM-VG'!K18</f>
        <v>0</v>
      </c>
      <c r="J254" s="138">
        <f t="shared" si="209"/>
        <v>0</v>
      </c>
      <c r="K254" s="131">
        <f>'CAPS INF II VM-VG'!M18</f>
        <v>0</v>
      </c>
      <c r="L254" s="138">
        <f t="shared" si="210"/>
        <v>0</v>
      </c>
      <c r="M254" s="131">
        <f>'CAPS INF II VM-VG'!O18</f>
        <v>0</v>
      </c>
      <c r="N254" s="138">
        <f t="shared" si="211"/>
        <v>0</v>
      </c>
      <c r="O254" s="264">
        <f t="shared" si="212"/>
        <v>0</v>
      </c>
      <c r="P254" s="139">
        <f t="shared" si="213"/>
        <v>0</v>
      </c>
      <c r="Q254" s="273">
        <f t="shared" si="214"/>
        <v>1</v>
      </c>
    </row>
    <row r="255" spans="1:17" x14ac:dyDescent="0.25">
      <c r="A255" s="137" t="s">
        <v>124</v>
      </c>
      <c r="B255" s="98">
        <f>'CAPS INF II VM-VG'!B19</f>
        <v>2</v>
      </c>
      <c r="C255" s="131">
        <f>'CAPS INF II VM-VG'!C19</f>
        <v>1</v>
      </c>
      <c r="D255" s="138">
        <f t="shared" si="206"/>
        <v>0.5</v>
      </c>
      <c r="E255" s="131">
        <f>'CAPS INF II VM-VG'!E19</f>
        <v>0</v>
      </c>
      <c r="F255" s="138">
        <f t="shared" si="207"/>
        <v>0</v>
      </c>
      <c r="G255" s="131">
        <f>'CAPS INF II VM-VG'!G19</f>
        <v>0</v>
      </c>
      <c r="H255" s="138">
        <f t="shared" si="208"/>
        <v>0</v>
      </c>
      <c r="I255" s="131">
        <f>'CAPS INF II VM-VG'!K19</f>
        <v>0</v>
      </c>
      <c r="J255" s="138">
        <f t="shared" si="209"/>
        <v>0</v>
      </c>
      <c r="K255" s="131">
        <f>'CAPS INF II VM-VG'!M19</f>
        <v>0</v>
      </c>
      <c r="L255" s="138">
        <f t="shared" si="210"/>
        <v>0</v>
      </c>
      <c r="M255" s="131">
        <f>'CAPS INF II VM-VG'!O19</f>
        <v>0</v>
      </c>
      <c r="N255" s="138">
        <f t="shared" si="211"/>
        <v>0</v>
      </c>
      <c r="O255" s="264">
        <f t="shared" si="212"/>
        <v>0</v>
      </c>
      <c r="P255" s="139">
        <f t="shared" si="213"/>
        <v>0</v>
      </c>
      <c r="Q255" s="273">
        <f t="shared" si="214"/>
        <v>1</v>
      </c>
    </row>
    <row r="256" spans="1:17" x14ac:dyDescent="0.25">
      <c r="A256" s="137" t="s">
        <v>125</v>
      </c>
      <c r="B256" s="98">
        <f>'CAPS INF II VM-VG'!B20</f>
        <v>4</v>
      </c>
      <c r="C256" s="131">
        <f>'CAPS INF II VM-VG'!C20</f>
        <v>4.5</v>
      </c>
      <c r="D256" s="138">
        <f t="shared" si="206"/>
        <v>1.125</v>
      </c>
      <c r="E256" s="131">
        <f>'CAPS INF II VM-VG'!E20</f>
        <v>0</v>
      </c>
      <c r="F256" s="138">
        <f t="shared" si="207"/>
        <v>0</v>
      </c>
      <c r="G256" s="131">
        <f>'CAPS INF II VM-VG'!G20</f>
        <v>0</v>
      </c>
      <c r="H256" s="138">
        <f t="shared" si="208"/>
        <v>0</v>
      </c>
      <c r="I256" s="131">
        <f>'CAPS INF II VM-VG'!K20</f>
        <v>0</v>
      </c>
      <c r="J256" s="138">
        <f t="shared" si="209"/>
        <v>0</v>
      </c>
      <c r="K256" s="131">
        <f>'CAPS INF II VM-VG'!M20</f>
        <v>0</v>
      </c>
      <c r="L256" s="138">
        <f t="shared" si="210"/>
        <v>0</v>
      </c>
      <c r="M256" s="131">
        <f>'CAPS INF II VM-VG'!O20</f>
        <v>0</v>
      </c>
      <c r="N256" s="138">
        <f t="shared" si="211"/>
        <v>0</v>
      </c>
      <c r="O256" s="264">
        <f t="shared" si="212"/>
        <v>0</v>
      </c>
      <c r="P256" s="139">
        <f t="shared" si="213"/>
        <v>0</v>
      </c>
      <c r="Q256" s="273">
        <f t="shared" si="214"/>
        <v>4.5</v>
      </c>
    </row>
    <row r="257" spans="1:17" x14ac:dyDescent="0.25">
      <c r="A257" s="137" t="s">
        <v>126</v>
      </c>
      <c r="B257" s="98">
        <f>'CAPS INF II VM-VG'!B21</f>
        <v>1</v>
      </c>
      <c r="C257" s="131">
        <f>'CAPS INF II VM-VG'!C21</f>
        <v>1</v>
      </c>
      <c r="D257" s="138">
        <f t="shared" si="206"/>
        <v>1</v>
      </c>
      <c r="E257" s="131">
        <f>'CAPS INF II VM-VG'!E21</f>
        <v>0</v>
      </c>
      <c r="F257" s="138">
        <f t="shared" si="207"/>
        <v>0</v>
      </c>
      <c r="G257" s="131">
        <f>'CAPS INF II VM-VG'!G21</f>
        <v>0</v>
      </c>
      <c r="H257" s="138">
        <f t="shared" si="208"/>
        <v>0</v>
      </c>
      <c r="I257" s="131">
        <f>'CAPS INF II VM-VG'!K21</f>
        <v>0</v>
      </c>
      <c r="J257" s="138">
        <f t="shared" si="209"/>
        <v>0</v>
      </c>
      <c r="K257" s="131">
        <f>'CAPS INF II VM-VG'!M21</f>
        <v>0</v>
      </c>
      <c r="L257" s="138">
        <f t="shared" si="210"/>
        <v>0</v>
      </c>
      <c r="M257" s="131">
        <f>'CAPS INF II VM-VG'!O21</f>
        <v>0</v>
      </c>
      <c r="N257" s="138">
        <f t="shared" si="211"/>
        <v>0</v>
      </c>
      <c r="O257" s="264">
        <f t="shared" si="212"/>
        <v>0</v>
      </c>
      <c r="P257" s="139">
        <f t="shared" si="213"/>
        <v>0</v>
      </c>
      <c r="Q257" s="273">
        <f t="shared" si="214"/>
        <v>1</v>
      </c>
    </row>
    <row r="258" spans="1:17" x14ac:dyDescent="0.25">
      <c r="A258" s="137" t="s">
        <v>127</v>
      </c>
      <c r="B258" s="98">
        <f>'CAPS INF II VM-VG'!B22</f>
        <v>2</v>
      </c>
      <c r="C258" s="131">
        <f>'CAPS INF II VM-VG'!C22</f>
        <v>2</v>
      </c>
      <c r="D258" s="138">
        <f t="shared" si="206"/>
        <v>1</v>
      </c>
      <c r="E258" s="131">
        <f>'CAPS INF II VM-VG'!E22</f>
        <v>0</v>
      </c>
      <c r="F258" s="138">
        <f t="shared" si="207"/>
        <v>0</v>
      </c>
      <c r="G258" s="131">
        <f>'CAPS INF II VM-VG'!G22</f>
        <v>0</v>
      </c>
      <c r="H258" s="138">
        <f t="shared" si="208"/>
        <v>0</v>
      </c>
      <c r="I258" s="131">
        <f>'CAPS INF II VM-VG'!K22</f>
        <v>0</v>
      </c>
      <c r="J258" s="138">
        <f t="shared" si="209"/>
        <v>0</v>
      </c>
      <c r="K258" s="131">
        <f>'CAPS INF II VM-VG'!M22</f>
        <v>0</v>
      </c>
      <c r="L258" s="138">
        <f t="shared" si="210"/>
        <v>0</v>
      </c>
      <c r="M258" s="131">
        <f>'CAPS INF II VM-VG'!O22</f>
        <v>0</v>
      </c>
      <c r="N258" s="138">
        <f t="shared" si="211"/>
        <v>0</v>
      </c>
      <c r="O258" s="264">
        <f t="shared" si="212"/>
        <v>0</v>
      </c>
      <c r="P258" s="139">
        <f t="shared" si="213"/>
        <v>0</v>
      </c>
      <c r="Q258" s="273">
        <f t="shared" si="214"/>
        <v>2</v>
      </c>
    </row>
    <row r="259" spans="1:17" ht="15.75" thickBot="1" x14ac:dyDescent="0.3">
      <c r="A259" s="140" t="s">
        <v>128</v>
      </c>
      <c r="B259" s="100">
        <f>'CAPS INF II VM-VG'!B23</f>
        <v>1</v>
      </c>
      <c r="C259" s="141">
        <f>'CAPS INF II VM-VG'!C23</f>
        <v>1</v>
      </c>
      <c r="D259" s="142">
        <f t="shared" si="206"/>
        <v>1</v>
      </c>
      <c r="E259" s="141">
        <f>'CAPS INF II VM-VG'!E23</f>
        <v>0</v>
      </c>
      <c r="F259" s="142">
        <f t="shared" si="207"/>
        <v>0</v>
      </c>
      <c r="G259" s="141">
        <f>'CAPS INF II VM-VG'!G23</f>
        <v>0</v>
      </c>
      <c r="H259" s="142">
        <f t="shared" si="208"/>
        <v>0</v>
      </c>
      <c r="I259" s="141">
        <f>'CAPS INF II VM-VG'!K23</f>
        <v>0</v>
      </c>
      <c r="J259" s="142">
        <f t="shared" si="209"/>
        <v>0</v>
      </c>
      <c r="K259" s="141">
        <f>'CAPS INF II VM-VG'!M23</f>
        <v>0</v>
      </c>
      <c r="L259" s="142">
        <f t="shared" si="210"/>
        <v>0</v>
      </c>
      <c r="M259" s="141">
        <f>'CAPS INF II VM-VG'!O23</f>
        <v>0</v>
      </c>
      <c r="N259" s="142">
        <f t="shared" si="211"/>
        <v>0</v>
      </c>
      <c r="O259" s="267">
        <f t="shared" si="212"/>
        <v>0</v>
      </c>
      <c r="P259" s="143">
        <f t="shared" si="213"/>
        <v>0</v>
      </c>
      <c r="Q259" s="276">
        <f t="shared" si="214"/>
        <v>1</v>
      </c>
    </row>
    <row r="260" spans="1:17" ht="15.75" thickBot="1" x14ac:dyDescent="0.3">
      <c r="A260" s="6" t="s">
        <v>7</v>
      </c>
      <c r="B260" s="7">
        <f>SUM(B250:B259)</f>
        <v>23</v>
      </c>
      <c r="C260" s="8">
        <f>SUM(C250:C259)</f>
        <v>22.66</v>
      </c>
      <c r="D260" s="22">
        <f t="shared" si="206"/>
        <v>0.98521739130434782</v>
      </c>
      <c r="E260" s="8">
        <f>SUM(E250:E259)</f>
        <v>0</v>
      </c>
      <c r="F260" s="22">
        <f t="shared" si="207"/>
        <v>0</v>
      </c>
      <c r="G260" s="8">
        <f>SUM(G250:G259)</f>
        <v>0</v>
      </c>
      <c r="H260" s="22">
        <f t="shared" si="208"/>
        <v>0</v>
      </c>
      <c r="I260" s="8">
        <f>SUM(I250:I259)</f>
        <v>0</v>
      </c>
      <c r="J260" s="22">
        <f t="shared" si="209"/>
        <v>0</v>
      </c>
      <c r="K260" s="8">
        <f t="shared" ref="K260" si="215">SUM(K250:K259)</f>
        <v>0</v>
      </c>
      <c r="L260" s="22">
        <f t="shared" si="210"/>
        <v>0</v>
      </c>
      <c r="M260" s="8">
        <f t="shared" ref="M260" si="216">SUM(M250:M259)</f>
        <v>0</v>
      </c>
      <c r="N260" s="22">
        <f t="shared" si="211"/>
        <v>0</v>
      </c>
      <c r="O260" s="81">
        <f t="shared" si="212"/>
        <v>0</v>
      </c>
      <c r="P260" s="82">
        <f t="shared" si="213"/>
        <v>0</v>
      </c>
      <c r="Q260" s="8">
        <f t="shared" si="214"/>
        <v>22.66</v>
      </c>
    </row>
    <row r="262" spans="1:17" ht="15.75" x14ac:dyDescent="0.25">
      <c r="A262" s="1290" t="s">
        <v>303</v>
      </c>
      <c r="B262" s="1291"/>
      <c r="C262" s="1291"/>
      <c r="D262" s="1291"/>
      <c r="E262" s="1291"/>
      <c r="F262" s="1291"/>
      <c r="G262" s="1291"/>
      <c r="H262" s="1291"/>
      <c r="I262" s="1291"/>
      <c r="J262" s="1291"/>
      <c r="K262" s="1291"/>
      <c r="L262" s="1291"/>
      <c r="M262" s="1291"/>
      <c r="N262" s="1291"/>
      <c r="O262" s="1291"/>
      <c r="P262" s="1291"/>
      <c r="Q262" s="1291"/>
    </row>
    <row r="263" spans="1:17" ht="36.75" thickBot="1" x14ac:dyDescent="0.3">
      <c r="A263" s="86" t="s">
        <v>14</v>
      </c>
      <c r="B263" s="105" t="s">
        <v>165</v>
      </c>
      <c r="C263" s="225" t="s">
        <v>2</v>
      </c>
      <c r="D263" s="226" t="s">
        <v>1</v>
      </c>
      <c r="E263" s="225" t="s">
        <v>3</v>
      </c>
      <c r="F263" s="226" t="s">
        <v>1</v>
      </c>
      <c r="G263" s="225" t="s">
        <v>4</v>
      </c>
      <c r="H263" s="226" t="s">
        <v>1</v>
      </c>
      <c r="I263" s="225" t="s">
        <v>5</v>
      </c>
      <c r="J263" s="226" t="s">
        <v>1</v>
      </c>
      <c r="K263" s="227" t="s">
        <v>194</v>
      </c>
      <c r="L263" s="228" t="s">
        <v>1</v>
      </c>
      <c r="M263" s="227" t="s">
        <v>195</v>
      </c>
      <c r="N263" s="228" t="s">
        <v>1</v>
      </c>
      <c r="O263" s="255" t="s">
        <v>197</v>
      </c>
      <c r="P263" s="256" t="s">
        <v>196</v>
      </c>
      <c r="Q263" s="227" t="s">
        <v>6</v>
      </c>
    </row>
    <row r="264" spans="1:17" ht="15.75" thickTop="1" x14ac:dyDescent="0.25">
      <c r="A264" s="42" t="s">
        <v>108</v>
      </c>
      <c r="B264" s="99" t="e">
        <f>'HORA CERTA'!#REF!</f>
        <v>#REF!</v>
      </c>
      <c r="C264" s="134" t="e">
        <f>'HORA CERTA'!#REF!</f>
        <v>#REF!</v>
      </c>
      <c r="D264" s="45" t="e">
        <f t="shared" ref="D264:D276" si="217">C264/$B264</f>
        <v>#REF!</v>
      </c>
      <c r="E264" s="134" t="e">
        <f>'HORA CERTA'!#REF!</f>
        <v>#REF!</v>
      </c>
      <c r="F264" s="45" t="e">
        <f t="shared" ref="F264:F276" si="218">E264/$B264</f>
        <v>#REF!</v>
      </c>
      <c r="G264" s="134" t="e">
        <f>'HORA CERTA'!#REF!</f>
        <v>#REF!</v>
      </c>
      <c r="H264" s="45" t="e">
        <f t="shared" ref="H264:H276" si="219">G264/$B264</f>
        <v>#REF!</v>
      </c>
      <c r="I264" s="134" t="e">
        <f>'HORA CERTA'!#REF!</f>
        <v>#REF!</v>
      </c>
      <c r="J264" s="45" t="e">
        <f t="shared" ref="J264:J276" si="220">I264/$B264</f>
        <v>#REF!</v>
      </c>
      <c r="K264" s="134" t="e">
        <f>'HORA CERTA'!#REF!</f>
        <v>#REF!</v>
      </c>
      <c r="L264" s="45" t="e">
        <f t="shared" ref="L264:L276" si="221">K264/$B264</f>
        <v>#REF!</v>
      </c>
      <c r="M264" s="134" t="e">
        <f>'HORA CERTA'!#REF!</f>
        <v>#REF!</v>
      </c>
      <c r="N264" s="45" t="e">
        <f t="shared" ref="N264:N276" si="222">M264/$B264</f>
        <v>#REF!</v>
      </c>
      <c r="O264" s="266" t="e">
        <f t="shared" ref="O264:O276" si="223">SUM(I264,K264,M264)</f>
        <v>#REF!</v>
      </c>
      <c r="P264" s="136" t="e">
        <f t="shared" ref="P264:P276" si="224">O264/($B264*3)</f>
        <v>#REF!</v>
      </c>
      <c r="Q264" s="275" t="e">
        <f t="shared" ref="Q264:Q276" si="225">SUM(C264,E264,G264,I264,K264,M264)</f>
        <v>#REF!</v>
      </c>
    </row>
    <row r="265" spans="1:17" x14ac:dyDescent="0.25">
      <c r="A265" s="144" t="s">
        <v>109</v>
      </c>
      <c r="B265" s="208" t="e">
        <f>'HORA CERTA'!#REF!</f>
        <v>#REF!</v>
      </c>
      <c r="C265" s="145" t="e">
        <f>'HORA CERTA'!#REF!</f>
        <v>#REF!</v>
      </c>
      <c r="D265" s="146" t="e">
        <f t="shared" si="217"/>
        <v>#REF!</v>
      </c>
      <c r="E265" s="145" t="e">
        <f>'HORA CERTA'!#REF!</f>
        <v>#REF!</v>
      </c>
      <c r="F265" s="146" t="e">
        <f t="shared" si="218"/>
        <v>#REF!</v>
      </c>
      <c r="G265" s="145" t="e">
        <f>'HORA CERTA'!#REF!</f>
        <v>#REF!</v>
      </c>
      <c r="H265" s="146" t="e">
        <f t="shared" si="219"/>
        <v>#REF!</v>
      </c>
      <c r="I265" s="145" t="e">
        <f>'HORA CERTA'!#REF!</f>
        <v>#REF!</v>
      </c>
      <c r="J265" s="146" t="e">
        <f t="shared" si="220"/>
        <v>#REF!</v>
      </c>
      <c r="K265" s="145" t="e">
        <f>'HORA CERTA'!#REF!</f>
        <v>#REF!</v>
      </c>
      <c r="L265" s="146" t="e">
        <f t="shared" si="221"/>
        <v>#REF!</v>
      </c>
      <c r="M265" s="145" t="e">
        <f>'HORA CERTA'!#REF!</f>
        <v>#REF!</v>
      </c>
      <c r="N265" s="146" t="e">
        <f t="shared" si="222"/>
        <v>#REF!</v>
      </c>
      <c r="O265" s="268" t="e">
        <f t="shared" si="223"/>
        <v>#REF!</v>
      </c>
      <c r="P265" s="147" t="e">
        <f t="shared" si="224"/>
        <v>#REF!</v>
      </c>
      <c r="Q265" s="277" t="e">
        <f t="shared" si="225"/>
        <v>#REF!</v>
      </c>
    </row>
    <row r="266" spans="1:17" x14ac:dyDescent="0.25">
      <c r="A266" s="144" t="s">
        <v>110</v>
      </c>
      <c r="B266" s="208" t="e">
        <f>'HORA CERTA'!#REF!</f>
        <v>#REF!</v>
      </c>
      <c r="C266" s="145" t="e">
        <f>'HORA CERTA'!#REF!</f>
        <v>#REF!</v>
      </c>
      <c r="D266" s="146" t="e">
        <f t="shared" si="217"/>
        <v>#REF!</v>
      </c>
      <c r="E266" s="145" t="e">
        <f>'HORA CERTA'!#REF!</f>
        <v>#REF!</v>
      </c>
      <c r="F266" s="146" t="e">
        <f t="shared" si="218"/>
        <v>#REF!</v>
      </c>
      <c r="G266" s="145" t="e">
        <f>'HORA CERTA'!#REF!</f>
        <v>#REF!</v>
      </c>
      <c r="H266" s="146" t="e">
        <f t="shared" si="219"/>
        <v>#REF!</v>
      </c>
      <c r="I266" s="145" t="e">
        <f>'HORA CERTA'!#REF!</f>
        <v>#REF!</v>
      </c>
      <c r="J266" s="146" t="e">
        <f t="shared" si="220"/>
        <v>#REF!</v>
      </c>
      <c r="K266" s="145" t="e">
        <f>'HORA CERTA'!#REF!</f>
        <v>#REF!</v>
      </c>
      <c r="L266" s="146" t="e">
        <f t="shared" si="221"/>
        <v>#REF!</v>
      </c>
      <c r="M266" s="145" t="e">
        <f>'HORA CERTA'!#REF!</f>
        <v>#REF!</v>
      </c>
      <c r="N266" s="146" t="e">
        <f t="shared" si="222"/>
        <v>#REF!</v>
      </c>
      <c r="O266" s="268" t="e">
        <f t="shared" si="223"/>
        <v>#REF!</v>
      </c>
      <c r="P266" s="147" t="e">
        <f t="shared" si="224"/>
        <v>#REF!</v>
      </c>
      <c r="Q266" s="277" t="e">
        <f t="shared" si="225"/>
        <v>#REF!</v>
      </c>
    </row>
    <row r="267" spans="1:17" x14ac:dyDescent="0.25">
      <c r="A267" s="144" t="s">
        <v>111</v>
      </c>
      <c r="B267" s="208" t="e">
        <f>'HORA CERTA'!#REF!</f>
        <v>#REF!</v>
      </c>
      <c r="C267" s="145" t="e">
        <f>'HORA CERTA'!#REF!</f>
        <v>#REF!</v>
      </c>
      <c r="D267" s="146" t="e">
        <f t="shared" si="217"/>
        <v>#REF!</v>
      </c>
      <c r="E267" s="145" t="e">
        <f>'HORA CERTA'!#REF!</f>
        <v>#REF!</v>
      </c>
      <c r="F267" s="146" t="e">
        <f t="shared" si="218"/>
        <v>#REF!</v>
      </c>
      <c r="G267" s="145" t="e">
        <f>'HORA CERTA'!#REF!</f>
        <v>#REF!</v>
      </c>
      <c r="H267" s="146" t="e">
        <f t="shared" si="219"/>
        <v>#REF!</v>
      </c>
      <c r="I267" s="145" t="e">
        <f>'HORA CERTA'!#REF!</f>
        <v>#REF!</v>
      </c>
      <c r="J267" s="146" t="e">
        <f t="shared" si="220"/>
        <v>#REF!</v>
      </c>
      <c r="K267" s="145" t="e">
        <f>'HORA CERTA'!#REF!</f>
        <v>#REF!</v>
      </c>
      <c r="L267" s="146" t="e">
        <f t="shared" si="221"/>
        <v>#REF!</v>
      </c>
      <c r="M267" s="145" t="e">
        <f>'HORA CERTA'!#REF!</f>
        <v>#REF!</v>
      </c>
      <c r="N267" s="146" t="e">
        <f t="shared" si="222"/>
        <v>#REF!</v>
      </c>
      <c r="O267" s="268" t="e">
        <f t="shared" si="223"/>
        <v>#REF!</v>
      </c>
      <c r="P267" s="147" t="e">
        <f t="shared" si="224"/>
        <v>#REF!</v>
      </c>
      <c r="Q267" s="277" t="e">
        <f t="shared" si="225"/>
        <v>#REF!</v>
      </c>
    </row>
    <row r="268" spans="1:17" x14ac:dyDescent="0.25">
      <c r="A268" s="144" t="s">
        <v>112</v>
      </c>
      <c r="B268" s="208" t="e">
        <f>'HORA CERTA'!#REF!</f>
        <v>#REF!</v>
      </c>
      <c r="C268" s="145" t="e">
        <f>'HORA CERTA'!#REF!</f>
        <v>#REF!</v>
      </c>
      <c r="D268" s="146" t="e">
        <f t="shared" si="217"/>
        <v>#REF!</v>
      </c>
      <c r="E268" s="145" t="e">
        <f>'HORA CERTA'!#REF!</f>
        <v>#REF!</v>
      </c>
      <c r="F268" s="146" t="e">
        <f t="shared" si="218"/>
        <v>#REF!</v>
      </c>
      <c r="G268" s="145" t="e">
        <f>'HORA CERTA'!#REF!</f>
        <v>#REF!</v>
      </c>
      <c r="H268" s="146" t="e">
        <f t="shared" si="219"/>
        <v>#REF!</v>
      </c>
      <c r="I268" s="145" t="e">
        <f>'HORA CERTA'!#REF!</f>
        <v>#REF!</v>
      </c>
      <c r="J268" s="146" t="e">
        <f t="shared" si="220"/>
        <v>#REF!</v>
      </c>
      <c r="K268" s="145" t="e">
        <f>'HORA CERTA'!#REF!</f>
        <v>#REF!</v>
      </c>
      <c r="L268" s="146" t="e">
        <f t="shared" si="221"/>
        <v>#REF!</v>
      </c>
      <c r="M268" s="145" t="e">
        <f>'HORA CERTA'!#REF!</f>
        <v>#REF!</v>
      </c>
      <c r="N268" s="146" t="e">
        <f t="shared" si="222"/>
        <v>#REF!</v>
      </c>
      <c r="O268" s="268" t="e">
        <f t="shared" si="223"/>
        <v>#REF!</v>
      </c>
      <c r="P268" s="147" t="e">
        <f t="shared" si="224"/>
        <v>#REF!</v>
      </c>
      <c r="Q268" s="277" t="e">
        <f t="shared" si="225"/>
        <v>#REF!</v>
      </c>
    </row>
    <row r="269" spans="1:17" x14ac:dyDescent="0.25">
      <c r="A269" s="144" t="s">
        <v>183</v>
      </c>
      <c r="B269" s="208" t="e">
        <f>'HORA CERTA'!#REF!</f>
        <v>#REF!</v>
      </c>
      <c r="C269" s="145" t="e">
        <f>'HORA CERTA'!#REF!</f>
        <v>#REF!</v>
      </c>
      <c r="D269" s="146" t="e">
        <f t="shared" si="217"/>
        <v>#REF!</v>
      </c>
      <c r="E269" s="145" t="e">
        <f>'HORA CERTA'!#REF!</f>
        <v>#REF!</v>
      </c>
      <c r="F269" s="146" t="e">
        <f t="shared" si="218"/>
        <v>#REF!</v>
      </c>
      <c r="G269" s="145" t="e">
        <f>'HORA CERTA'!#REF!</f>
        <v>#REF!</v>
      </c>
      <c r="H269" s="146" t="e">
        <f t="shared" si="219"/>
        <v>#REF!</v>
      </c>
      <c r="I269" s="145" t="e">
        <f>'HORA CERTA'!#REF!</f>
        <v>#REF!</v>
      </c>
      <c r="J269" s="146" t="e">
        <f t="shared" si="220"/>
        <v>#REF!</v>
      </c>
      <c r="K269" s="145" t="e">
        <f>'HORA CERTA'!#REF!</f>
        <v>#REF!</v>
      </c>
      <c r="L269" s="146" t="e">
        <f t="shared" si="221"/>
        <v>#REF!</v>
      </c>
      <c r="M269" s="145" t="e">
        <f>'HORA CERTA'!#REF!</f>
        <v>#REF!</v>
      </c>
      <c r="N269" s="146" t="e">
        <f t="shared" si="222"/>
        <v>#REF!</v>
      </c>
      <c r="O269" s="268" t="e">
        <f t="shared" si="223"/>
        <v>#REF!</v>
      </c>
      <c r="P269" s="147" t="e">
        <f t="shared" si="224"/>
        <v>#REF!</v>
      </c>
      <c r="Q269" s="277" t="e">
        <f t="shared" si="225"/>
        <v>#REF!</v>
      </c>
    </row>
    <row r="270" spans="1:17" x14ac:dyDescent="0.25">
      <c r="A270" s="144" t="s">
        <v>113</v>
      </c>
      <c r="B270" s="208" t="e">
        <f>'HORA CERTA'!#REF!</f>
        <v>#REF!</v>
      </c>
      <c r="C270" s="145" t="e">
        <f>'HORA CERTA'!#REF!</f>
        <v>#REF!</v>
      </c>
      <c r="D270" s="146" t="e">
        <f t="shared" si="217"/>
        <v>#REF!</v>
      </c>
      <c r="E270" s="145" t="e">
        <f>'HORA CERTA'!#REF!</f>
        <v>#REF!</v>
      </c>
      <c r="F270" s="146" t="e">
        <f t="shared" si="218"/>
        <v>#REF!</v>
      </c>
      <c r="G270" s="145" t="e">
        <f>'HORA CERTA'!#REF!</f>
        <v>#REF!</v>
      </c>
      <c r="H270" s="146" t="e">
        <f t="shared" si="219"/>
        <v>#REF!</v>
      </c>
      <c r="I270" s="145" t="e">
        <f>'HORA CERTA'!#REF!</f>
        <v>#REF!</v>
      </c>
      <c r="J270" s="146" t="e">
        <f t="shared" si="220"/>
        <v>#REF!</v>
      </c>
      <c r="K270" s="145" t="e">
        <f>'HORA CERTA'!#REF!</f>
        <v>#REF!</v>
      </c>
      <c r="L270" s="146" t="e">
        <f t="shared" si="221"/>
        <v>#REF!</v>
      </c>
      <c r="M270" s="145" t="e">
        <f>'HORA CERTA'!#REF!</f>
        <v>#REF!</v>
      </c>
      <c r="N270" s="146" t="e">
        <f t="shared" si="222"/>
        <v>#REF!</v>
      </c>
      <c r="O270" s="268" t="e">
        <f t="shared" si="223"/>
        <v>#REF!</v>
      </c>
      <c r="P270" s="147" t="e">
        <f t="shared" si="224"/>
        <v>#REF!</v>
      </c>
      <c r="Q270" s="277" t="e">
        <f t="shared" si="225"/>
        <v>#REF!</v>
      </c>
    </row>
    <row r="271" spans="1:17" x14ac:dyDescent="0.25">
      <c r="A271" s="144" t="s">
        <v>114</v>
      </c>
      <c r="B271" s="208" t="e">
        <f>'HORA CERTA'!#REF!</f>
        <v>#REF!</v>
      </c>
      <c r="C271" s="148" t="e">
        <f>'HORA CERTA'!#REF!</f>
        <v>#REF!</v>
      </c>
      <c r="D271" s="146" t="e">
        <f t="shared" si="217"/>
        <v>#REF!</v>
      </c>
      <c r="E271" s="148" t="e">
        <f>'HORA CERTA'!#REF!</f>
        <v>#REF!</v>
      </c>
      <c r="F271" s="146" t="e">
        <f t="shared" si="218"/>
        <v>#REF!</v>
      </c>
      <c r="G271" s="148" t="e">
        <f>'HORA CERTA'!#REF!</f>
        <v>#REF!</v>
      </c>
      <c r="H271" s="146" t="e">
        <f t="shared" si="219"/>
        <v>#REF!</v>
      </c>
      <c r="I271" s="148" t="e">
        <f>'HORA CERTA'!#REF!</f>
        <v>#REF!</v>
      </c>
      <c r="J271" s="146" t="e">
        <f t="shared" si="220"/>
        <v>#REF!</v>
      </c>
      <c r="K271" s="148" t="e">
        <f>'HORA CERTA'!#REF!</f>
        <v>#REF!</v>
      </c>
      <c r="L271" s="146" t="e">
        <f t="shared" si="221"/>
        <v>#REF!</v>
      </c>
      <c r="M271" s="148" t="e">
        <f>'HORA CERTA'!#REF!</f>
        <v>#REF!</v>
      </c>
      <c r="N271" s="146" t="e">
        <f t="shared" si="222"/>
        <v>#REF!</v>
      </c>
      <c r="O271" s="149" t="e">
        <f t="shared" si="223"/>
        <v>#REF!</v>
      </c>
      <c r="P271" s="147" t="e">
        <f t="shared" si="224"/>
        <v>#REF!</v>
      </c>
      <c r="Q271" s="148" t="e">
        <f t="shared" si="225"/>
        <v>#REF!</v>
      </c>
    </row>
    <row r="272" spans="1:17" x14ac:dyDescent="0.25">
      <c r="A272" s="144" t="s">
        <v>115</v>
      </c>
      <c r="B272" s="208" t="e">
        <f>'HORA CERTA'!#REF!</f>
        <v>#REF!</v>
      </c>
      <c r="C272" s="148" t="e">
        <f>'HORA CERTA'!#REF!</f>
        <v>#REF!</v>
      </c>
      <c r="D272" s="146" t="e">
        <f t="shared" si="217"/>
        <v>#REF!</v>
      </c>
      <c r="E272" s="148" t="e">
        <f>'HORA CERTA'!#REF!</f>
        <v>#REF!</v>
      </c>
      <c r="F272" s="146" t="e">
        <f t="shared" si="218"/>
        <v>#REF!</v>
      </c>
      <c r="G272" s="148" t="e">
        <f>'HORA CERTA'!#REF!</f>
        <v>#REF!</v>
      </c>
      <c r="H272" s="146" t="e">
        <f t="shared" si="219"/>
        <v>#REF!</v>
      </c>
      <c r="I272" s="148" t="e">
        <f>'HORA CERTA'!#REF!</f>
        <v>#REF!</v>
      </c>
      <c r="J272" s="146" t="e">
        <f t="shared" si="220"/>
        <v>#REF!</v>
      </c>
      <c r="K272" s="148" t="e">
        <f>'HORA CERTA'!#REF!</f>
        <v>#REF!</v>
      </c>
      <c r="L272" s="146" t="e">
        <f t="shared" si="221"/>
        <v>#REF!</v>
      </c>
      <c r="M272" s="148" t="e">
        <f>'HORA CERTA'!#REF!</f>
        <v>#REF!</v>
      </c>
      <c r="N272" s="146" t="e">
        <f t="shared" si="222"/>
        <v>#REF!</v>
      </c>
      <c r="O272" s="149" t="e">
        <f t="shared" si="223"/>
        <v>#REF!</v>
      </c>
      <c r="P272" s="147" t="e">
        <f t="shared" si="224"/>
        <v>#REF!</v>
      </c>
      <c r="Q272" s="148" t="e">
        <f t="shared" si="225"/>
        <v>#REF!</v>
      </c>
    </row>
    <row r="273" spans="1:17" x14ac:dyDescent="0.25">
      <c r="A273" s="144" t="s">
        <v>116</v>
      </c>
      <c r="B273" s="208" t="e">
        <f>'HORA CERTA'!#REF!</f>
        <v>#REF!</v>
      </c>
      <c r="C273" s="148" t="e">
        <f>'HORA CERTA'!#REF!</f>
        <v>#REF!</v>
      </c>
      <c r="D273" s="146" t="e">
        <f t="shared" si="217"/>
        <v>#REF!</v>
      </c>
      <c r="E273" s="148" t="e">
        <f>'HORA CERTA'!#REF!</f>
        <v>#REF!</v>
      </c>
      <c r="F273" s="146" t="e">
        <f t="shared" si="218"/>
        <v>#REF!</v>
      </c>
      <c r="G273" s="148" t="e">
        <f>'HORA CERTA'!#REF!</f>
        <v>#REF!</v>
      </c>
      <c r="H273" s="146" t="e">
        <f t="shared" si="219"/>
        <v>#REF!</v>
      </c>
      <c r="I273" s="148" t="e">
        <f>'HORA CERTA'!#REF!</f>
        <v>#REF!</v>
      </c>
      <c r="J273" s="146" t="e">
        <f t="shared" si="220"/>
        <v>#REF!</v>
      </c>
      <c r="K273" s="148" t="e">
        <f>'HORA CERTA'!#REF!</f>
        <v>#REF!</v>
      </c>
      <c r="L273" s="146" t="e">
        <f t="shared" si="221"/>
        <v>#REF!</v>
      </c>
      <c r="M273" s="148" t="e">
        <f>'HORA CERTA'!#REF!</f>
        <v>#REF!</v>
      </c>
      <c r="N273" s="146" t="e">
        <f t="shared" si="222"/>
        <v>#REF!</v>
      </c>
      <c r="O273" s="149" t="e">
        <f t="shared" si="223"/>
        <v>#REF!</v>
      </c>
      <c r="P273" s="147" t="e">
        <f t="shared" si="224"/>
        <v>#REF!</v>
      </c>
      <c r="Q273" s="148" t="e">
        <f t="shared" si="225"/>
        <v>#REF!</v>
      </c>
    </row>
    <row r="274" spans="1:17" x14ac:dyDescent="0.25">
      <c r="A274" s="144" t="s">
        <v>117</v>
      </c>
      <c r="B274" s="208" t="e">
        <f>'HORA CERTA'!#REF!</f>
        <v>#REF!</v>
      </c>
      <c r="C274" s="148" t="e">
        <f>'HORA CERTA'!#REF!</f>
        <v>#REF!</v>
      </c>
      <c r="D274" s="146" t="e">
        <f t="shared" si="217"/>
        <v>#REF!</v>
      </c>
      <c r="E274" s="148" t="e">
        <f>'HORA CERTA'!#REF!</f>
        <v>#REF!</v>
      </c>
      <c r="F274" s="146" t="e">
        <f t="shared" si="218"/>
        <v>#REF!</v>
      </c>
      <c r="G274" s="148" t="e">
        <f>'HORA CERTA'!#REF!</f>
        <v>#REF!</v>
      </c>
      <c r="H274" s="146" t="e">
        <f t="shared" si="219"/>
        <v>#REF!</v>
      </c>
      <c r="I274" s="148" t="e">
        <f>'HORA CERTA'!#REF!</f>
        <v>#REF!</v>
      </c>
      <c r="J274" s="146" t="e">
        <f t="shared" si="220"/>
        <v>#REF!</v>
      </c>
      <c r="K274" s="148" t="e">
        <f>'HORA CERTA'!#REF!</f>
        <v>#REF!</v>
      </c>
      <c r="L274" s="146" t="e">
        <f t="shared" si="221"/>
        <v>#REF!</v>
      </c>
      <c r="M274" s="148" t="e">
        <f>'HORA CERTA'!#REF!</f>
        <v>#REF!</v>
      </c>
      <c r="N274" s="146" t="e">
        <f t="shared" si="222"/>
        <v>#REF!</v>
      </c>
      <c r="O274" s="149" t="e">
        <f t="shared" si="223"/>
        <v>#REF!</v>
      </c>
      <c r="P274" s="147" t="e">
        <f t="shared" si="224"/>
        <v>#REF!</v>
      </c>
      <c r="Q274" s="148" t="e">
        <f t="shared" si="225"/>
        <v>#REF!</v>
      </c>
    </row>
    <row r="275" spans="1:17" ht="15.75" thickBot="1" x14ac:dyDescent="0.3">
      <c r="A275" s="150" t="s">
        <v>118</v>
      </c>
      <c r="B275" s="100" t="e">
        <f>'HORA CERTA'!#REF!</f>
        <v>#REF!</v>
      </c>
      <c r="C275" s="151" t="e">
        <f>'HORA CERTA'!#REF!</f>
        <v>#REF!</v>
      </c>
      <c r="D275" s="142" t="e">
        <f t="shared" si="217"/>
        <v>#REF!</v>
      </c>
      <c r="E275" s="151" t="e">
        <f>'HORA CERTA'!#REF!</f>
        <v>#REF!</v>
      </c>
      <c r="F275" s="142" t="e">
        <f t="shared" si="218"/>
        <v>#REF!</v>
      </c>
      <c r="G275" s="151" t="e">
        <f>'HORA CERTA'!#REF!</f>
        <v>#REF!</v>
      </c>
      <c r="H275" s="142" t="e">
        <f t="shared" si="219"/>
        <v>#REF!</v>
      </c>
      <c r="I275" s="151" t="e">
        <f>'HORA CERTA'!#REF!</f>
        <v>#REF!</v>
      </c>
      <c r="J275" s="142" t="e">
        <f t="shared" si="220"/>
        <v>#REF!</v>
      </c>
      <c r="K275" s="151" t="e">
        <f>'HORA CERTA'!#REF!</f>
        <v>#REF!</v>
      </c>
      <c r="L275" s="142" t="e">
        <f t="shared" si="221"/>
        <v>#REF!</v>
      </c>
      <c r="M275" s="151" t="e">
        <f>'HORA CERTA'!#REF!</f>
        <v>#REF!</v>
      </c>
      <c r="N275" s="142" t="e">
        <f t="shared" si="222"/>
        <v>#REF!</v>
      </c>
      <c r="O275" s="152" t="e">
        <f t="shared" si="223"/>
        <v>#REF!</v>
      </c>
      <c r="P275" s="143" t="e">
        <f t="shared" si="224"/>
        <v>#REF!</v>
      </c>
      <c r="Q275" s="151" t="e">
        <f t="shared" si="225"/>
        <v>#REF!</v>
      </c>
    </row>
    <row r="276" spans="1:17" ht="15.75" thickBot="1" x14ac:dyDescent="0.3">
      <c r="A276" s="38" t="s">
        <v>7</v>
      </c>
      <c r="B276" s="39" t="e">
        <f>SUM(B264:B275)</f>
        <v>#REF!</v>
      </c>
      <c r="C276" s="40" t="e">
        <f>SUM(C264:C275)</f>
        <v>#REF!</v>
      </c>
      <c r="D276" s="41" t="e">
        <f t="shared" si="217"/>
        <v>#REF!</v>
      </c>
      <c r="E276" s="40" t="e">
        <f>SUM(E264:E275)</f>
        <v>#REF!</v>
      </c>
      <c r="F276" s="41" t="e">
        <f t="shared" si="218"/>
        <v>#REF!</v>
      </c>
      <c r="G276" s="40" t="e">
        <f>SUM(G264:G275)</f>
        <v>#REF!</v>
      </c>
      <c r="H276" s="41" t="e">
        <f t="shared" si="219"/>
        <v>#REF!</v>
      </c>
      <c r="I276" s="40" t="e">
        <f>SUM(I264:I275)</f>
        <v>#REF!</v>
      </c>
      <c r="J276" s="41" t="e">
        <f t="shared" si="220"/>
        <v>#REF!</v>
      </c>
      <c r="K276" s="40" t="e">
        <f t="shared" ref="K276" si="226">SUM(K264:K275)</f>
        <v>#REF!</v>
      </c>
      <c r="L276" s="41" t="e">
        <f t="shared" si="221"/>
        <v>#REF!</v>
      </c>
      <c r="M276" s="40" t="e">
        <f t="shared" ref="M276" si="227">SUM(M264:M275)</f>
        <v>#REF!</v>
      </c>
      <c r="N276" s="41" t="e">
        <f t="shared" si="222"/>
        <v>#REF!</v>
      </c>
      <c r="O276" s="153" t="e">
        <f t="shared" si="223"/>
        <v>#REF!</v>
      </c>
      <c r="P276" s="154" t="e">
        <f t="shared" si="224"/>
        <v>#REF!</v>
      </c>
      <c r="Q276" s="40" t="e">
        <f t="shared" si="225"/>
        <v>#REF!</v>
      </c>
    </row>
    <row r="278" spans="1:17" ht="15.75" x14ac:dyDescent="0.25">
      <c r="A278" s="1290" t="s">
        <v>263</v>
      </c>
      <c r="B278" s="1291"/>
      <c r="C278" s="1291"/>
      <c r="D278" s="1291"/>
      <c r="E278" s="1291"/>
      <c r="F278" s="1291"/>
      <c r="G278" s="1291"/>
      <c r="H278" s="1291"/>
      <c r="I278" s="1291"/>
      <c r="J278" s="1291"/>
      <c r="K278" s="1291"/>
      <c r="L278" s="1291"/>
      <c r="M278" s="1291"/>
      <c r="N278" s="1291"/>
      <c r="O278" s="1291"/>
      <c r="P278" s="1291"/>
      <c r="Q278" s="1291"/>
    </row>
    <row r="279" spans="1:17" ht="36.75" thickBot="1" x14ac:dyDescent="0.3">
      <c r="A279" s="86" t="s">
        <v>14</v>
      </c>
      <c r="B279" s="105" t="s">
        <v>165</v>
      </c>
      <c r="C279" s="225" t="s">
        <v>2</v>
      </c>
      <c r="D279" s="226" t="s">
        <v>1</v>
      </c>
      <c r="E279" s="225" t="s">
        <v>3</v>
      </c>
      <c r="F279" s="226" t="s">
        <v>1</v>
      </c>
      <c r="G279" s="225" t="s">
        <v>4</v>
      </c>
      <c r="H279" s="226" t="s">
        <v>1</v>
      </c>
      <c r="I279" s="225" t="s">
        <v>5</v>
      </c>
      <c r="J279" s="226" t="s">
        <v>1</v>
      </c>
      <c r="K279" s="227" t="s">
        <v>194</v>
      </c>
      <c r="L279" s="228" t="s">
        <v>1</v>
      </c>
      <c r="M279" s="227" t="s">
        <v>195</v>
      </c>
      <c r="N279" s="228" t="s">
        <v>1</v>
      </c>
      <c r="O279" s="255" t="s">
        <v>197</v>
      </c>
      <c r="P279" s="256" t="s">
        <v>196</v>
      </c>
      <c r="Q279" s="227" t="s">
        <v>6</v>
      </c>
    </row>
    <row r="280" spans="1:17" ht="15.75" thickTop="1" x14ac:dyDescent="0.25">
      <c r="A280" s="9" t="s">
        <v>179</v>
      </c>
      <c r="B280" s="10">
        <f>'PSM V MARIA BAIXA'!B8</f>
        <v>40</v>
      </c>
      <c r="C280" s="106">
        <f>'PSM V MARIA BAIXA'!C8</f>
        <v>0</v>
      </c>
      <c r="D280" s="19">
        <f t="shared" ref="D280:D285" si="228">C280/$B280</f>
        <v>0</v>
      </c>
      <c r="E280" s="106">
        <f>'PSM V MARIA BAIXA'!E8</f>
        <v>0</v>
      </c>
      <c r="F280" s="19">
        <f>E280/$B280</f>
        <v>0</v>
      </c>
      <c r="G280" s="106">
        <f>'PSM V MARIA BAIXA'!G8</f>
        <v>0</v>
      </c>
      <c r="H280" s="19">
        <f t="shared" ref="H280:H285" si="229">G280/$B280</f>
        <v>0</v>
      </c>
      <c r="I280" s="106">
        <f>'PSM V MARIA BAIXA'!K8</f>
        <v>0</v>
      </c>
      <c r="J280" s="19">
        <f t="shared" ref="J280:J285" si="230">I280/$B280</f>
        <v>0</v>
      </c>
      <c r="K280" s="106">
        <f>'PSM V MARIA BAIXA'!M8</f>
        <v>0</v>
      </c>
      <c r="L280" s="19">
        <f t="shared" ref="L280:L285" si="231">K280/$B280</f>
        <v>0</v>
      </c>
      <c r="M280" s="106">
        <f>'PSM V MARIA BAIXA'!O8</f>
        <v>0</v>
      </c>
      <c r="N280" s="19">
        <f t="shared" ref="N280:N285" si="232">M280/$B280</f>
        <v>0</v>
      </c>
      <c r="O280" s="245">
        <f t="shared" ref="O280:O285" si="233">SUM(I280,K280,M280)</f>
        <v>0</v>
      </c>
      <c r="P280" s="119">
        <f t="shared" ref="P280:P285" si="234">O280/($B280*3)</f>
        <v>0</v>
      </c>
      <c r="Q280" s="248">
        <f t="shared" ref="Q280:Q285" si="235">SUM(C280,E280,G280,I280,K280,M280)</f>
        <v>0</v>
      </c>
    </row>
    <row r="281" spans="1:17" x14ac:dyDescent="0.25">
      <c r="A281" s="9" t="s">
        <v>176</v>
      </c>
      <c r="B281" s="84">
        <f>'PSM V MARIA BAIXA'!B9</f>
        <v>1</v>
      </c>
      <c r="C281" s="107">
        <f>'PSM V MARIA BAIXA'!C9</f>
        <v>0</v>
      </c>
      <c r="D281" s="120">
        <f t="shared" si="228"/>
        <v>0</v>
      </c>
      <c r="E281" s="107">
        <f>'PSM V MARIA BAIXA'!E9</f>
        <v>0</v>
      </c>
      <c r="F281" s="120">
        <f>E281/$B281</f>
        <v>0</v>
      </c>
      <c r="G281" s="107">
        <f>'PSM V MARIA BAIXA'!G9</f>
        <v>0</v>
      </c>
      <c r="H281" s="120">
        <f t="shared" si="229"/>
        <v>0</v>
      </c>
      <c r="I281" s="107">
        <f>'PSM V MARIA BAIXA'!K9</f>
        <v>0</v>
      </c>
      <c r="J281" s="120">
        <f t="shared" si="230"/>
        <v>0</v>
      </c>
      <c r="K281" s="107">
        <f>'PSM V MARIA BAIXA'!M9</f>
        <v>0</v>
      </c>
      <c r="L281" s="120">
        <f t="shared" si="231"/>
        <v>0</v>
      </c>
      <c r="M281" s="107">
        <f>'PSM V MARIA BAIXA'!O9</f>
        <v>0</v>
      </c>
      <c r="N281" s="120">
        <f t="shared" si="232"/>
        <v>0</v>
      </c>
      <c r="O281" s="257">
        <f t="shared" si="233"/>
        <v>0</v>
      </c>
      <c r="P281" s="121">
        <f t="shared" si="234"/>
        <v>0</v>
      </c>
      <c r="Q281" s="247">
        <f t="shared" si="235"/>
        <v>0</v>
      </c>
    </row>
    <row r="282" spans="1:17" x14ac:dyDescent="0.25">
      <c r="A282" s="155" t="s">
        <v>180</v>
      </c>
      <c r="B282" s="90">
        <f>'PSM V MARIA BAIXA'!B10</f>
        <v>14</v>
      </c>
      <c r="C282" s="107">
        <f>'PSM V MARIA BAIXA'!C10</f>
        <v>0</v>
      </c>
      <c r="D282" s="120">
        <f t="shared" si="228"/>
        <v>0</v>
      </c>
      <c r="E282" s="107">
        <f>'PSM V MARIA BAIXA'!E10</f>
        <v>0</v>
      </c>
      <c r="F282" s="120">
        <f>E282/$B282</f>
        <v>0</v>
      </c>
      <c r="G282" s="107">
        <f>'PSM V MARIA BAIXA'!G10</f>
        <v>0</v>
      </c>
      <c r="H282" s="120">
        <f t="shared" si="229"/>
        <v>0</v>
      </c>
      <c r="I282" s="107">
        <f>'PSM V MARIA BAIXA'!K10</f>
        <v>0</v>
      </c>
      <c r="J282" s="120">
        <f t="shared" si="230"/>
        <v>0</v>
      </c>
      <c r="K282" s="107">
        <f>'PSM V MARIA BAIXA'!M10</f>
        <v>0</v>
      </c>
      <c r="L282" s="120">
        <f t="shared" si="231"/>
        <v>0</v>
      </c>
      <c r="M282" s="107">
        <f>'PSM V MARIA BAIXA'!O10</f>
        <v>0</v>
      </c>
      <c r="N282" s="120">
        <f t="shared" si="232"/>
        <v>0</v>
      </c>
      <c r="O282" s="257">
        <f t="shared" si="233"/>
        <v>0</v>
      </c>
      <c r="P282" s="121">
        <f t="shared" si="234"/>
        <v>0</v>
      </c>
      <c r="Q282" s="247">
        <f t="shared" si="235"/>
        <v>0</v>
      </c>
    </row>
    <row r="283" spans="1:17" x14ac:dyDescent="0.25">
      <c r="A283" s="89" t="s">
        <v>181</v>
      </c>
      <c r="B283" s="84">
        <f>'PSM V MARIA BAIXA'!B11</f>
        <v>28</v>
      </c>
      <c r="C283" s="107">
        <f>'PSM V MARIA BAIXA'!C11</f>
        <v>0</v>
      </c>
      <c r="D283" s="120">
        <f>C283/$B283</f>
        <v>0</v>
      </c>
      <c r="E283" s="107">
        <f>'PSM V MARIA BAIXA'!E11</f>
        <v>0</v>
      </c>
      <c r="F283" s="120">
        <f>E283/$B283</f>
        <v>0</v>
      </c>
      <c r="G283" s="107">
        <f>'PSM V MARIA BAIXA'!G11</f>
        <v>0</v>
      </c>
      <c r="H283" s="120">
        <f t="shared" si="229"/>
        <v>0</v>
      </c>
      <c r="I283" s="107">
        <f>'PSM V MARIA BAIXA'!K11</f>
        <v>0</v>
      </c>
      <c r="J283" s="120">
        <f t="shared" si="230"/>
        <v>0</v>
      </c>
      <c r="K283" s="107">
        <f>'PSM V MARIA BAIXA'!M11</f>
        <v>0</v>
      </c>
      <c r="L283" s="120">
        <f t="shared" si="231"/>
        <v>0</v>
      </c>
      <c r="M283" s="107">
        <f>'PSM V MARIA BAIXA'!O11</f>
        <v>0</v>
      </c>
      <c r="N283" s="120">
        <f t="shared" si="232"/>
        <v>0</v>
      </c>
      <c r="O283" s="257">
        <f t="shared" si="233"/>
        <v>0</v>
      </c>
      <c r="P283" s="121">
        <f t="shared" si="234"/>
        <v>0</v>
      </c>
      <c r="Q283" s="247">
        <f t="shared" si="235"/>
        <v>0</v>
      </c>
    </row>
    <row r="284" spans="1:17" ht="15.75" thickBot="1" x14ac:dyDescent="0.3">
      <c r="A284" s="111" t="s">
        <v>182</v>
      </c>
      <c r="B284" s="93">
        <f>'PSM V MARIA BAIXA'!B12</f>
        <v>1</v>
      </c>
      <c r="C284" s="112">
        <f>'PSM V MARIA BAIXA'!C12</f>
        <v>0</v>
      </c>
      <c r="D284" s="124">
        <f>C284/$B284</f>
        <v>0</v>
      </c>
      <c r="E284" s="112">
        <f>'PSM V MARIA BAIXA'!E12</f>
        <v>0</v>
      </c>
      <c r="F284" s="124">
        <f>E284/$B284</f>
        <v>0</v>
      </c>
      <c r="G284" s="112">
        <f>'PSM V MARIA BAIXA'!G12</f>
        <v>0</v>
      </c>
      <c r="H284" s="124">
        <f t="shared" si="229"/>
        <v>0</v>
      </c>
      <c r="I284" s="112">
        <f>'PSM V MARIA BAIXA'!K12</f>
        <v>0</v>
      </c>
      <c r="J284" s="124">
        <f t="shared" si="230"/>
        <v>0</v>
      </c>
      <c r="K284" s="112">
        <f>'PSM V MARIA BAIXA'!M12</f>
        <v>0</v>
      </c>
      <c r="L284" s="124">
        <f t="shared" si="231"/>
        <v>0</v>
      </c>
      <c r="M284" s="112">
        <f>'PSM V MARIA BAIXA'!O12</f>
        <v>0</v>
      </c>
      <c r="N284" s="124">
        <f t="shared" si="232"/>
        <v>0</v>
      </c>
      <c r="O284" s="258">
        <f t="shared" si="233"/>
        <v>0</v>
      </c>
      <c r="P284" s="125">
        <f t="shared" si="234"/>
        <v>0</v>
      </c>
      <c r="Q284" s="249">
        <f t="shared" si="235"/>
        <v>0</v>
      </c>
    </row>
    <row r="285" spans="1:17" ht="15.75" thickBot="1" x14ac:dyDescent="0.3">
      <c r="A285" s="6" t="s">
        <v>7</v>
      </c>
      <c r="B285" s="7">
        <f>SUM(B280:B284)</f>
        <v>84</v>
      </c>
      <c r="C285" s="8">
        <f>SUM(C280:C284)</f>
        <v>0</v>
      </c>
      <c r="D285" s="22">
        <f t="shared" si="228"/>
        <v>0</v>
      </c>
      <c r="E285" s="8">
        <f>SUM(E280:E284)</f>
        <v>0</v>
      </c>
      <c r="F285" s="22">
        <f t="shared" ref="F285" si="236">E285/$B285</f>
        <v>0</v>
      </c>
      <c r="G285" s="8">
        <f>SUM(G280:G284)</f>
        <v>0</v>
      </c>
      <c r="H285" s="22">
        <f t="shared" si="229"/>
        <v>0</v>
      </c>
      <c r="I285" s="8">
        <f>SUM(I280:I284)</f>
        <v>0</v>
      </c>
      <c r="J285" s="22">
        <f t="shared" si="230"/>
        <v>0</v>
      </c>
      <c r="K285" s="8">
        <f t="shared" ref="K285" si="237">SUM(K280:K284)</f>
        <v>0</v>
      </c>
      <c r="L285" s="22">
        <f t="shared" si="231"/>
        <v>0</v>
      </c>
      <c r="M285" s="8">
        <f t="shared" ref="M285" si="238">SUM(M280:M284)</f>
        <v>0</v>
      </c>
      <c r="N285" s="22">
        <f t="shared" si="232"/>
        <v>0</v>
      </c>
      <c r="O285" s="81">
        <f t="shared" si="233"/>
        <v>0</v>
      </c>
      <c r="P285" s="82">
        <f t="shared" si="234"/>
        <v>0</v>
      </c>
      <c r="Q285" s="8">
        <f t="shared" si="235"/>
        <v>0</v>
      </c>
    </row>
    <row r="287" spans="1:17" ht="15.75" x14ac:dyDescent="0.25">
      <c r="A287" s="1290" t="s">
        <v>305</v>
      </c>
      <c r="B287" s="1291"/>
      <c r="C287" s="1291"/>
      <c r="D287" s="1291"/>
      <c r="E287" s="1291"/>
      <c r="F287" s="1291"/>
      <c r="G287" s="1291"/>
      <c r="H287" s="1291"/>
      <c r="I287" s="1291"/>
      <c r="J287" s="1291"/>
      <c r="K287" s="1291"/>
      <c r="L287" s="1291"/>
      <c r="M287" s="1291"/>
      <c r="N287" s="1291"/>
      <c r="O287" s="1291"/>
      <c r="P287" s="1291"/>
      <c r="Q287" s="1291"/>
    </row>
    <row r="288" spans="1:17" ht="36.75" thickBot="1" x14ac:dyDescent="0.3">
      <c r="A288" s="86" t="s">
        <v>14</v>
      </c>
      <c r="B288" s="156" t="s">
        <v>15</v>
      </c>
      <c r="C288" s="225" t="s">
        <v>2</v>
      </c>
      <c r="D288" s="226" t="s">
        <v>1</v>
      </c>
      <c r="E288" s="225" t="s">
        <v>3</v>
      </c>
      <c r="F288" s="226" t="s">
        <v>1</v>
      </c>
      <c r="G288" s="225" t="s">
        <v>4</v>
      </c>
      <c r="H288" s="226" t="s">
        <v>1</v>
      </c>
      <c r="I288" s="225" t="s">
        <v>5</v>
      </c>
      <c r="J288" s="226" t="s">
        <v>1</v>
      </c>
      <c r="K288" s="227" t="s">
        <v>194</v>
      </c>
      <c r="L288" s="228" t="s">
        <v>1</v>
      </c>
      <c r="M288" s="227" t="s">
        <v>195</v>
      </c>
      <c r="N288" s="228" t="s">
        <v>1</v>
      </c>
      <c r="O288" s="255" t="s">
        <v>197</v>
      </c>
      <c r="P288" s="256" t="s">
        <v>196</v>
      </c>
      <c r="Q288" s="227" t="s">
        <v>6</v>
      </c>
    </row>
    <row r="289" spans="1:17" ht="15.75" thickTop="1" x14ac:dyDescent="0.25">
      <c r="A289" s="9" t="s">
        <v>186</v>
      </c>
      <c r="B289" s="10">
        <f>'AMA JD BRASIL'!B15</f>
        <v>20</v>
      </c>
      <c r="C289" s="106">
        <f>'AMA JD BRASIL'!C15</f>
        <v>17</v>
      </c>
      <c r="D289" s="19">
        <f t="shared" ref="D289:D291" si="239">C289/$B289</f>
        <v>0.85</v>
      </c>
      <c r="E289" s="106">
        <f>'AMA JD BRASIL'!E15</f>
        <v>0</v>
      </c>
      <c r="F289" s="19">
        <f t="shared" ref="F289:F291" si="240">E289/$B289</f>
        <v>0</v>
      </c>
      <c r="G289" s="106">
        <f>'AMA JD BRASIL'!G15</f>
        <v>0</v>
      </c>
      <c r="H289" s="19">
        <f t="shared" ref="H289:H291" si="241">G289/$B289</f>
        <v>0</v>
      </c>
      <c r="I289" s="106">
        <f>'AMA JD BRASIL'!K15</f>
        <v>0</v>
      </c>
      <c r="J289" s="19">
        <f t="shared" ref="J289:J291" si="242">I289/$B289</f>
        <v>0</v>
      </c>
      <c r="K289" s="106">
        <f>'AMA JD BRASIL'!M15</f>
        <v>0</v>
      </c>
      <c r="L289" s="19">
        <f t="shared" ref="L289:L291" si="243">K289/$B289</f>
        <v>0</v>
      </c>
      <c r="M289" s="106">
        <f>'AMA JD BRASIL'!O15</f>
        <v>0</v>
      </c>
      <c r="N289" s="19">
        <f t="shared" ref="N289:N291" si="244">M289/$B289</f>
        <v>0</v>
      </c>
      <c r="O289" s="245">
        <f>SUM(I289,K289,M289)</f>
        <v>0</v>
      </c>
      <c r="P289" s="119">
        <f>O289/($B289*3)</f>
        <v>0</v>
      </c>
      <c r="Q289" s="248">
        <f>SUM(C289,E289,G289,I289,K289,M289)</f>
        <v>17</v>
      </c>
    </row>
    <row r="290" spans="1:17" ht="15.75" thickBot="1" x14ac:dyDescent="0.3">
      <c r="A290" s="111" t="s">
        <v>181</v>
      </c>
      <c r="B290" s="93">
        <f>'AMA JD BRASIL'!B16</f>
        <v>12</v>
      </c>
      <c r="C290" s="112">
        <f>'AMA JD BRASIL'!C16</f>
        <v>4</v>
      </c>
      <c r="D290" s="124">
        <f t="shared" si="239"/>
        <v>0.33333333333333331</v>
      </c>
      <c r="E290" s="112">
        <f>'AMA JD BRASIL'!E16</f>
        <v>0</v>
      </c>
      <c r="F290" s="124">
        <f t="shared" si="240"/>
        <v>0</v>
      </c>
      <c r="G290" s="112">
        <f>'AMA JD BRASIL'!G16</f>
        <v>0</v>
      </c>
      <c r="H290" s="124">
        <f t="shared" si="241"/>
        <v>0</v>
      </c>
      <c r="I290" s="112">
        <f>'AMA JD BRASIL'!K16</f>
        <v>0</v>
      </c>
      <c r="J290" s="124">
        <f t="shared" si="242"/>
        <v>0</v>
      </c>
      <c r="K290" s="112">
        <f>'AMA JD BRASIL'!M16</f>
        <v>0</v>
      </c>
      <c r="L290" s="124">
        <f t="shared" si="243"/>
        <v>0</v>
      </c>
      <c r="M290" s="112">
        <f>'AMA JD BRASIL'!O16</f>
        <v>0</v>
      </c>
      <c r="N290" s="124">
        <f t="shared" si="244"/>
        <v>0</v>
      </c>
      <c r="O290" s="258">
        <f>SUM(I290,K290,M290)</f>
        <v>0</v>
      </c>
      <c r="P290" s="125">
        <f>O290/($B290*3)</f>
        <v>0</v>
      </c>
      <c r="Q290" s="249">
        <f>SUM(C290,E290,G290,I290,K290,M290)</f>
        <v>4</v>
      </c>
    </row>
    <row r="291" spans="1:17" ht="15.75" thickBot="1" x14ac:dyDescent="0.3">
      <c r="A291" s="6" t="s">
        <v>7</v>
      </c>
      <c r="B291" s="7">
        <f>SUM(B289:B290)</f>
        <v>32</v>
      </c>
      <c r="C291" s="8">
        <f>SUM(C289:C290)</f>
        <v>21</v>
      </c>
      <c r="D291" s="22">
        <f t="shared" si="239"/>
        <v>0.65625</v>
      </c>
      <c r="E291" s="8">
        <f>SUM(E289:E290)</f>
        <v>0</v>
      </c>
      <c r="F291" s="22">
        <f t="shared" si="240"/>
        <v>0</v>
      </c>
      <c r="G291" s="8">
        <f>SUM(G289:G290)</f>
        <v>0</v>
      </c>
      <c r="H291" s="22">
        <f t="shared" si="241"/>
        <v>0</v>
      </c>
      <c r="I291" s="8">
        <f>SUM(I289:I290)</f>
        <v>0</v>
      </c>
      <c r="J291" s="22">
        <f t="shared" si="242"/>
        <v>0</v>
      </c>
      <c r="K291" s="8">
        <f t="shared" ref="K291" si="245">SUM(K289:K290)</f>
        <v>0</v>
      </c>
      <c r="L291" s="22">
        <f t="shared" si="243"/>
        <v>0</v>
      </c>
      <c r="M291" s="8">
        <f t="shared" ref="M291" si="246">SUM(M289:M290)</f>
        <v>0</v>
      </c>
      <c r="N291" s="22">
        <f t="shared" si="244"/>
        <v>0</v>
      </c>
      <c r="O291" s="81">
        <f>SUM(I291,K291,M291)</f>
        <v>0</v>
      </c>
      <c r="P291" s="82">
        <f>O291/($B291*3)</f>
        <v>0</v>
      </c>
      <c r="Q291" s="8">
        <f>SUM(C291,E291,G291,I291,K291,M291)</f>
        <v>21</v>
      </c>
    </row>
    <row r="293" spans="1:17" ht="15.75" x14ac:dyDescent="0.25">
      <c r="A293" s="1290" t="s">
        <v>306</v>
      </c>
      <c r="B293" s="1291"/>
      <c r="C293" s="1291"/>
      <c r="D293" s="1291"/>
      <c r="E293" s="1291"/>
      <c r="F293" s="1291"/>
      <c r="G293" s="1291"/>
      <c r="H293" s="1291"/>
      <c r="I293" s="1291"/>
      <c r="J293" s="1291"/>
      <c r="K293" s="1291"/>
      <c r="L293" s="1291"/>
      <c r="M293" s="1291"/>
      <c r="N293" s="1291"/>
      <c r="O293" s="1291"/>
      <c r="P293" s="1291"/>
      <c r="Q293" s="1291"/>
    </row>
    <row r="294" spans="1:17" ht="36.75" thickBot="1" x14ac:dyDescent="0.3">
      <c r="A294" s="86" t="s">
        <v>14</v>
      </c>
      <c r="B294" s="156" t="s">
        <v>15</v>
      </c>
      <c r="C294" s="225" t="s">
        <v>2</v>
      </c>
      <c r="D294" s="226" t="s">
        <v>1</v>
      </c>
      <c r="E294" s="225" t="s">
        <v>3</v>
      </c>
      <c r="F294" s="226" t="s">
        <v>1</v>
      </c>
      <c r="G294" s="225" t="s">
        <v>4</v>
      </c>
      <c r="H294" s="226" t="s">
        <v>1</v>
      </c>
      <c r="I294" s="225" t="s">
        <v>5</v>
      </c>
      <c r="J294" s="226" t="s">
        <v>1</v>
      </c>
      <c r="K294" s="227" t="s">
        <v>194</v>
      </c>
      <c r="L294" s="228" t="s">
        <v>1</v>
      </c>
      <c r="M294" s="227" t="s">
        <v>195</v>
      </c>
      <c r="N294" s="228" t="s">
        <v>1</v>
      </c>
      <c r="O294" s="255" t="s">
        <v>197</v>
      </c>
      <c r="P294" s="256" t="s">
        <v>196</v>
      </c>
      <c r="Q294" s="227" t="s">
        <v>6</v>
      </c>
    </row>
    <row r="295" spans="1:17" ht="15.75" thickTop="1" x14ac:dyDescent="0.25">
      <c r="A295" s="9" t="s">
        <v>186</v>
      </c>
      <c r="B295" s="10">
        <f>'AMA VL QUILHERME'!B7</f>
        <v>18</v>
      </c>
      <c r="C295" s="106">
        <f>'AMA VL QUILHERME'!C7</f>
        <v>13</v>
      </c>
      <c r="D295" s="19">
        <f t="shared" ref="D295:D297" si="247">C295/$B295</f>
        <v>0.72222222222222221</v>
      </c>
      <c r="E295" s="106">
        <f>'AMA VL QUILHERME'!E7</f>
        <v>0</v>
      </c>
      <c r="F295" s="19">
        <f t="shared" ref="F295:F297" si="248">E295/$B295</f>
        <v>0</v>
      </c>
      <c r="G295" s="106">
        <f>'AMA VL QUILHERME'!G7</f>
        <v>0</v>
      </c>
      <c r="H295" s="19">
        <f t="shared" ref="H295:H297" si="249">G295/$B295</f>
        <v>0</v>
      </c>
      <c r="I295" s="106">
        <f>'AMA VL QUILHERME'!K7</f>
        <v>0</v>
      </c>
      <c r="J295" s="19">
        <f t="shared" ref="J295:J297" si="250">I295/$B295</f>
        <v>0</v>
      </c>
      <c r="K295" s="106">
        <f>'AMA VL QUILHERME'!M7</f>
        <v>0</v>
      </c>
      <c r="L295" s="19">
        <f t="shared" ref="L295:L297" si="251">K295/$B295</f>
        <v>0</v>
      </c>
      <c r="M295" s="106">
        <f>'AMA VL QUILHERME'!O7</f>
        <v>0</v>
      </c>
      <c r="N295" s="19">
        <f t="shared" ref="N295:N297" si="252">M295/$B295</f>
        <v>0</v>
      </c>
      <c r="O295" s="245">
        <f>SUM(I295,K295,M295)</f>
        <v>0</v>
      </c>
      <c r="P295" s="119">
        <f>O295/($B295*3)</f>
        <v>0</v>
      </c>
      <c r="Q295" s="248">
        <f>SUM(C295,E295,G295,I295,K295,M295)</f>
        <v>13</v>
      </c>
    </row>
    <row r="296" spans="1:17" ht="15.75" thickBot="1" x14ac:dyDescent="0.3">
      <c r="A296" s="111" t="s">
        <v>181</v>
      </c>
      <c r="B296" s="93">
        <f>'AMA VL QUILHERME'!B8</f>
        <v>12</v>
      </c>
      <c r="C296" s="112">
        <f>'AMA VL QUILHERME'!C8</f>
        <v>6</v>
      </c>
      <c r="D296" s="124">
        <f t="shared" si="247"/>
        <v>0.5</v>
      </c>
      <c r="E296" s="112">
        <f>'AMA VL QUILHERME'!E8</f>
        <v>0</v>
      </c>
      <c r="F296" s="124">
        <f t="shared" si="248"/>
        <v>0</v>
      </c>
      <c r="G296" s="112">
        <f>'AMA VL QUILHERME'!G8</f>
        <v>0</v>
      </c>
      <c r="H296" s="124">
        <f t="shared" si="249"/>
        <v>0</v>
      </c>
      <c r="I296" s="112">
        <f>'AMA VL QUILHERME'!K8</f>
        <v>0</v>
      </c>
      <c r="J296" s="124">
        <f t="shared" si="250"/>
        <v>0</v>
      </c>
      <c r="K296" s="112">
        <f>'AMA VL QUILHERME'!M8</f>
        <v>0</v>
      </c>
      <c r="L296" s="124">
        <f t="shared" si="251"/>
        <v>0</v>
      </c>
      <c r="M296" s="112">
        <f>'AMA VL QUILHERME'!O8</f>
        <v>0</v>
      </c>
      <c r="N296" s="124">
        <f t="shared" si="252"/>
        <v>0</v>
      </c>
      <c r="O296" s="258">
        <f>SUM(I296,K296,M296)</f>
        <v>0</v>
      </c>
      <c r="P296" s="125">
        <f>O296/($B296*3)</f>
        <v>0</v>
      </c>
      <c r="Q296" s="249">
        <f>SUM(C296,E296,G296,I296,K296,M296)</f>
        <v>6</v>
      </c>
    </row>
    <row r="297" spans="1:17" ht="15.75" thickBot="1" x14ac:dyDescent="0.3">
      <c r="A297" s="6" t="s">
        <v>7</v>
      </c>
      <c r="B297" s="7">
        <f>SUM(B295:B296)</f>
        <v>30</v>
      </c>
      <c r="C297" s="8">
        <f>SUM(C295:C296)</f>
        <v>19</v>
      </c>
      <c r="D297" s="22">
        <f t="shared" si="247"/>
        <v>0.6333333333333333</v>
      </c>
      <c r="E297" s="8">
        <f>SUM(E295:E296)</f>
        <v>0</v>
      </c>
      <c r="F297" s="22">
        <f t="shared" si="248"/>
        <v>0</v>
      </c>
      <c r="G297" s="8">
        <f>SUM(G295:G296)</f>
        <v>0</v>
      </c>
      <c r="H297" s="22">
        <f t="shared" si="249"/>
        <v>0</v>
      </c>
      <c r="I297" s="8">
        <f>SUM(I295:I296)</f>
        <v>0</v>
      </c>
      <c r="J297" s="22">
        <f t="shared" si="250"/>
        <v>0</v>
      </c>
      <c r="K297" s="8">
        <f t="shared" ref="K297" si="253">SUM(K295:K296)</f>
        <v>0</v>
      </c>
      <c r="L297" s="22">
        <f t="shared" si="251"/>
        <v>0</v>
      </c>
      <c r="M297" s="8">
        <f t="shared" ref="M297" si="254">SUM(M295:M296)</f>
        <v>0</v>
      </c>
      <c r="N297" s="22">
        <f t="shared" si="252"/>
        <v>0</v>
      </c>
      <c r="O297" s="81">
        <f>SUM(I297,K297,M297)</f>
        <v>0</v>
      </c>
      <c r="P297" s="82">
        <f>O297/($B297*3)</f>
        <v>0</v>
      </c>
      <c r="Q297" s="8">
        <f>SUM(C297,E297,G297,I297,K297,M297)</f>
        <v>19</v>
      </c>
    </row>
    <row r="299" spans="1:17" ht="15.75" x14ac:dyDescent="0.25">
      <c r="A299" s="1290" t="s">
        <v>307</v>
      </c>
      <c r="B299" s="1291"/>
      <c r="C299" s="1291"/>
      <c r="D299" s="1291"/>
      <c r="E299" s="1291"/>
      <c r="F299" s="1291"/>
      <c r="G299" s="1291"/>
      <c r="H299" s="1291"/>
      <c r="I299" s="1291"/>
      <c r="J299" s="1291"/>
      <c r="K299" s="1291"/>
      <c r="L299" s="1291"/>
      <c r="M299" s="1291"/>
      <c r="N299" s="1291"/>
      <c r="O299" s="1291"/>
      <c r="P299" s="1291"/>
      <c r="Q299" s="1291"/>
    </row>
    <row r="300" spans="1:17" ht="36.75" thickBot="1" x14ac:dyDescent="0.3">
      <c r="A300" s="86" t="s">
        <v>14</v>
      </c>
      <c r="B300" s="156" t="s">
        <v>15</v>
      </c>
      <c r="C300" s="225" t="s">
        <v>2</v>
      </c>
      <c r="D300" s="226" t="s">
        <v>1</v>
      </c>
      <c r="E300" s="225" t="s">
        <v>3</v>
      </c>
      <c r="F300" s="226" t="s">
        <v>1</v>
      </c>
      <c r="G300" s="225" t="s">
        <v>4</v>
      </c>
      <c r="H300" s="226" t="s">
        <v>1</v>
      </c>
      <c r="I300" s="225" t="s">
        <v>5</v>
      </c>
      <c r="J300" s="226" t="s">
        <v>1</v>
      </c>
      <c r="K300" s="227" t="s">
        <v>194</v>
      </c>
      <c r="L300" s="228" t="s">
        <v>1</v>
      </c>
      <c r="M300" s="227" t="s">
        <v>195</v>
      </c>
      <c r="N300" s="228" t="s">
        <v>1</v>
      </c>
      <c r="O300" s="255" t="s">
        <v>197</v>
      </c>
      <c r="P300" s="256" t="s">
        <v>196</v>
      </c>
      <c r="Q300" s="227" t="s">
        <v>6</v>
      </c>
    </row>
    <row r="301" spans="1:17" ht="15.75" thickTop="1" x14ac:dyDescent="0.25">
      <c r="A301" s="9" t="s">
        <v>186</v>
      </c>
      <c r="B301" s="10">
        <f>'AMA VL MEDEIROS'!B7</f>
        <v>18</v>
      </c>
      <c r="C301" s="106">
        <f>'AMA VL MEDEIROS'!C7</f>
        <v>16</v>
      </c>
      <c r="D301" s="19">
        <f t="shared" ref="D301:D303" si="255">C301/$B301</f>
        <v>0.88888888888888884</v>
      </c>
      <c r="E301" s="106">
        <f>'AMA VL MEDEIROS'!E7</f>
        <v>0</v>
      </c>
      <c r="F301" s="19">
        <f t="shared" ref="F301:F303" si="256">E301/$B301</f>
        <v>0</v>
      </c>
      <c r="G301" s="106">
        <f>'AMA VL MEDEIROS'!G7</f>
        <v>0</v>
      </c>
      <c r="H301" s="19">
        <f t="shared" ref="H301:H303" si="257">G301/$B301</f>
        <v>0</v>
      </c>
      <c r="I301" s="106">
        <f>'AMA VL MEDEIROS'!K7</f>
        <v>0</v>
      </c>
      <c r="J301" s="19">
        <f t="shared" ref="J301:J303" si="258">I301/$B301</f>
        <v>0</v>
      </c>
      <c r="K301" s="106">
        <f>'AMA VL MEDEIROS'!M7</f>
        <v>0</v>
      </c>
      <c r="L301" s="19">
        <f t="shared" ref="L301:L303" si="259">K301/$B301</f>
        <v>0</v>
      </c>
      <c r="M301" s="106">
        <f>'AMA VL MEDEIROS'!O7</f>
        <v>0</v>
      </c>
      <c r="N301" s="19">
        <f t="shared" ref="N301:N303" si="260">M301/$B301</f>
        <v>0</v>
      </c>
      <c r="O301" s="245">
        <f>SUM(I301,K301,M301)</f>
        <v>0</v>
      </c>
      <c r="P301" s="119">
        <f>O301/($B301*3)</f>
        <v>0</v>
      </c>
      <c r="Q301" s="248">
        <f>SUM(C301,E301,G301,I301,K301,M301)</f>
        <v>16</v>
      </c>
    </row>
    <row r="302" spans="1:17" ht="15.75" thickBot="1" x14ac:dyDescent="0.3">
      <c r="A302" s="111" t="s">
        <v>181</v>
      </c>
      <c r="B302" s="93">
        <f>'AMA VL MEDEIROS'!B8</f>
        <v>12</v>
      </c>
      <c r="C302" s="112">
        <f>'AMA VL MEDEIROS'!C8</f>
        <v>9</v>
      </c>
      <c r="D302" s="124">
        <f t="shared" si="255"/>
        <v>0.75</v>
      </c>
      <c r="E302" s="112">
        <f>'AMA VL MEDEIROS'!E8</f>
        <v>0</v>
      </c>
      <c r="F302" s="124">
        <f t="shared" si="256"/>
        <v>0</v>
      </c>
      <c r="G302" s="112">
        <f>'AMA VL MEDEIROS'!G8</f>
        <v>0</v>
      </c>
      <c r="H302" s="124">
        <f t="shared" si="257"/>
        <v>0</v>
      </c>
      <c r="I302" s="112">
        <f>'AMA VL MEDEIROS'!K8</f>
        <v>0</v>
      </c>
      <c r="J302" s="124">
        <f t="shared" si="258"/>
        <v>0</v>
      </c>
      <c r="K302" s="112">
        <f>'AMA VL MEDEIROS'!M8</f>
        <v>0</v>
      </c>
      <c r="L302" s="124">
        <f t="shared" si="259"/>
        <v>0</v>
      </c>
      <c r="M302" s="112">
        <f>'AMA VL MEDEIROS'!O8</f>
        <v>0</v>
      </c>
      <c r="N302" s="124">
        <f t="shared" si="260"/>
        <v>0</v>
      </c>
      <c r="O302" s="258">
        <f>SUM(I302,K302,M302)</f>
        <v>0</v>
      </c>
      <c r="P302" s="125">
        <f>O302/($B302*3)</f>
        <v>0</v>
      </c>
      <c r="Q302" s="249">
        <f>SUM(C302,E302,G302,I302,K302,M302)</f>
        <v>9</v>
      </c>
    </row>
    <row r="303" spans="1:17" ht="15.75" thickBot="1" x14ac:dyDescent="0.3">
      <c r="A303" s="6" t="s">
        <v>7</v>
      </c>
      <c r="B303" s="7">
        <f>SUM(B301:B302)</f>
        <v>30</v>
      </c>
      <c r="C303" s="8">
        <f>SUM(C301:C302)</f>
        <v>25</v>
      </c>
      <c r="D303" s="22">
        <f t="shared" si="255"/>
        <v>0.83333333333333337</v>
      </c>
      <c r="E303" s="8">
        <f>SUM(E301:E302)</f>
        <v>0</v>
      </c>
      <c r="F303" s="22">
        <f t="shared" si="256"/>
        <v>0</v>
      </c>
      <c r="G303" s="8">
        <f>SUM(G301:G302)</f>
        <v>0</v>
      </c>
      <c r="H303" s="22">
        <f t="shared" si="257"/>
        <v>0</v>
      </c>
      <c r="I303" s="8">
        <f>SUM(I301:I302)</f>
        <v>0</v>
      </c>
      <c r="J303" s="22">
        <f t="shared" si="258"/>
        <v>0</v>
      </c>
      <c r="K303" s="8">
        <f t="shared" ref="K303" si="261">SUM(K301:K302)</f>
        <v>0</v>
      </c>
      <c r="L303" s="22">
        <f t="shared" si="259"/>
        <v>0</v>
      </c>
      <c r="M303" s="8">
        <f t="shared" ref="M303" si="262">SUM(M301:M302)</f>
        <v>0</v>
      </c>
      <c r="N303" s="22">
        <f t="shared" si="260"/>
        <v>0</v>
      </c>
      <c r="O303" s="81">
        <f>SUM(I303,K303,M303)</f>
        <v>0</v>
      </c>
      <c r="P303" s="82">
        <f>O303/($B303*3)</f>
        <v>0</v>
      </c>
      <c r="Q303" s="8">
        <f>SUM(C303,E303,G303,I303,K303,M303)</f>
        <v>25</v>
      </c>
    </row>
  </sheetData>
  <sheetProtection sheet="1" objects="1" scenarios="1"/>
  <mergeCells count="27"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  <mergeCell ref="A139:Q139"/>
    <mergeCell ref="A151:Q151"/>
    <mergeCell ref="A163:Q163"/>
    <mergeCell ref="A174:Q174"/>
    <mergeCell ref="A191:Q191"/>
    <mergeCell ref="A74:Q74"/>
    <mergeCell ref="A86:Q86"/>
    <mergeCell ref="A101:Q101"/>
    <mergeCell ref="A116:Q116"/>
    <mergeCell ref="A130:Q130"/>
    <mergeCell ref="A4:Q4"/>
    <mergeCell ref="A20:Q20"/>
    <mergeCell ref="A47:Q47"/>
    <mergeCell ref="A61:Q61"/>
    <mergeCell ref="A1:K1"/>
    <mergeCell ref="A2:K2"/>
    <mergeCell ref="A36:Q36"/>
  </mergeCells>
  <conditionalFormatting sqref="L301:L1048576 N301:N1048576 P301:P1048576 D301:D1048576 F301:F1048576 H301:H1048576 L153:L163 J153:J163 H153:H163 F153:F163 D153:D163 P153:P163 N153:N163 N165:N174 L165:L174 J165:J174 H165:H174 F165:F174 D165:D174 P165:P174 P176:P191 N176:N191 L176:L191 J176:J191 H176:H191 F176:F191 D176:D191 D193:D205 P193:P205 N193:N205 L193:L205 J193:J205 H193:H205 F193:F205 F207:F214 D207:D214 P207:P214 N207:N214 L207:L214 J207:J214 H207:H214 H216:H225 F216:F225 D216:D225 P216:P225 N216:N225 L216:L225 J216:J225 J227:J237 H227:H237 F227:F237 D227:D237 P227:P237 N227:N237 L227:L237 L239:L248 J239:J248 H239:H248 F239:F248 D239:D248 P239:P248 N239:N248 N250:N262 L250:L262 J250:J262 H250:H262 F250:F262 D250:D262 P250:P262 P264:P278 N264:N278 L264:L278 J264:J278 H264:H278 F264:F278 D264:D278 D280:D287 P280:P287 N280:N287 L280:L287 J280:J287 H280:H287 F280:F287 F289:F293 D289:D293 P289:P293 N289:N293 L289:L293 J289:J293 H289:H293 H295:H299 F295:F299 D295:D299 P295:P299 N295:N299 L295:L299 J295:J299 J301:J1048576 F118:F130 D118:D130 P118:P130 N118:N130 L118:L130 J118:J130 H118:H130 H132:H139 F132:F139 D132:D139 P132:P139 N132:N139 L132:L139 J132:J139 J141:J151 H141:H151 F141:F151 D141:D151 P141:P151 N141:N151 L141:L151 D103:D116 P103:P116 N103:N116 L103:L116 J103:J116 H103:H116 F103:F116 N76:N86 L76:L86 J76:J86 H76:H86 F76:F86 D76:D86 P76:P86 P88:P101 N88:N101 L88:L101 J88:J101 H88:H101 F88:F101 D88:D101 L63:L74 J63:J74 H63:H74 F63:F74 D63:D74 P63:P74 N63:N74 P1:P4 N1:N4 L1:L4 J1:J4 H1:H4 F1:F4 D1:D4 D6:D20 P6:P20 N6:N20 L6:L20 J6:J20 H6:H20 F6:F20 F22:F36 D22:D36 P22:P36 N22:N36 L22:L36 J22:J36 H22:H36 H38:H47 F38:F47 D38:D47 P38:P47 N38:N47 L38:L47 J38:J47 L49:L61 N49:N61 P49:P61 D49:D61 F49:F61 H49:H61 J49:J61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99" customWidth="1"/>
    <col min="3" max="4" width="8.85546875" style="157"/>
    <col min="5" max="5" width="8" style="502" customWidth="1"/>
    <col min="6" max="6" width="8.140625" style="319" customWidth="1"/>
    <col min="7" max="7" width="8" style="502" customWidth="1"/>
    <col min="8" max="8" width="8.140625" style="319" bestFit="1" customWidth="1"/>
    <col min="9" max="9" width="8" style="502" customWidth="1"/>
    <col min="10" max="10" width="7.42578125" style="319" customWidth="1"/>
    <col min="11" max="11" width="8.85546875" style="157"/>
    <col min="12" max="12" width="8" style="332" customWidth="1"/>
    <col min="13" max="13" width="8" style="502" customWidth="1"/>
    <col min="14" max="14" width="7.7109375" style="319" customWidth="1"/>
    <col min="15" max="15" width="8" style="502" customWidth="1"/>
    <col min="16" max="16" width="7" style="319" customWidth="1"/>
    <col min="17" max="17" width="8" style="502" customWidth="1"/>
    <col min="18" max="18" width="8.140625" style="319" customWidth="1"/>
    <col min="19" max="19" width="8.85546875" style="157"/>
    <col min="20" max="20" width="8.85546875" style="332"/>
  </cols>
  <sheetData>
    <row r="1" spans="1:20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331"/>
      <c r="Q1" s="524"/>
    </row>
    <row r="2" spans="1:20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331"/>
      <c r="Q2" s="524"/>
    </row>
    <row r="3" spans="1:20" x14ac:dyDescent="0.25">
      <c r="A3" s="104" t="s">
        <v>192</v>
      </c>
      <c r="B3" s="296"/>
    </row>
    <row r="4" spans="1:20" ht="15.75" x14ac:dyDescent="0.25">
      <c r="A4" s="1290" t="s">
        <v>266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  <c r="P4" s="1291"/>
      <c r="Q4" s="1291"/>
      <c r="R4" s="1291"/>
      <c r="S4" s="1291"/>
      <c r="T4" s="1291"/>
    </row>
    <row r="5" spans="1:20" ht="36.75" thickBot="1" x14ac:dyDescent="0.3">
      <c r="A5" s="86" t="s">
        <v>14</v>
      </c>
      <c r="B5" s="278" t="s">
        <v>222</v>
      </c>
      <c r="C5" s="105" t="s">
        <v>165</v>
      </c>
      <c r="D5" s="306" t="s">
        <v>223</v>
      </c>
      <c r="E5" s="523" t="s">
        <v>382</v>
      </c>
      <c r="F5" s="348" t="s">
        <v>388</v>
      </c>
      <c r="G5" s="523" t="s">
        <v>383</v>
      </c>
      <c r="H5" s="348" t="s">
        <v>389</v>
      </c>
      <c r="I5" s="523" t="s">
        <v>384</v>
      </c>
      <c r="J5" s="348" t="s">
        <v>390</v>
      </c>
      <c r="K5" s="255" t="s">
        <v>394</v>
      </c>
      <c r="L5" s="346" t="s">
        <v>224</v>
      </c>
      <c r="M5" s="523" t="s">
        <v>385</v>
      </c>
      <c r="N5" s="348" t="s">
        <v>391</v>
      </c>
      <c r="O5" s="503" t="s">
        <v>386</v>
      </c>
      <c r="P5" s="348" t="s">
        <v>392</v>
      </c>
      <c r="Q5" s="503" t="s">
        <v>387</v>
      </c>
      <c r="R5" s="348" t="s">
        <v>393</v>
      </c>
      <c r="S5" s="255" t="s">
        <v>396</v>
      </c>
      <c r="T5" s="346" t="s">
        <v>224</v>
      </c>
    </row>
    <row r="6" spans="1:20" ht="15.75" thickTop="1" x14ac:dyDescent="0.25">
      <c r="A6" s="9" t="s">
        <v>16</v>
      </c>
      <c r="B6" s="279">
        <v>40</v>
      </c>
      <c r="C6" s="10">
        <f>'Pque N Mundo I'!B24</f>
        <v>30</v>
      </c>
      <c r="D6" s="300">
        <f>C6*B6</f>
        <v>1200</v>
      </c>
      <c r="E6" s="504">
        <f>'Pque N Mundo I'!C24</f>
        <v>30</v>
      </c>
      <c r="F6" s="320">
        <f>(E6*$B6)-$D6</f>
        <v>0</v>
      </c>
      <c r="G6" s="504">
        <f>'Pque N Mundo I'!E24</f>
        <v>0</v>
      </c>
      <c r="H6" s="320">
        <f>(G6*$B6)-$D6</f>
        <v>-1200</v>
      </c>
      <c r="I6" s="504">
        <f>'Pque N Mundo I'!G24</f>
        <v>0</v>
      </c>
      <c r="J6" s="320">
        <f>(I6*$B6)-$D6</f>
        <v>-1200</v>
      </c>
      <c r="K6" s="245">
        <f t="shared" ref="K6:K14" si="0">SUM(E6,G6,I6)</f>
        <v>30</v>
      </c>
      <c r="L6" s="333">
        <f t="shared" ref="L6:L17" si="1">(K6*$B6)-$D6*3</f>
        <v>-2400</v>
      </c>
      <c r="M6" s="504">
        <f>'Pque N Mundo I'!K24</f>
        <v>0</v>
      </c>
      <c r="N6" s="320">
        <f>(M6*$B6)-$D6</f>
        <v>-1200</v>
      </c>
      <c r="O6" s="504">
        <f>'Pque N Mundo I'!M24</f>
        <v>0</v>
      </c>
      <c r="P6" s="320">
        <f>(O6*$B6)-$D6</f>
        <v>-1200</v>
      </c>
      <c r="Q6" s="504">
        <f>'Pque N Mundo I'!O24</f>
        <v>0</v>
      </c>
      <c r="R6" s="320">
        <f>(Q6*$B6)-$D6</f>
        <v>-1200</v>
      </c>
      <c r="S6" s="245">
        <f t="shared" ref="S6:S12" si="2">SUM(M6,O6,Q6)</f>
        <v>0</v>
      </c>
      <c r="T6" s="333">
        <f>(S6*$B6)-$D6*3</f>
        <v>-3600</v>
      </c>
    </row>
    <row r="7" spans="1:20" x14ac:dyDescent="0.25">
      <c r="A7" s="89" t="s">
        <v>17</v>
      </c>
      <c r="B7" s="280">
        <v>40</v>
      </c>
      <c r="C7" s="84">
        <f>'Pque N Mundo I'!B25</f>
        <v>5</v>
      </c>
      <c r="D7" s="301">
        <f t="shared" ref="D7:D18" si="3">C7*B7</f>
        <v>200</v>
      </c>
      <c r="E7" s="110">
        <f>'Pque N Mundo I'!C25</f>
        <v>5</v>
      </c>
      <c r="F7" s="321">
        <f t="shared" ref="F7:H18" si="4">(E7*$B7)-$D7</f>
        <v>0</v>
      </c>
      <c r="G7" s="110">
        <f>'Pque N Mundo I'!E25</f>
        <v>0</v>
      </c>
      <c r="H7" s="321">
        <f t="shared" si="4"/>
        <v>-200</v>
      </c>
      <c r="I7" s="110">
        <f>'Pque N Mundo I'!G25</f>
        <v>0</v>
      </c>
      <c r="J7" s="321">
        <f t="shared" ref="J7" si="5">(I7*$B7)-$D7</f>
        <v>-200</v>
      </c>
      <c r="K7" s="257">
        <f t="shared" si="0"/>
        <v>5</v>
      </c>
      <c r="L7" s="334">
        <f t="shared" si="1"/>
        <v>-400</v>
      </c>
      <c r="M7" s="110">
        <f>'Pque N Mundo I'!K25</f>
        <v>0</v>
      </c>
      <c r="N7" s="321">
        <f t="shared" ref="N7" si="6">(M7*$B7)-$D7</f>
        <v>-200</v>
      </c>
      <c r="O7" s="110">
        <f>'Pque N Mundo I'!M25</f>
        <v>0</v>
      </c>
      <c r="P7" s="321">
        <f t="shared" ref="P7" si="7">(O7*$B7)-$D7</f>
        <v>-200</v>
      </c>
      <c r="Q7" s="110">
        <f>'Pque N Mundo I'!O25</f>
        <v>0</v>
      </c>
      <c r="R7" s="321">
        <f t="shared" ref="R7" si="8">(Q7*$B7)-$D7</f>
        <v>-200</v>
      </c>
      <c r="S7" s="257">
        <f t="shared" si="2"/>
        <v>0</v>
      </c>
      <c r="T7" s="334">
        <f>(S7*$B7)-$D7*3</f>
        <v>-600</v>
      </c>
    </row>
    <row r="8" spans="1:20" x14ac:dyDescent="0.25">
      <c r="A8" s="89" t="s">
        <v>18</v>
      </c>
      <c r="B8" s="280">
        <v>40</v>
      </c>
      <c r="C8" s="84">
        <f>'Pque N Mundo I'!B26</f>
        <v>5</v>
      </c>
      <c r="D8" s="301">
        <f t="shared" si="3"/>
        <v>200</v>
      </c>
      <c r="E8" s="110">
        <f>'Pque N Mundo I'!C26</f>
        <v>5</v>
      </c>
      <c r="F8" s="321">
        <f t="shared" si="4"/>
        <v>0</v>
      </c>
      <c r="G8" s="110">
        <f>'Pque N Mundo I'!E26</f>
        <v>0</v>
      </c>
      <c r="H8" s="321">
        <f t="shared" si="4"/>
        <v>-200</v>
      </c>
      <c r="I8" s="110">
        <f>'Pque N Mundo I'!G26</f>
        <v>0</v>
      </c>
      <c r="J8" s="321">
        <f t="shared" ref="J8" si="9">(I8*$B8)-$D8</f>
        <v>-200</v>
      </c>
      <c r="K8" s="257">
        <f t="shared" si="0"/>
        <v>5</v>
      </c>
      <c r="L8" s="334">
        <f t="shared" si="1"/>
        <v>-400</v>
      </c>
      <c r="M8" s="110">
        <f>'Pque N Mundo I'!K26</f>
        <v>0</v>
      </c>
      <c r="N8" s="321">
        <f t="shared" ref="N8" si="10">(M8*$B8)-$D8</f>
        <v>-200</v>
      </c>
      <c r="O8" s="110">
        <f>'Pque N Mundo I'!M26</f>
        <v>0</v>
      </c>
      <c r="P8" s="321">
        <f t="shared" ref="P8" si="11">(O8*$B8)-$D8</f>
        <v>-200</v>
      </c>
      <c r="Q8" s="110">
        <f>'Pque N Mundo I'!O26</f>
        <v>0</v>
      </c>
      <c r="R8" s="321">
        <f t="shared" ref="R8" si="12">(Q8*$B8)-$D8</f>
        <v>-200</v>
      </c>
      <c r="S8" s="257">
        <f t="shared" si="2"/>
        <v>0</v>
      </c>
      <c r="T8" s="334">
        <f t="shared" ref="T8:T18" si="13">(S8*$B8)-$D8*3</f>
        <v>-600</v>
      </c>
    </row>
    <row r="9" spans="1:20" x14ac:dyDescent="0.25">
      <c r="A9" s="89" t="s">
        <v>33</v>
      </c>
      <c r="B9" s="280">
        <v>20</v>
      </c>
      <c r="C9" s="90">
        <f>'Pque N Mundo I'!B28</f>
        <v>3</v>
      </c>
      <c r="D9" s="308">
        <f t="shared" si="3"/>
        <v>60</v>
      </c>
      <c r="E9" s="110">
        <f>'Pque N Mundo I'!C28</f>
        <v>3</v>
      </c>
      <c r="F9" s="321">
        <f t="shared" si="4"/>
        <v>0</v>
      </c>
      <c r="G9" s="110">
        <f>'Pque N Mundo I'!E28</f>
        <v>0</v>
      </c>
      <c r="H9" s="321">
        <f t="shared" si="4"/>
        <v>-60</v>
      </c>
      <c r="I9" s="110">
        <f>'Pque N Mundo I'!G28</f>
        <v>0</v>
      </c>
      <c r="J9" s="321">
        <f t="shared" ref="J9" si="14">(I9*$B9)-$D9</f>
        <v>-60</v>
      </c>
      <c r="K9" s="257">
        <f t="shared" si="0"/>
        <v>3</v>
      </c>
      <c r="L9" s="334">
        <f t="shared" si="1"/>
        <v>-120</v>
      </c>
      <c r="M9" s="110">
        <f>'Pque N Mundo I'!K28</f>
        <v>0</v>
      </c>
      <c r="N9" s="321">
        <f t="shared" ref="N9" si="15">(M9*$B9)-$D9</f>
        <v>-60</v>
      </c>
      <c r="O9" s="110">
        <f>'Pque N Mundo I'!M28</f>
        <v>0</v>
      </c>
      <c r="P9" s="321">
        <f t="shared" ref="P9" si="16">(O9*$B9)-$D9</f>
        <v>-60</v>
      </c>
      <c r="Q9" s="110">
        <f>'Pque N Mundo I'!O28</f>
        <v>0</v>
      </c>
      <c r="R9" s="321">
        <f t="shared" ref="R9" si="17">(Q9*$B9)-$D9</f>
        <v>-60</v>
      </c>
      <c r="S9" s="257">
        <f t="shared" si="2"/>
        <v>0</v>
      </c>
      <c r="T9" s="334">
        <f t="shared" si="13"/>
        <v>-180</v>
      </c>
    </row>
    <row r="10" spans="1:20" x14ac:dyDescent="0.25">
      <c r="A10" s="155" t="s">
        <v>19</v>
      </c>
      <c r="B10" s="280">
        <v>20</v>
      </c>
      <c r="C10" s="90">
        <f>'Pque N Mundo I'!B29</f>
        <v>0</v>
      </c>
      <c r="D10" s="308">
        <f t="shared" ref="D10" si="18">C10*B10</f>
        <v>0</v>
      </c>
      <c r="E10" s="110">
        <f>'Pque N Mundo I'!C29</f>
        <v>1</v>
      </c>
      <c r="F10" s="321">
        <f t="shared" ref="F10" si="19">(E10*$B10)-$D10</f>
        <v>20</v>
      </c>
      <c r="G10" s="110">
        <f>'Pque N Mundo I'!E29</f>
        <v>0</v>
      </c>
      <c r="H10" s="321">
        <f t="shared" ref="H10" si="20">(G10*$B10)-$D10</f>
        <v>0</v>
      </c>
      <c r="I10" s="110">
        <f>'Pque N Mundo I'!G29</f>
        <v>0</v>
      </c>
      <c r="J10" s="321">
        <f t="shared" ref="J10" si="21">(I10*$B10)-$D10</f>
        <v>0</v>
      </c>
      <c r="K10" s="257">
        <f t="shared" ref="K10" si="22">SUM(E10,G10,I10)</f>
        <v>1</v>
      </c>
      <c r="L10" s="334">
        <f t="shared" ref="L10" si="23">(K10*$B10)-$D10*3</f>
        <v>20</v>
      </c>
      <c r="M10" s="110">
        <f>'Pque N Mundo I'!K29</f>
        <v>0</v>
      </c>
      <c r="N10" s="321">
        <f t="shared" ref="N10" si="24">(M10*$B10)-$D10</f>
        <v>0</v>
      </c>
      <c r="O10" s="110">
        <f>'Pque N Mundo I'!M29</f>
        <v>0</v>
      </c>
      <c r="P10" s="321">
        <f t="shared" ref="P10" si="25">(O10*$B10)-$D10</f>
        <v>0</v>
      </c>
      <c r="Q10" s="110">
        <f>'Pque N Mundo I'!O29</f>
        <v>0</v>
      </c>
      <c r="R10" s="321">
        <f t="shared" ref="R10" si="26">(Q10*$B10)-$D10</f>
        <v>0</v>
      </c>
      <c r="S10" s="257">
        <f t="shared" ref="S10" si="27">SUM(M10,O10,Q10)</f>
        <v>0</v>
      </c>
      <c r="T10" s="334">
        <f t="shared" ref="T10" si="28">(S10*$B10)-$D10*3</f>
        <v>0</v>
      </c>
    </row>
    <row r="11" spans="1:20" x14ac:dyDescent="0.25">
      <c r="A11" s="89" t="s">
        <v>20</v>
      </c>
      <c r="B11" s="280">
        <v>20</v>
      </c>
      <c r="C11" s="84">
        <f>'Pque N Mundo I'!B30</f>
        <v>2</v>
      </c>
      <c r="D11" s="301">
        <f t="shared" si="3"/>
        <v>40</v>
      </c>
      <c r="E11" s="110">
        <f>'Pque N Mundo I'!C30</f>
        <v>2</v>
      </c>
      <c r="F11" s="321">
        <f t="shared" si="4"/>
        <v>0</v>
      </c>
      <c r="G11" s="110">
        <f>'Pque N Mundo I'!E30</f>
        <v>0</v>
      </c>
      <c r="H11" s="321">
        <f t="shared" si="4"/>
        <v>-40</v>
      </c>
      <c r="I11" s="110">
        <f>'Pque N Mundo I'!G30</f>
        <v>0</v>
      </c>
      <c r="J11" s="321">
        <f t="shared" ref="J11" si="29">(I11*$B11)-$D11</f>
        <v>-40</v>
      </c>
      <c r="K11" s="257">
        <f t="shared" si="0"/>
        <v>2</v>
      </c>
      <c r="L11" s="334">
        <f t="shared" si="1"/>
        <v>-80</v>
      </c>
      <c r="M11" s="110">
        <f>'Pque N Mundo I'!K30</f>
        <v>0</v>
      </c>
      <c r="N11" s="321">
        <f t="shared" ref="N11" si="30">(M11*$B11)-$D11</f>
        <v>-40</v>
      </c>
      <c r="O11" s="110">
        <f>'Pque N Mundo I'!M30</f>
        <v>0</v>
      </c>
      <c r="P11" s="321">
        <f t="shared" ref="P11" si="31">(O11*$B11)-$D11</f>
        <v>-40</v>
      </c>
      <c r="Q11" s="110">
        <f>'Pque N Mundo I'!O30</f>
        <v>0</v>
      </c>
      <c r="R11" s="321">
        <f t="shared" ref="R11" si="32">(Q11*$B11)-$D11</f>
        <v>-40</v>
      </c>
      <c r="S11" s="257">
        <f t="shared" si="2"/>
        <v>0</v>
      </c>
      <c r="T11" s="334">
        <f t="shared" si="13"/>
        <v>-120</v>
      </c>
    </row>
    <row r="12" spans="1:20" x14ac:dyDescent="0.25">
      <c r="A12" s="89" t="s">
        <v>43</v>
      </c>
      <c r="B12" s="280">
        <v>20</v>
      </c>
      <c r="C12" s="84">
        <f>'Pque N Mundo I'!B31</f>
        <v>1</v>
      </c>
      <c r="D12" s="301">
        <f t="shared" si="3"/>
        <v>20</v>
      </c>
      <c r="E12" s="110">
        <f>'Pque N Mundo I'!C31</f>
        <v>1</v>
      </c>
      <c r="F12" s="321">
        <f t="shared" si="4"/>
        <v>0</v>
      </c>
      <c r="G12" s="110">
        <f>'Pque N Mundo I'!E31</f>
        <v>0</v>
      </c>
      <c r="H12" s="321">
        <f t="shared" si="4"/>
        <v>-20</v>
      </c>
      <c r="I12" s="110">
        <f>'Pque N Mundo I'!G31</f>
        <v>0</v>
      </c>
      <c r="J12" s="321">
        <f t="shared" ref="J12" si="33">(I12*$B12)-$D12</f>
        <v>-20</v>
      </c>
      <c r="K12" s="257">
        <f t="shared" si="0"/>
        <v>1</v>
      </c>
      <c r="L12" s="334">
        <f t="shared" si="1"/>
        <v>-40</v>
      </c>
      <c r="M12" s="110">
        <f>'Pque N Mundo I'!K31</f>
        <v>0</v>
      </c>
      <c r="N12" s="321">
        <f t="shared" ref="N12" si="34">(M12*$B12)-$D12</f>
        <v>-20</v>
      </c>
      <c r="O12" s="110">
        <f>'Pque N Mundo I'!M31</f>
        <v>0</v>
      </c>
      <c r="P12" s="321">
        <f t="shared" ref="P12" si="35">(O12*$B12)-$D12</f>
        <v>-20</v>
      </c>
      <c r="Q12" s="110">
        <f>'Pque N Mundo I'!O31</f>
        <v>0</v>
      </c>
      <c r="R12" s="321">
        <f t="shared" ref="R12" si="36">(Q12*$B12)-$D12</f>
        <v>-20</v>
      </c>
      <c r="S12" s="257">
        <f t="shared" si="2"/>
        <v>0</v>
      </c>
      <c r="T12" s="334">
        <f t="shared" si="13"/>
        <v>-60</v>
      </c>
    </row>
    <row r="13" spans="1:20" x14ac:dyDescent="0.25">
      <c r="A13" s="89" t="s">
        <v>22</v>
      </c>
      <c r="B13" s="280">
        <v>20</v>
      </c>
      <c r="C13" s="84">
        <f>'Pque N Mundo I'!B32</f>
        <v>1</v>
      </c>
      <c r="D13" s="301">
        <f t="shared" si="3"/>
        <v>20</v>
      </c>
      <c r="E13" s="110">
        <f>'Pque N Mundo I'!C32</f>
        <v>1</v>
      </c>
      <c r="F13" s="321">
        <f t="shared" si="4"/>
        <v>0</v>
      </c>
      <c r="G13" s="110">
        <f>'Pque N Mundo I'!E32</f>
        <v>0</v>
      </c>
      <c r="H13" s="321">
        <f t="shared" si="4"/>
        <v>-20</v>
      </c>
      <c r="I13" s="110">
        <f>'Pque N Mundo I'!G32</f>
        <v>0</v>
      </c>
      <c r="J13" s="321">
        <f t="shared" ref="J13" si="37">(I13*$B13)-$D13</f>
        <v>-20</v>
      </c>
      <c r="K13" s="257">
        <f t="shared" si="0"/>
        <v>1</v>
      </c>
      <c r="L13" s="334">
        <f t="shared" si="1"/>
        <v>-40</v>
      </c>
      <c r="M13" s="110">
        <f>'Pque N Mundo I'!K32</f>
        <v>0</v>
      </c>
      <c r="N13" s="321">
        <f t="shared" ref="N13" si="38">(M13*$B13)-$D13</f>
        <v>-20</v>
      </c>
      <c r="O13" s="110">
        <f>'Pque N Mundo I'!M32</f>
        <v>0</v>
      </c>
      <c r="P13" s="321">
        <f t="shared" ref="P13" si="39">(O13*$B13)-$D13</f>
        <v>-20</v>
      </c>
      <c r="Q13" s="110">
        <f>'Pque N Mundo I'!O32</f>
        <v>0</v>
      </c>
      <c r="R13" s="321">
        <f t="shared" ref="R13" si="40">(Q13*$B13)-$D13</f>
        <v>-20</v>
      </c>
      <c r="S13" s="257">
        <f t="shared" ref="S13:S18" si="41">SUM(M13,O13,Q13)</f>
        <v>0</v>
      </c>
      <c r="T13" s="334">
        <f t="shared" si="13"/>
        <v>-60</v>
      </c>
    </row>
    <row r="14" spans="1:20" x14ac:dyDescent="0.25">
      <c r="A14" s="89" t="s">
        <v>23</v>
      </c>
      <c r="B14" s="280">
        <v>20</v>
      </c>
      <c r="C14" s="84">
        <f>'Pque N Mundo I'!B33</f>
        <v>2</v>
      </c>
      <c r="D14" s="301">
        <f t="shared" si="3"/>
        <v>40</v>
      </c>
      <c r="E14" s="110">
        <f>'Pque N Mundo I'!C33</f>
        <v>1.5</v>
      </c>
      <c r="F14" s="321">
        <f t="shared" si="4"/>
        <v>-10</v>
      </c>
      <c r="G14" s="110">
        <f>'Pque N Mundo I'!E33</f>
        <v>0</v>
      </c>
      <c r="H14" s="321">
        <f t="shared" si="4"/>
        <v>-40</v>
      </c>
      <c r="I14" s="110">
        <f>'Pque N Mundo I'!G33</f>
        <v>0</v>
      </c>
      <c r="J14" s="321">
        <f t="shared" ref="J14" si="42">(I14*$B14)-$D14</f>
        <v>-40</v>
      </c>
      <c r="K14" s="257">
        <f t="shared" si="0"/>
        <v>1.5</v>
      </c>
      <c r="L14" s="334">
        <f t="shared" si="1"/>
        <v>-90</v>
      </c>
      <c r="M14" s="110">
        <f>'Pque N Mundo I'!K33</f>
        <v>0</v>
      </c>
      <c r="N14" s="321">
        <f t="shared" ref="N14" si="43">(M14*$B14)-$D14</f>
        <v>-40</v>
      </c>
      <c r="O14" s="110">
        <f>'Pque N Mundo I'!M33</f>
        <v>0</v>
      </c>
      <c r="P14" s="321">
        <f t="shared" ref="P14" si="44">(O14*$B14)-$D14</f>
        <v>-40</v>
      </c>
      <c r="Q14" s="110">
        <f>'Pque N Mundo I'!O33</f>
        <v>0</v>
      </c>
      <c r="R14" s="321">
        <f t="shared" ref="R14" si="45">(Q14*$B14)-$D14</f>
        <v>-40</v>
      </c>
      <c r="S14" s="257">
        <f t="shared" si="41"/>
        <v>0</v>
      </c>
      <c r="T14" s="334">
        <f t="shared" si="13"/>
        <v>-120</v>
      </c>
    </row>
    <row r="15" spans="1:20" x14ac:dyDescent="0.25">
      <c r="A15" s="89" t="s">
        <v>24</v>
      </c>
      <c r="B15" s="280">
        <v>30</v>
      </c>
      <c r="C15" s="84">
        <f>'Pque N Mundo I'!B34</f>
        <v>2</v>
      </c>
      <c r="D15" s="301">
        <f t="shared" si="3"/>
        <v>60</v>
      </c>
      <c r="E15" s="110">
        <f>'Pque N Mundo I'!C34</f>
        <v>2</v>
      </c>
      <c r="F15" s="321">
        <f t="shared" si="4"/>
        <v>0</v>
      </c>
      <c r="G15" s="110">
        <f>'Pque N Mundo I'!E34</f>
        <v>0</v>
      </c>
      <c r="H15" s="321">
        <f t="shared" si="4"/>
        <v>-60</v>
      </c>
      <c r="I15" s="110">
        <f>'Pque N Mundo I'!G34</f>
        <v>0</v>
      </c>
      <c r="J15" s="321">
        <f t="shared" ref="J15" si="46">(I15*$B15)-$D15</f>
        <v>-60</v>
      </c>
      <c r="K15" s="257">
        <f t="shared" ref="K15:K18" si="47">SUM(E15,G15,I15)</f>
        <v>2</v>
      </c>
      <c r="L15" s="334">
        <f t="shared" si="1"/>
        <v>-120</v>
      </c>
      <c r="M15" s="110">
        <f>'Pque N Mundo I'!K34</f>
        <v>0</v>
      </c>
      <c r="N15" s="321">
        <f t="shared" ref="N15" si="48">(M15*$B15)-$D15</f>
        <v>-60</v>
      </c>
      <c r="O15" s="110">
        <f>'Pque N Mundo I'!M34</f>
        <v>0</v>
      </c>
      <c r="P15" s="321">
        <f t="shared" ref="P15" si="49">(O15*$B15)-$D15</f>
        <v>-60</v>
      </c>
      <c r="Q15" s="110">
        <f>'Pque N Mundo I'!O34</f>
        <v>0</v>
      </c>
      <c r="R15" s="321">
        <f t="shared" ref="R15" si="50">(Q15*$B15)-$D15</f>
        <v>-60</v>
      </c>
      <c r="S15" s="257">
        <f t="shared" si="41"/>
        <v>0</v>
      </c>
      <c r="T15" s="334">
        <f t="shared" si="13"/>
        <v>-180</v>
      </c>
    </row>
    <row r="16" spans="1:20" x14ac:dyDescent="0.25">
      <c r="A16" s="89" t="s">
        <v>25</v>
      </c>
      <c r="B16" s="280">
        <v>30</v>
      </c>
      <c r="C16" s="84">
        <f>'Pque N Mundo I'!B35</f>
        <v>3</v>
      </c>
      <c r="D16" s="301">
        <f t="shared" si="3"/>
        <v>90</v>
      </c>
      <c r="E16" s="110">
        <f>'Pque N Mundo I'!C35</f>
        <v>3</v>
      </c>
      <c r="F16" s="321">
        <f t="shared" si="4"/>
        <v>0</v>
      </c>
      <c r="G16" s="110">
        <f>'Pque N Mundo I'!E35</f>
        <v>0</v>
      </c>
      <c r="H16" s="321">
        <f t="shared" si="4"/>
        <v>-90</v>
      </c>
      <c r="I16" s="110">
        <f>'Pque N Mundo I'!G35</f>
        <v>0</v>
      </c>
      <c r="J16" s="321">
        <f t="shared" ref="J16" si="51">(I16*$B16)-$D16</f>
        <v>-90</v>
      </c>
      <c r="K16" s="257">
        <f>SUM(E16,G16,I16)</f>
        <v>3</v>
      </c>
      <c r="L16" s="334">
        <f t="shared" si="1"/>
        <v>-180</v>
      </c>
      <c r="M16" s="110">
        <f>'Pque N Mundo I'!K35</f>
        <v>0</v>
      </c>
      <c r="N16" s="321">
        <f t="shared" ref="N16" si="52">(M16*$B16)-$D16</f>
        <v>-90</v>
      </c>
      <c r="O16" s="110">
        <f>'Pque N Mundo I'!M35</f>
        <v>0</v>
      </c>
      <c r="P16" s="321">
        <f t="shared" ref="P16" si="53">(O16*$B16)-$D16</f>
        <v>-90</v>
      </c>
      <c r="Q16" s="110">
        <f>'Pque N Mundo I'!O35</f>
        <v>0</v>
      </c>
      <c r="R16" s="321">
        <f t="shared" ref="R16" si="54">(Q16*$B16)-$D16</f>
        <v>-90</v>
      </c>
      <c r="S16" s="257">
        <f t="shared" si="41"/>
        <v>0</v>
      </c>
      <c r="T16" s="334">
        <f t="shared" si="13"/>
        <v>-270</v>
      </c>
    </row>
    <row r="17" spans="1:20" x14ac:dyDescent="0.25">
      <c r="A17" s="89" t="s">
        <v>26</v>
      </c>
      <c r="B17" s="280">
        <v>40</v>
      </c>
      <c r="C17" s="84">
        <f>'Pque N Mundo I'!B37</f>
        <v>1</v>
      </c>
      <c r="D17" s="301">
        <f t="shared" si="3"/>
        <v>40</v>
      </c>
      <c r="E17" s="110">
        <f>'Pque N Mundo I'!C37</f>
        <v>0</v>
      </c>
      <c r="F17" s="321">
        <f t="shared" si="4"/>
        <v>-40</v>
      </c>
      <c r="G17" s="110">
        <f>'Pque N Mundo I'!E37</f>
        <v>0</v>
      </c>
      <c r="H17" s="321">
        <f t="shared" si="4"/>
        <v>-40</v>
      </c>
      <c r="I17" s="110">
        <f>'Pque N Mundo I'!G37</f>
        <v>0</v>
      </c>
      <c r="J17" s="321">
        <f t="shared" ref="J17" si="55">(I17*$B17)-$D17</f>
        <v>-40</v>
      </c>
      <c r="K17" s="257">
        <f>SUM(E17,G17,I17)</f>
        <v>0</v>
      </c>
      <c r="L17" s="334">
        <f t="shared" si="1"/>
        <v>-120</v>
      </c>
      <c r="M17" s="110">
        <f>'Pque N Mundo I'!K37</f>
        <v>0</v>
      </c>
      <c r="N17" s="321">
        <f t="shared" ref="N17" si="56">(M17*$B17)-$D17</f>
        <v>-40</v>
      </c>
      <c r="O17" s="110">
        <f>'Pque N Mundo I'!M37</f>
        <v>0</v>
      </c>
      <c r="P17" s="321">
        <f t="shared" ref="P17" si="57">(O17*$B17)-$D17</f>
        <v>-40</v>
      </c>
      <c r="Q17" s="110">
        <f>'Pque N Mundo I'!O37</f>
        <v>0</v>
      </c>
      <c r="R17" s="321">
        <f t="shared" ref="R17" si="58">(Q17*$B17)-$D17</f>
        <v>-40</v>
      </c>
      <c r="S17" s="257">
        <f t="shared" si="41"/>
        <v>0</v>
      </c>
      <c r="T17" s="334">
        <f t="shared" si="13"/>
        <v>-120</v>
      </c>
    </row>
    <row r="18" spans="1:20" ht="15.75" thickBot="1" x14ac:dyDescent="0.3">
      <c r="A18" s="111" t="s">
        <v>34</v>
      </c>
      <c r="B18" s="281">
        <v>30</v>
      </c>
      <c r="C18" s="93">
        <f>'Pque N Mundo I'!B39</f>
        <v>2</v>
      </c>
      <c r="D18" s="303">
        <f t="shared" si="3"/>
        <v>60</v>
      </c>
      <c r="E18" s="505">
        <f>'Pque N Mundo I'!C39</f>
        <v>2</v>
      </c>
      <c r="F18" s="322">
        <f t="shared" si="4"/>
        <v>0</v>
      </c>
      <c r="G18" s="505">
        <f>'Pque N Mundo I'!E39</f>
        <v>0</v>
      </c>
      <c r="H18" s="322">
        <f t="shared" si="4"/>
        <v>-60</v>
      </c>
      <c r="I18" s="505">
        <f>'Pque N Mundo I'!G39</f>
        <v>0</v>
      </c>
      <c r="J18" s="322">
        <f t="shared" ref="J18" si="59">(I18*$B18)-$D18</f>
        <v>-60</v>
      </c>
      <c r="K18" s="258">
        <f t="shared" si="47"/>
        <v>2</v>
      </c>
      <c r="L18" s="335">
        <f t="shared" ref="L18" si="60">(K18*$B18)-$D18*3</f>
        <v>-120</v>
      </c>
      <c r="M18" s="505">
        <f>'Pque N Mundo I'!K39</f>
        <v>0</v>
      </c>
      <c r="N18" s="322">
        <f t="shared" ref="N18" si="61">(M18*$B18)-$D18</f>
        <v>-60</v>
      </c>
      <c r="O18" s="505">
        <f>'Pque N Mundo I'!M39</f>
        <v>0</v>
      </c>
      <c r="P18" s="322">
        <f t="shared" ref="P18" si="62">(O18*$B18)-$D18</f>
        <v>-60</v>
      </c>
      <c r="Q18" s="505">
        <f>'Pque N Mundo I'!O39</f>
        <v>0</v>
      </c>
      <c r="R18" s="322">
        <f t="shared" ref="R18" si="63">(Q18*$B18)-$D18</f>
        <v>-60</v>
      </c>
      <c r="S18" s="258">
        <f t="shared" si="41"/>
        <v>0</v>
      </c>
      <c r="T18" s="335">
        <f t="shared" si="13"/>
        <v>-180</v>
      </c>
    </row>
    <row r="19" spans="1:20" ht="15.75" thickBot="1" x14ac:dyDescent="0.3">
      <c r="A19" s="6" t="s">
        <v>7</v>
      </c>
      <c r="B19" s="297">
        <f>SUM(B6:B18)</f>
        <v>370</v>
      </c>
      <c r="C19" s="7">
        <f>SUM(C6:C18)</f>
        <v>57</v>
      </c>
      <c r="D19" s="304">
        <f t="shared" ref="D19:T19" si="64">SUM(D6:D18)</f>
        <v>2030</v>
      </c>
      <c r="E19" s="506">
        <f t="shared" si="64"/>
        <v>56.5</v>
      </c>
      <c r="F19" s="323">
        <f t="shared" si="64"/>
        <v>-30</v>
      </c>
      <c r="G19" s="506">
        <f t="shared" si="64"/>
        <v>0</v>
      </c>
      <c r="H19" s="323">
        <f t="shared" si="64"/>
        <v>-2030</v>
      </c>
      <c r="I19" s="506">
        <f t="shared" si="64"/>
        <v>0</v>
      </c>
      <c r="J19" s="323">
        <f t="shared" si="64"/>
        <v>-2030</v>
      </c>
      <c r="K19" s="81">
        <f t="shared" ref="K19:L19" si="65">SUM(K6:K18)</f>
        <v>56.5</v>
      </c>
      <c r="L19" s="336">
        <f t="shared" si="65"/>
        <v>-4090</v>
      </c>
      <c r="M19" s="506">
        <f t="shared" si="64"/>
        <v>0</v>
      </c>
      <c r="N19" s="323">
        <f t="shared" si="64"/>
        <v>-2030</v>
      </c>
      <c r="O19" s="506">
        <f t="shared" si="64"/>
        <v>0</v>
      </c>
      <c r="P19" s="323">
        <f t="shared" si="64"/>
        <v>-2030</v>
      </c>
      <c r="Q19" s="506">
        <f t="shared" si="64"/>
        <v>0</v>
      </c>
      <c r="R19" s="323">
        <f t="shared" si="64"/>
        <v>-2030</v>
      </c>
      <c r="S19" s="81">
        <f t="shared" si="64"/>
        <v>0</v>
      </c>
      <c r="T19" s="336">
        <f t="shared" si="64"/>
        <v>-6090</v>
      </c>
    </row>
    <row r="21" spans="1:20" ht="15.75" x14ac:dyDescent="0.25">
      <c r="A21" s="1290" t="s">
        <v>47</v>
      </c>
      <c r="B21" s="1291"/>
      <c r="C21" s="1291"/>
      <c r="D21" s="1291"/>
      <c r="E21" s="1291"/>
      <c r="F21" s="1291"/>
      <c r="G21" s="1291"/>
      <c r="H21" s="1291"/>
      <c r="I21" s="1291"/>
      <c r="J21" s="1291"/>
      <c r="K21" s="1291"/>
      <c r="L21" s="1291"/>
      <c r="M21" s="1291"/>
      <c r="N21" s="1291"/>
      <c r="O21" s="1291"/>
      <c r="P21" s="1291"/>
      <c r="Q21" s="1291"/>
      <c r="R21" s="1291"/>
      <c r="S21" s="1291"/>
      <c r="T21" s="1291"/>
    </row>
    <row r="22" spans="1:20" ht="36.75" thickBot="1" x14ac:dyDescent="0.3">
      <c r="A22" s="86" t="s">
        <v>14</v>
      </c>
      <c r="B22" s="278" t="str">
        <f t="shared" ref="B22:T22" si="66">B5</f>
        <v>Carga Horária</v>
      </c>
      <c r="C22" s="105" t="str">
        <f t="shared" si="66"/>
        <v>Equipe Mínima TA</v>
      </c>
      <c r="D22" s="306" t="str">
        <f t="shared" si="66"/>
        <v>Total Horas</v>
      </c>
      <c r="E22" s="523" t="str">
        <f t="shared" si="66"/>
        <v>MAR</v>
      </c>
      <c r="F22" s="348" t="str">
        <f t="shared" si="66"/>
        <v>Saldo Mar</v>
      </c>
      <c r="G22" s="523" t="str">
        <f t="shared" si="66"/>
        <v>ABR</v>
      </c>
      <c r="H22" s="348" t="str">
        <f t="shared" si="66"/>
        <v>Saldo Abr</v>
      </c>
      <c r="I22" s="523" t="str">
        <f t="shared" si="66"/>
        <v>MAI</v>
      </c>
      <c r="J22" s="348" t="str">
        <f t="shared" si="66"/>
        <v>Saldo Mai</v>
      </c>
      <c r="K22" s="255" t="str">
        <f t="shared" ref="K22:L22" si="67">K5</f>
        <v>3º Trimestre</v>
      </c>
      <c r="L22" s="346" t="str">
        <f t="shared" si="67"/>
        <v>Saldo Trim</v>
      </c>
      <c r="M22" s="523" t="str">
        <f t="shared" si="66"/>
        <v>JUN</v>
      </c>
      <c r="N22" s="348" t="str">
        <f t="shared" si="66"/>
        <v>Saldo Jun</v>
      </c>
      <c r="O22" s="503" t="str">
        <f t="shared" si="66"/>
        <v>JUL</v>
      </c>
      <c r="P22" s="348" t="str">
        <f t="shared" si="66"/>
        <v>Saldo Jul</v>
      </c>
      <c r="Q22" s="503" t="str">
        <f t="shared" si="66"/>
        <v>AGO</v>
      </c>
      <c r="R22" s="348" t="str">
        <f t="shared" si="66"/>
        <v>Saldo Ago</v>
      </c>
      <c r="S22" s="255" t="str">
        <f t="shared" si="66"/>
        <v>4º Trimestre</v>
      </c>
      <c r="T22" s="346" t="str">
        <f t="shared" si="66"/>
        <v>Saldo Trim</v>
      </c>
    </row>
    <row r="23" spans="1:20" ht="15.75" thickTop="1" x14ac:dyDescent="0.25">
      <c r="A23" s="58" t="s">
        <v>16</v>
      </c>
      <c r="B23" s="282">
        <v>40</v>
      </c>
      <c r="C23" s="252">
        <f>'Pque N Mundo II'!B24</f>
        <v>24</v>
      </c>
      <c r="D23" s="305">
        <f t="shared" ref="D23:D34" si="68">C23*B23</f>
        <v>960</v>
      </c>
      <c r="E23" s="507">
        <f>'Pque N Mundo II'!C24</f>
        <v>25</v>
      </c>
      <c r="F23" s="324">
        <f t="shared" ref="F23:F34" si="69">(E23*$B23)-$D23</f>
        <v>40</v>
      </c>
      <c r="G23" s="507">
        <f>'Pque N Mundo II'!E24</f>
        <v>0</v>
      </c>
      <c r="H23" s="324">
        <f t="shared" ref="H23:H34" si="70">(G23*$B23)-$D23</f>
        <v>-960</v>
      </c>
      <c r="I23" s="507">
        <f>'Pque N Mundo II'!G24</f>
        <v>0</v>
      </c>
      <c r="J23" s="324">
        <f t="shared" ref="J23:J34" si="71">(I23*$B23)-$D23</f>
        <v>-960</v>
      </c>
      <c r="K23" s="259">
        <f t="shared" ref="K23:K34" si="72">SUM(E23,G23,I23)</f>
        <v>25</v>
      </c>
      <c r="L23" s="337">
        <f t="shared" ref="L23:L34" si="73">(K23*$B23)-$D23*3</f>
        <v>-1880</v>
      </c>
      <c r="M23" s="507">
        <f>'Pque N Mundo II'!K24</f>
        <v>0</v>
      </c>
      <c r="N23" s="324">
        <f t="shared" ref="N23:N34" si="74">(M23*$B23)-$D23</f>
        <v>-960</v>
      </c>
      <c r="O23" s="507">
        <f>'Pque N Mundo II'!M24</f>
        <v>0</v>
      </c>
      <c r="P23" s="324">
        <f t="shared" ref="P23:P34" si="75">(O23*$B23)-$D23</f>
        <v>-960</v>
      </c>
      <c r="Q23" s="507">
        <f>'Pque N Mundo II'!O24</f>
        <v>0</v>
      </c>
      <c r="R23" s="324">
        <f t="shared" ref="R23:R34" si="76">(Q23*$B23)-$D23</f>
        <v>-960</v>
      </c>
      <c r="S23" s="259">
        <f t="shared" ref="S23:S34" si="77">SUM(M23,O23,Q23)</f>
        <v>0</v>
      </c>
      <c r="T23" s="337">
        <f t="shared" ref="T23:T34" si="78">(S23*$B23)-$D23*3</f>
        <v>-2880</v>
      </c>
    </row>
    <row r="24" spans="1:20" x14ac:dyDescent="0.25">
      <c r="A24" s="89" t="s">
        <v>17</v>
      </c>
      <c r="B24" s="280">
        <v>40</v>
      </c>
      <c r="C24" s="84">
        <f>'Pque N Mundo II'!B25</f>
        <v>4</v>
      </c>
      <c r="D24" s="301">
        <f t="shared" si="68"/>
        <v>160</v>
      </c>
      <c r="E24" s="110">
        <f>'Pque N Mundo II'!C25</f>
        <v>4</v>
      </c>
      <c r="F24" s="321">
        <f t="shared" si="69"/>
        <v>0</v>
      </c>
      <c r="G24" s="110">
        <f>'Pque N Mundo II'!E25</f>
        <v>0</v>
      </c>
      <c r="H24" s="321">
        <f t="shared" si="70"/>
        <v>-160</v>
      </c>
      <c r="I24" s="110">
        <f>'Pque N Mundo II'!G25</f>
        <v>0</v>
      </c>
      <c r="J24" s="321">
        <f t="shared" si="71"/>
        <v>-160</v>
      </c>
      <c r="K24" s="257">
        <f t="shared" si="72"/>
        <v>4</v>
      </c>
      <c r="L24" s="334">
        <f t="shared" si="73"/>
        <v>-320</v>
      </c>
      <c r="M24" s="110">
        <f>'Pque N Mundo II'!K25</f>
        <v>0</v>
      </c>
      <c r="N24" s="321">
        <f t="shared" si="74"/>
        <v>-160</v>
      </c>
      <c r="O24" s="110">
        <f>'Pque N Mundo II'!M25</f>
        <v>0</v>
      </c>
      <c r="P24" s="321">
        <f t="shared" si="75"/>
        <v>-160</v>
      </c>
      <c r="Q24" s="110">
        <f>'Pque N Mundo II'!O25</f>
        <v>0</v>
      </c>
      <c r="R24" s="321">
        <f t="shared" si="76"/>
        <v>-160</v>
      </c>
      <c r="S24" s="257">
        <f t="shared" si="77"/>
        <v>0</v>
      </c>
      <c r="T24" s="334">
        <f t="shared" si="78"/>
        <v>-480</v>
      </c>
    </row>
    <row r="25" spans="1:20" x14ac:dyDescent="0.25">
      <c r="A25" s="89" t="s">
        <v>18</v>
      </c>
      <c r="B25" s="280">
        <v>40</v>
      </c>
      <c r="C25" s="84">
        <f>'Pque N Mundo II'!B26</f>
        <v>4</v>
      </c>
      <c r="D25" s="301">
        <f t="shared" si="68"/>
        <v>160</v>
      </c>
      <c r="E25" s="110">
        <f>'Pque N Mundo II'!C26</f>
        <v>4</v>
      </c>
      <c r="F25" s="321">
        <f t="shared" si="69"/>
        <v>0</v>
      </c>
      <c r="G25" s="110">
        <f>'Pque N Mundo II'!E26</f>
        <v>0</v>
      </c>
      <c r="H25" s="321">
        <f t="shared" si="70"/>
        <v>-160</v>
      </c>
      <c r="I25" s="110">
        <f>'Pque N Mundo II'!G26</f>
        <v>0</v>
      </c>
      <c r="J25" s="321">
        <f t="shared" si="71"/>
        <v>-160</v>
      </c>
      <c r="K25" s="257">
        <f t="shared" si="72"/>
        <v>4</v>
      </c>
      <c r="L25" s="334">
        <f t="shared" si="73"/>
        <v>-320</v>
      </c>
      <c r="M25" s="110">
        <f>'Pque N Mundo II'!K26</f>
        <v>0</v>
      </c>
      <c r="N25" s="321">
        <f t="shared" si="74"/>
        <v>-160</v>
      </c>
      <c r="O25" s="110">
        <f>'Pque N Mundo II'!M26</f>
        <v>0</v>
      </c>
      <c r="P25" s="321">
        <f t="shared" si="75"/>
        <v>-160</v>
      </c>
      <c r="Q25" s="110">
        <f>'Pque N Mundo II'!O26</f>
        <v>0</v>
      </c>
      <c r="R25" s="321">
        <f t="shared" si="76"/>
        <v>-160</v>
      </c>
      <c r="S25" s="257">
        <f t="shared" si="77"/>
        <v>0</v>
      </c>
      <c r="T25" s="334">
        <f t="shared" si="78"/>
        <v>-480</v>
      </c>
    </row>
    <row r="26" spans="1:20" x14ac:dyDescent="0.25">
      <c r="A26" s="89" t="s">
        <v>32</v>
      </c>
      <c r="B26" s="280">
        <v>40</v>
      </c>
      <c r="C26" s="84">
        <f>'Pque N Mundo II'!B27</f>
        <v>2</v>
      </c>
      <c r="D26" s="301">
        <f t="shared" si="68"/>
        <v>80</v>
      </c>
      <c r="E26" s="110">
        <f>'Pque N Mundo II'!C27</f>
        <v>2</v>
      </c>
      <c r="F26" s="321">
        <f t="shared" si="69"/>
        <v>0</v>
      </c>
      <c r="G26" s="110">
        <f>'Pque N Mundo II'!E27</f>
        <v>0</v>
      </c>
      <c r="H26" s="321">
        <f t="shared" si="70"/>
        <v>-80</v>
      </c>
      <c r="I26" s="110">
        <f>'Pque N Mundo II'!G27</f>
        <v>0</v>
      </c>
      <c r="J26" s="321">
        <f t="shared" si="71"/>
        <v>-80</v>
      </c>
      <c r="K26" s="257">
        <f t="shared" si="72"/>
        <v>2</v>
      </c>
      <c r="L26" s="334">
        <f t="shared" si="73"/>
        <v>-160</v>
      </c>
      <c r="M26" s="110">
        <f>'Pque N Mundo II'!K27</f>
        <v>0</v>
      </c>
      <c r="N26" s="321">
        <f t="shared" si="74"/>
        <v>-80</v>
      </c>
      <c r="O26" s="110">
        <f>'Pque N Mundo II'!M27</f>
        <v>0</v>
      </c>
      <c r="P26" s="321">
        <f t="shared" si="75"/>
        <v>-80</v>
      </c>
      <c r="Q26" s="110">
        <f>'Pque N Mundo II'!O27</f>
        <v>0</v>
      </c>
      <c r="R26" s="321">
        <f t="shared" si="76"/>
        <v>-80</v>
      </c>
      <c r="S26" s="257">
        <f t="shared" si="77"/>
        <v>0</v>
      </c>
      <c r="T26" s="334">
        <f t="shared" si="78"/>
        <v>-240</v>
      </c>
    </row>
    <row r="27" spans="1:20" x14ac:dyDescent="0.25">
      <c r="A27" s="89" t="s">
        <v>33</v>
      </c>
      <c r="B27" s="280">
        <v>20</v>
      </c>
      <c r="C27" s="84">
        <f>'Pque N Mundo II'!B28</f>
        <v>2</v>
      </c>
      <c r="D27" s="301">
        <f t="shared" si="68"/>
        <v>40</v>
      </c>
      <c r="E27" s="110">
        <f>'Pque N Mundo II'!C28</f>
        <v>3</v>
      </c>
      <c r="F27" s="321">
        <f t="shared" si="69"/>
        <v>20</v>
      </c>
      <c r="G27" s="110">
        <f>'Pque N Mundo II'!E28</f>
        <v>0</v>
      </c>
      <c r="H27" s="321">
        <f t="shared" si="70"/>
        <v>-40</v>
      </c>
      <c r="I27" s="110">
        <f>'Pque N Mundo II'!G28</f>
        <v>0</v>
      </c>
      <c r="J27" s="321">
        <f t="shared" si="71"/>
        <v>-40</v>
      </c>
      <c r="K27" s="257">
        <f t="shared" si="72"/>
        <v>3</v>
      </c>
      <c r="L27" s="334">
        <f t="shared" si="73"/>
        <v>-60</v>
      </c>
      <c r="M27" s="110">
        <f>'Pque N Mundo II'!K28</f>
        <v>0</v>
      </c>
      <c r="N27" s="321">
        <f t="shared" si="74"/>
        <v>-40</v>
      </c>
      <c r="O27" s="110">
        <f>'Pque N Mundo II'!M28</f>
        <v>0</v>
      </c>
      <c r="P27" s="321">
        <f t="shared" si="75"/>
        <v>-40</v>
      </c>
      <c r="Q27" s="110">
        <f>'Pque N Mundo II'!O28</f>
        <v>0</v>
      </c>
      <c r="R27" s="321">
        <f t="shared" si="76"/>
        <v>-40</v>
      </c>
      <c r="S27" s="257">
        <f t="shared" si="77"/>
        <v>0</v>
      </c>
      <c r="T27" s="334">
        <f t="shared" si="78"/>
        <v>-120</v>
      </c>
    </row>
    <row r="28" spans="1:20" x14ac:dyDescent="0.25">
      <c r="A28" s="89" t="s">
        <v>20</v>
      </c>
      <c r="B28" s="280">
        <v>20</v>
      </c>
      <c r="C28" s="84">
        <f>'Pque N Mundo II'!B29</f>
        <v>2</v>
      </c>
      <c r="D28" s="301">
        <f t="shared" si="68"/>
        <v>40</v>
      </c>
      <c r="E28" s="110">
        <f>'Pque N Mundo II'!C29</f>
        <v>2</v>
      </c>
      <c r="F28" s="321">
        <f t="shared" si="69"/>
        <v>0</v>
      </c>
      <c r="G28" s="110">
        <f>'Pque N Mundo II'!E29</f>
        <v>0</v>
      </c>
      <c r="H28" s="321">
        <f t="shared" si="70"/>
        <v>-40</v>
      </c>
      <c r="I28" s="110">
        <f>'Pque N Mundo II'!G29</f>
        <v>0</v>
      </c>
      <c r="J28" s="321">
        <f t="shared" si="71"/>
        <v>-40</v>
      </c>
      <c r="K28" s="257">
        <f t="shared" si="72"/>
        <v>2</v>
      </c>
      <c r="L28" s="334">
        <f t="shared" si="73"/>
        <v>-80</v>
      </c>
      <c r="M28" s="110">
        <f>'Pque N Mundo II'!K29</f>
        <v>0</v>
      </c>
      <c r="N28" s="321">
        <f t="shared" si="74"/>
        <v>-40</v>
      </c>
      <c r="O28" s="110">
        <f>'Pque N Mundo II'!M29</f>
        <v>0</v>
      </c>
      <c r="P28" s="321">
        <f t="shared" si="75"/>
        <v>-40</v>
      </c>
      <c r="Q28" s="110">
        <f>'Pque N Mundo II'!O29</f>
        <v>0</v>
      </c>
      <c r="R28" s="321">
        <f t="shared" si="76"/>
        <v>-40</v>
      </c>
      <c r="S28" s="257">
        <f t="shared" si="77"/>
        <v>0</v>
      </c>
      <c r="T28" s="334">
        <f t="shared" si="78"/>
        <v>-120</v>
      </c>
    </row>
    <row r="29" spans="1:20" x14ac:dyDescent="0.25">
      <c r="A29" s="89" t="s">
        <v>43</v>
      </c>
      <c r="B29" s="280">
        <v>20</v>
      </c>
      <c r="C29" s="84">
        <f>'Pque N Mundo II'!B30</f>
        <v>2</v>
      </c>
      <c r="D29" s="301">
        <f t="shared" si="68"/>
        <v>40</v>
      </c>
      <c r="E29" s="110">
        <f>'Pque N Mundo II'!C30</f>
        <v>1.9</v>
      </c>
      <c r="F29" s="321">
        <f t="shared" si="69"/>
        <v>-2</v>
      </c>
      <c r="G29" s="110">
        <f>'Pque N Mundo II'!E30</f>
        <v>0</v>
      </c>
      <c r="H29" s="321">
        <f t="shared" si="70"/>
        <v>-40</v>
      </c>
      <c r="I29" s="110">
        <f>'Pque N Mundo II'!G30</f>
        <v>0</v>
      </c>
      <c r="J29" s="321">
        <f t="shared" si="71"/>
        <v>-40</v>
      </c>
      <c r="K29" s="257">
        <f t="shared" si="72"/>
        <v>1.9</v>
      </c>
      <c r="L29" s="334">
        <f t="shared" si="73"/>
        <v>-82</v>
      </c>
      <c r="M29" s="110">
        <f>'Pque N Mundo II'!K30</f>
        <v>0</v>
      </c>
      <c r="N29" s="321">
        <f t="shared" si="74"/>
        <v>-40</v>
      </c>
      <c r="O29" s="110">
        <f>'Pque N Mundo II'!M30</f>
        <v>0</v>
      </c>
      <c r="P29" s="321">
        <f t="shared" si="75"/>
        <v>-40</v>
      </c>
      <c r="Q29" s="110">
        <f>'Pque N Mundo II'!O30</f>
        <v>0</v>
      </c>
      <c r="R29" s="321">
        <f t="shared" si="76"/>
        <v>-40</v>
      </c>
      <c r="S29" s="257">
        <f t="shared" si="77"/>
        <v>0</v>
      </c>
      <c r="T29" s="334">
        <f t="shared" si="78"/>
        <v>-120</v>
      </c>
    </row>
    <row r="30" spans="1:20" x14ac:dyDescent="0.25">
      <c r="A30" s="89" t="s">
        <v>23</v>
      </c>
      <c r="B30" s="280">
        <v>20</v>
      </c>
      <c r="C30" s="84">
        <f>'Pque N Mundo II'!B31</f>
        <v>2</v>
      </c>
      <c r="D30" s="301">
        <f t="shared" si="68"/>
        <v>40</v>
      </c>
      <c r="E30" s="110">
        <f>'Pque N Mundo II'!C31</f>
        <v>2</v>
      </c>
      <c r="F30" s="321">
        <f t="shared" si="69"/>
        <v>0</v>
      </c>
      <c r="G30" s="110">
        <f>'Pque N Mundo II'!E31</f>
        <v>0</v>
      </c>
      <c r="H30" s="321">
        <f t="shared" si="70"/>
        <v>-40</v>
      </c>
      <c r="I30" s="110">
        <f>'Pque N Mundo II'!G31</f>
        <v>0</v>
      </c>
      <c r="J30" s="321">
        <f t="shared" si="71"/>
        <v>-40</v>
      </c>
      <c r="K30" s="257">
        <f t="shared" si="72"/>
        <v>2</v>
      </c>
      <c r="L30" s="334">
        <f t="shared" si="73"/>
        <v>-80</v>
      </c>
      <c r="M30" s="110">
        <f>'Pque N Mundo II'!K31</f>
        <v>0</v>
      </c>
      <c r="N30" s="321">
        <f t="shared" si="74"/>
        <v>-40</v>
      </c>
      <c r="O30" s="110">
        <f>'Pque N Mundo II'!M31</f>
        <v>0</v>
      </c>
      <c r="P30" s="321">
        <f t="shared" si="75"/>
        <v>-40</v>
      </c>
      <c r="Q30" s="110">
        <f>'Pque N Mundo II'!O31</f>
        <v>0</v>
      </c>
      <c r="R30" s="321">
        <f t="shared" si="76"/>
        <v>-40</v>
      </c>
      <c r="S30" s="257">
        <f t="shared" si="77"/>
        <v>0</v>
      </c>
      <c r="T30" s="334">
        <f t="shared" si="78"/>
        <v>-120</v>
      </c>
    </row>
    <row r="31" spans="1:20" x14ac:dyDescent="0.25">
      <c r="A31" s="89" t="s">
        <v>24</v>
      </c>
      <c r="B31" s="280">
        <v>30</v>
      </c>
      <c r="C31" s="84">
        <f>'Pque N Mundo II'!B32</f>
        <v>2</v>
      </c>
      <c r="D31" s="301">
        <f t="shared" si="68"/>
        <v>60</v>
      </c>
      <c r="E31" s="110">
        <f>'Pque N Mundo II'!C32</f>
        <v>2</v>
      </c>
      <c r="F31" s="321">
        <f t="shared" si="69"/>
        <v>0</v>
      </c>
      <c r="G31" s="110">
        <f>'Pque N Mundo II'!E32</f>
        <v>0</v>
      </c>
      <c r="H31" s="321">
        <f t="shared" si="70"/>
        <v>-60</v>
      </c>
      <c r="I31" s="110">
        <f>'Pque N Mundo II'!G32</f>
        <v>0</v>
      </c>
      <c r="J31" s="321">
        <f t="shared" si="71"/>
        <v>-60</v>
      </c>
      <c r="K31" s="257">
        <f t="shared" si="72"/>
        <v>2</v>
      </c>
      <c r="L31" s="334">
        <f t="shared" si="73"/>
        <v>-120</v>
      </c>
      <c r="M31" s="110">
        <f>'Pque N Mundo II'!K32</f>
        <v>0</v>
      </c>
      <c r="N31" s="321">
        <f t="shared" si="74"/>
        <v>-60</v>
      </c>
      <c r="O31" s="110">
        <f>'Pque N Mundo II'!M32</f>
        <v>0</v>
      </c>
      <c r="P31" s="321">
        <f t="shared" si="75"/>
        <v>-60</v>
      </c>
      <c r="Q31" s="110">
        <f>'Pque N Mundo II'!O32</f>
        <v>0</v>
      </c>
      <c r="R31" s="321">
        <f t="shared" si="76"/>
        <v>-60</v>
      </c>
      <c r="S31" s="257">
        <f t="shared" si="77"/>
        <v>0</v>
      </c>
      <c r="T31" s="334">
        <f t="shared" si="78"/>
        <v>-180</v>
      </c>
    </row>
    <row r="32" spans="1:20" x14ac:dyDescent="0.25">
      <c r="A32" s="89" t="s">
        <v>25</v>
      </c>
      <c r="B32" s="280">
        <v>30</v>
      </c>
      <c r="C32" s="84">
        <f>'Pque N Mundo II'!B33</f>
        <v>3</v>
      </c>
      <c r="D32" s="301">
        <f t="shared" si="68"/>
        <v>90</v>
      </c>
      <c r="E32" s="110">
        <f>'Pque N Mundo II'!C33</f>
        <v>3.3330000000000002</v>
      </c>
      <c r="F32" s="321">
        <f>(E32*$B32)-$D32</f>
        <v>9.9900000000000091</v>
      </c>
      <c r="G32" s="110">
        <f>'Pque N Mundo II'!E33</f>
        <v>0</v>
      </c>
      <c r="H32" s="321">
        <f>(G32*$B32)-$D32</f>
        <v>-90</v>
      </c>
      <c r="I32" s="110">
        <f>'Pque N Mundo II'!G33</f>
        <v>0</v>
      </c>
      <c r="J32" s="321">
        <f t="shared" si="71"/>
        <v>-90</v>
      </c>
      <c r="K32" s="257">
        <f t="shared" si="72"/>
        <v>3.3330000000000002</v>
      </c>
      <c r="L32" s="334">
        <f t="shared" si="73"/>
        <v>-170.01</v>
      </c>
      <c r="M32" s="110">
        <f>'Pque N Mundo II'!K33</f>
        <v>0</v>
      </c>
      <c r="N32" s="321">
        <f t="shared" si="74"/>
        <v>-90</v>
      </c>
      <c r="O32" s="110">
        <f>'Pque N Mundo II'!M33</f>
        <v>0</v>
      </c>
      <c r="P32" s="321">
        <f t="shared" si="75"/>
        <v>-90</v>
      </c>
      <c r="Q32" s="110">
        <f>'Pque N Mundo II'!O33</f>
        <v>0</v>
      </c>
      <c r="R32" s="321">
        <f t="shared" si="76"/>
        <v>-90</v>
      </c>
      <c r="S32" s="257">
        <f t="shared" si="77"/>
        <v>0</v>
      </c>
      <c r="T32" s="334">
        <f t="shared" si="78"/>
        <v>-270</v>
      </c>
    </row>
    <row r="33" spans="1:20" x14ac:dyDescent="0.25">
      <c r="A33" s="89" t="s">
        <v>26</v>
      </c>
      <c r="B33" s="280">
        <v>40</v>
      </c>
      <c r="C33" s="84">
        <f>'Pque N Mundo II'!B34</f>
        <v>1</v>
      </c>
      <c r="D33" s="301">
        <f t="shared" si="68"/>
        <v>40</v>
      </c>
      <c r="E33" s="110">
        <f>'Pque N Mundo II'!C34</f>
        <v>1</v>
      </c>
      <c r="F33" s="321">
        <f t="shared" si="69"/>
        <v>0</v>
      </c>
      <c r="G33" s="110">
        <f>'Pque N Mundo II'!E34</f>
        <v>0</v>
      </c>
      <c r="H33" s="321">
        <f t="shared" si="70"/>
        <v>-40</v>
      </c>
      <c r="I33" s="110">
        <f>'Pque N Mundo II'!G34</f>
        <v>0</v>
      </c>
      <c r="J33" s="321">
        <f t="shared" si="71"/>
        <v>-40</v>
      </c>
      <c r="K33" s="257">
        <f t="shared" si="72"/>
        <v>1</v>
      </c>
      <c r="L33" s="334">
        <f t="shared" si="73"/>
        <v>-80</v>
      </c>
      <c r="M33" s="110">
        <f>'Pque N Mundo II'!K34</f>
        <v>0</v>
      </c>
      <c r="N33" s="321">
        <f t="shared" si="74"/>
        <v>-40</v>
      </c>
      <c r="O33" s="110">
        <f>'Pque N Mundo II'!M34</f>
        <v>0</v>
      </c>
      <c r="P33" s="321">
        <f t="shared" si="75"/>
        <v>-40</v>
      </c>
      <c r="Q33" s="110">
        <f>'Pque N Mundo II'!O34</f>
        <v>0</v>
      </c>
      <c r="R33" s="321">
        <f t="shared" si="76"/>
        <v>-40</v>
      </c>
      <c r="S33" s="257">
        <f t="shared" si="77"/>
        <v>0</v>
      </c>
      <c r="T33" s="334">
        <f t="shared" si="78"/>
        <v>-120</v>
      </c>
    </row>
    <row r="34" spans="1:20" ht="15.75" thickBot="1" x14ac:dyDescent="0.3">
      <c r="A34" s="63" t="s">
        <v>34</v>
      </c>
      <c r="B34" s="288">
        <v>30</v>
      </c>
      <c r="C34" s="91">
        <f>'Pque N Mundo II'!B35</f>
        <v>1</v>
      </c>
      <c r="D34" s="358">
        <f t="shared" si="68"/>
        <v>30</v>
      </c>
      <c r="E34" s="508">
        <f>'Pque N Mundo II'!C35</f>
        <v>1</v>
      </c>
      <c r="F34" s="329">
        <f t="shared" si="69"/>
        <v>0</v>
      </c>
      <c r="G34" s="508">
        <f>'Pque N Mundo II'!E35</f>
        <v>0</v>
      </c>
      <c r="H34" s="329">
        <f t="shared" si="70"/>
        <v>-30</v>
      </c>
      <c r="I34" s="508">
        <f>'Pque N Mundo II'!G35</f>
        <v>0</v>
      </c>
      <c r="J34" s="329">
        <f t="shared" si="71"/>
        <v>-30</v>
      </c>
      <c r="K34" s="265">
        <f t="shared" si="72"/>
        <v>1</v>
      </c>
      <c r="L34" s="335">
        <f t="shared" si="73"/>
        <v>-60</v>
      </c>
      <c r="M34" s="508">
        <f>'Pque N Mundo II'!K35</f>
        <v>0</v>
      </c>
      <c r="N34" s="329">
        <f t="shared" si="74"/>
        <v>-30</v>
      </c>
      <c r="O34" s="508">
        <f>'Pque N Mundo II'!M35</f>
        <v>0</v>
      </c>
      <c r="P34" s="329">
        <f t="shared" si="75"/>
        <v>-30</v>
      </c>
      <c r="Q34" s="508">
        <f>'Pque N Mundo II'!O35</f>
        <v>0</v>
      </c>
      <c r="R34" s="329">
        <f t="shared" si="76"/>
        <v>-30</v>
      </c>
      <c r="S34" s="265">
        <f t="shared" si="77"/>
        <v>0</v>
      </c>
      <c r="T34" s="335">
        <f t="shared" si="78"/>
        <v>-90</v>
      </c>
    </row>
    <row r="35" spans="1:20" ht="15.75" thickBot="1" x14ac:dyDescent="0.3">
      <c r="A35" s="351" t="s">
        <v>7</v>
      </c>
      <c r="B35" s="352">
        <f>SUM(B23:B34)</f>
        <v>370</v>
      </c>
      <c r="C35" s="353">
        <f>SUM(C23:C34)</f>
        <v>49</v>
      </c>
      <c r="D35" s="354">
        <f t="shared" ref="D35:T35" si="79">SUM(D23:D34)</f>
        <v>1740</v>
      </c>
      <c r="E35" s="509">
        <f t="shared" si="79"/>
        <v>51.232999999999997</v>
      </c>
      <c r="F35" s="356">
        <f t="shared" si="79"/>
        <v>67.990000000000009</v>
      </c>
      <c r="G35" s="509">
        <f t="shared" si="79"/>
        <v>0</v>
      </c>
      <c r="H35" s="356">
        <f t="shared" si="79"/>
        <v>-1740</v>
      </c>
      <c r="I35" s="509">
        <f t="shared" si="79"/>
        <v>0</v>
      </c>
      <c r="J35" s="356">
        <f t="shared" si="79"/>
        <v>-1740</v>
      </c>
      <c r="K35" s="357">
        <f t="shared" ref="K35:L35" si="80">SUM(K23:K34)</f>
        <v>51.232999999999997</v>
      </c>
      <c r="L35" s="336">
        <f t="shared" si="80"/>
        <v>-3412.01</v>
      </c>
      <c r="M35" s="509">
        <f t="shared" si="79"/>
        <v>0</v>
      </c>
      <c r="N35" s="356">
        <f t="shared" si="79"/>
        <v>-1740</v>
      </c>
      <c r="O35" s="509">
        <f t="shared" si="79"/>
        <v>0</v>
      </c>
      <c r="P35" s="356">
        <f t="shared" si="79"/>
        <v>-1740</v>
      </c>
      <c r="Q35" s="509">
        <f t="shared" si="79"/>
        <v>0</v>
      </c>
      <c r="R35" s="356">
        <f t="shared" si="79"/>
        <v>-1740</v>
      </c>
      <c r="S35" s="357">
        <f t="shared" si="79"/>
        <v>0</v>
      </c>
      <c r="T35" s="336">
        <f t="shared" si="79"/>
        <v>-5220</v>
      </c>
    </row>
    <row r="37" spans="1:20" ht="15.75" x14ac:dyDescent="0.25">
      <c r="A37" s="1290" t="s">
        <v>268</v>
      </c>
      <c r="B37" s="1291"/>
      <c r="C37" s="1291"/>
      <c r="D37" s="1291"/>
      <c r="E37" s="1291"/>
      <c r="F37" s="1291"/>
      <c r="G37" s="1291"/>
      <c r="H37" s="1291"/>
      <c r="I37" s="1291"/>
      <c r="J37" s="1291"/>
      <c r="K37" s="1291"/>
      <c r="L37" s="1291"/>
      <c r="M37" s="1291"/>
      <c r="N37" s="1291"/>
      <c r="O37" s="1291"/>
      <c r="P37" s="1291"/>
      <c r="Q37" s="1291"/>
      <c r="R37" s="1291"/>
      <c r="S37" s="1291"/>
      <c r="T37" s="1291"/>
    </row>
    <row r="38" spans="1:20" ht="36.75" thickBot="1" x14ac:dyDescent="0.3">
      <c r="A38" s="14" t="s">
        <v>14</v>
      </c>
      <c r="B38" s="278" t="str">
        <f t="shared" ref="B38:T38" si="81">B5</f>
        <v>Carga Horária</v>
      </c>
      <c r="C38" s="105" t="str">
        <f t="shared" si="81"/>
        <v>Equipe Mínima TA</v>
      </c>
      <c r="D38" s="306" t="str">
        <f t="shared" si="81"/>
        <v>Total Horas</v>
      </c>
      <c r="E38" s="523" t="str">
        <f t="shared" si="81"/>
        <v>MAR</v>
      </c>
      <c r="F38" s="348" t="str">
        <f t="shared" si="81"/>
        <v>Saldo Mar</v>
      </c>
      <c r="G38" s="523" t="str">
        <f t="shared" si="81"/>
        <v>ABR</v>
      </c>
      <c r="H38" s="348" t="str">
        <f t="shared" si="81"/>
        <v>Saldo Abr</v>
      </c>
      <c r="I38" s="523" t="str">
        <f t="shared" si="81"/>
        <v>MAI</v>
      </c>
      <c r="J38" s="348" t="str">
        <f t="shared" si="81"/>
        <v>Saldo Mai</v>
      </c>
      <c r="K38" s="255" t="str">
        <f t="shared" ref="K38:L38" si="82">K5</f>
        <v>3º Trimestre</v>
      </c>
      <c r="L38" s="346" t="str">
        <f t="shared" si="82"/>
        <v>Saldo Trim</v>
      </c>
      <c r="M38" s="523" t="str">
        <f t="shared" si="81"/>
        <v>JUN</v>
      </c>
      <c r="N38" s="348" t="str">
        <f t="shared" si="81"/>
        <v>Saldo Jun</v>
      </c>
      <c r="O38" s="503" t="str">
        <f t="shared" si="81"/>
        <v>JUL</v>
      </c>
      <c r="P38" s="348" t="str">
        <f t="shared" si="81"/>
        <v>Saldo Jul</v>
      </c>
      <c r="Q38" s="503" t="str">
        <f t="shared" si="81"/>
        <v>AGO</v>
      </c>
      <c r="R38" s="348" t="str">
        <f t="shared" si="81"/>
        <v>Saldo Ago</v>
      </c>
      <c r="S38" s="255" t="str">
        <f t="shared" si="81"/>
        <v>4º Trimestre</v>
      </c>
      <c r="T38" s="346" t="str">
        <f t="shared" si="81"/>
        <v>Saldo Trim</v>
      </c>
    </row>
    <row r="39" spans="1:20" ht="15.75" thickTop="1" x14ac:dyDescent="0.25">
      <c r="A39" s="2" t="s">
        <v>35</v>
      </c>
      <c r="B39" s="280">
        <v>30</v>
      </c>
      <c r="C39" s="5">
        <f>'Pque N Mundo II'!B41</f>
        <v>1</v>
      </c>
      <c r="D39" s="301">
        <f t="shared" ref="D39:D45" si="83">C39*B39</f>
        <v>30</v>
      </c>
      <c r="E39" s="510">
        <f>'Pque N Mundo II'!C41</f>
        <v>1</v>
      </c>
      <c r="F39" s="325">
        <f t="shared" ref="F39:F45" si="84">(E39*$B39)-$D39</f>
        <v>0</v>
      </c>
      <c r="G39" s="110">
        <f>'Pque N Mundo II'!E41</f>
        <v>1</v>
      </c>
      <c r="H39" s="325">
        <f t="shared" ref="H39:H45" si="85">(G39*$B39)-$D39</f>
        <v>0</v>
      </c>
      <c r="I39" s="110">
        <f>'Pque N Mundo II'!G41</f>
        <v>1</v>
      </c>
      <c r="J39" s="325">
        <f t="shared" ref="J39:J45" si="86">(I39*$B39)-$D39</f>
        <v>0</v>
      </c>
      <c r="K39" s="260">
        <f t="shared" ref="K39:K45" si="87">SUM(E39,G39,I39)</f>
        <v>3</v>
      </c>
      <c r="L39" s="338">
        <f t="shared" ref="L39:L45" si="88">(K39*$B39)-$D39*3</f>
        <v>0</v>
      </c>
      <c r="M39" s="510">
        <f>'Pque N Mundo II'!K41</f>
        <v>1</v>
      </c>
      <c r="N39" s="325">
        <f t="shared" ref="N39:N45" si="89">(M39*$B39)-$D39</f>
        <v>0</v>
      </c>
      <c r="O39" s="510">
        <f>'Pque N Mundo II'!M41</f>
        <v>1</v>
      </c>
      <c r="P39" s="325">
        <f t="shared" ref="P39:P45" si="90">(O39*$B39)-$D39</f>
        <v>0</v>
      </c>
      <c r="Q39" s="510">
        <f>'Pque N Mundo II'!O41</f>
        <v>1</v>
      </c>
      <c r="R39" s="325">
        <f t="shared" ref="R39:R45" si="91">(Q39*$B39)-$D39</f>
        <v>0</v>
      </c>
      <c r="S39" s="260">
        <f t="shared" ref="S39:S45" si="92">SUM(M39,O39,Q39)</f>
        <v>3</v>
      </c>
      <c r="T39" s="338">
        <f t="shared" ref="T39:T45" si="93">(S39*$B39)-$D39*3</f>
        <v>0</v>
      </c>
    </row>
    <row r="40" spans="1:20" x14ac:dyDescent="0.25">
      <c r="A40" s="2" t="s">
        <v>36</v>
      </c>
      <c r="B40" s="280">
        <v>20</v>
      </c>
      <c r="C40" s="5">
        <f>'Pque N Mundo II'!B42</f>
        <v>1</v>
      </c>
      <c r="D40" s="301">
        <f t="shared" si="83"/>
        <v>20</v>
      </c>
      <c r="E40" s="510">
        <f>'Pque N Mundo II'!C42</f>
        <v>1</v>
      </c>
      <c r="F40" s="325">
        <f t="shared" si="84"/>
        <v>0</v>
      </c>
      <c r="G40" s="110">
        <f>'Pque N Mundo II'!E42</f>
        <v>1.5</v>
      </c>
      <c r="H40" s="325">
        <f t="shared" si="85"/>
        <v>10</v>
      </c>
      <c r="I40" s="110">
        <f>'Pque N Mundo II'!G42</f>
        <v>1</v>
      </c>
      <c r="J40" s="325">
        <f t="shared" si="86"/>
        <v>0</v>
      </c>
      <c r="K40" s="260">
        <f t="shared" si="87"/>
        <v>3.5</v>
      </c>
      <c r="L40" s="338">
        <f t="shared" si="88"/>
        <v>10</v>
      </c>
      <c r="M40" s="510">
        <f>'Pque N Mundo II'!K42</f>
        <v>1</v>
      </c>
      <c r="N40" s="325">
        <f t="shared" si="89"/>
        <v>0</v>
      </c>
      <c r="O40" s="510">
        <f>'Pque N Mundo II'!M42</f>
        <v>1</v>
      </c>
      <c r="P40" s="325">
        <f t="shared" si="90"/>
        <v>0</v>
      </c>
      <c r="Q40" s="510">
        <f>'Pque N Mundo II'!O42</f>
        <v>1</v>
      </c>
      <c r="R40" s="325">
        <f t="shared" si="91"/>
        <v>0</v>
      </c>
      <c r="S40" s="260">
        <f t="shared" si="92"/>
        <v>3</v>
      </c>
      <c r="T40" s="338">
        <f t="shared" si="93"/>
        <v>0</v>
      </c>
    </row>
    <row r="41" spans="1:20" x14ac:dyDescent="0.25">
      <c r="A41" s="2" t="s">
        <v>37</v>
      </c>
      <c r="B41" s="280">
        <v>20</v>
      </c>
      <c r="C41" s="5">
        <f>'Pque N Mundo II'!B43</f>
        <v>1</v>
      </c>
      <c r="D41" s="301">
        <f t="shared" si="83"/>
        <v>20</v>
      </c>
      <c r="E41" s="510">
        <f>'Pque N Mundo II'!C43</f>
        <v>1</v>
      </c>
      <c r="F41" s="325">
        <f t="shared" si="84"/>
        <v>0</v>
      </c>
      <c r="G41" s="110">
        <f>'Pque N Mundo II'!E43</f>
        <v>1</v>
      </c>
      <c r="H41" s="325">
        <f t="shared" si="85"/>
        <v>0</v>
      </c>
      <c r="I41" s="110">
        <f>'Pque N Mundo II'!G43</f>
        <v>1</v>
      </c>
      <c r="J41" s="325">
        <f t="shared" si="86"/>
        <v>0</v>
      </c>
      <c r="K41" s="260">
        <f t="shared" si="87"/>
        <v>3</v>
      </c>
      <c r="L41" s="338">
        <f t="shared" si="88"/>
        <v>0</v>
      </c>
      <c r="M41" s="510">
        <f>'Pque N Mundo II'!K43</f>
        <v>1</v>
      </c>
      <c r="N41" s="325">
        <f t="shared" si="89"/>
        <v>0</v>
      </c>
      <c r="O41" s="510">
        <f>'Pque N Mundo II'!M43</f>
        <v>1</v>
      </c>
      <c r="P41" s="325">
        <f t="shared" si="90"/>
        <v>0</v>
      </c>
      <c r="Q41" s="510">
        <f>'Pque N Mundo II'!O43</f>
        <v>1</v>
      </c>
      <c r="R41" s="325">
        <f t="shared" si="91"/>
        <v>0</v>
      </c>
      <c r="S41" s="260">
        <f t="shared" si="92"/>
        <v>3</v>
      </c>
      <c r="T41" s="338">
        <f t="shared" si="93"/>
        <v>0</v>
      </c>
    </row>
    <row r="42" spans="1:20" x14ac:dyDescent="0.25">
      <c r="A42" s="2" t="s">
        <v>39</v>
      </c>
      <c r="B42" s="280">
        <v>40</v>
      </c>
      <c r="C42" s="5">
        <f>'Pque N Mundo II'!B44</f>
        <v>1</v>
      </c>
      <c r="D42" s="301">
        <f t="shared" si="83"/>
        <v>40</v>
      </c>
      <c r="E42" s="510">
        <f>'Pque N Mundo II'!C44</f>
        <v>1</v>
      </c>
      <c r="F42" s="325">
        <f t="shared" si="84"/>
        <v>0</v>
      </c>
      <c r="G42" s="110">
        <f>'Pque N Mundo II'!E44</f>
        <v>1</v>
      </c>
      <c r="H42" s="325">
        <f t="shared" si="85"/>
        <v>0</v>
      </c>
      <c r="I42" s="110">
        <f>'Pque N Mundo II'!G44</f>
        <v>1</v>
      </c>
      <c r="J42" s="325">
        <f t="shared" si="86"/>
        <v>0</v>
      </c>
      <c r="K42" s="260">
        <f t="shared" si="87"/>
        <v>3</v>
      </c>
      <c r="L42" s="338">
        <f t="shared" si="88"/>
        <v>0</v>
      </c>
      <c r="M42" s="510">
        <f>'Pque N Mundo II'!K44</f>
        <v>1</v>
      </c>
      <c r="N42" s="325">
        <f t="shared" si="89"/>
        <v>0</v>
      </c>
      <c r="O42" s="510">
        <f>'Pque N Mundo II'!M44</f>
        <v>1</v>
      </c>
      <c r="P42" s="325">
        <f t="shared" si="90"/>
        <v>0</v>
      </c>
      <c r="Q42" s="510">
        <f>'Pque N Mundo II'!O44</f>
        <v>1</v>
      </c>
      <c r="R42" s="325">
        <f t="shared" si="91"/>
        <v>0</v>
      </c>
      <c r="S42" s="260">
        <f t="shared" si="92"/>
        <v>3</v>
      </c>
      <c r="T42" s="338">
        <f t="shared" si="93"/>
        <v>0</v>
      </c>
    </row>
    <row r="43" spans="1:20" x14ac:dyDescent="0.25">
      <c r="A43" s="2" t="s">
        <v>44</v>
      </c>
      <c r="B43" s="280">
        <v>40</v>
      </c>
      <c r="C43" s="5">
        <f>'Pque N Mundo II'!B45</f>
        <v>1</v>
      </c>
      <c r="D43" s="301">
        <f t="shared" si="83"/>
        <v>40</v>
      </c>
      <c r="E43" s="510">
        <f>'Pque N Mundo II'!C45</f>
        <v>1</v>
      </c>
      <c r="F43" s="325">
        <f t="shared" si="84"/>
        <v>0</v>
      </c>
      <c r="G43" s="110">
        <f>'Pque N Mundo II'!E45</f>
        <v>1</v>
      </c>
      <c r="H43" s="325">
        <f t="shared" si="85"/>
        <v>0</v>
      </c>
      <c r="I43" s="110">
        <f>'Pque N Mundo II'!G45</f>
        <v>1</v>
      </c>
      <c r="J43" s="325">
        <f t="shared" si="86"/>
        <v>0</v>
      </c>
      <c r="K43" s="260">
        <f t="shared" si="87"/>
        <v>3</v>
      </c>
      <c r="L43" s="338">
        <f t="shared" si="88"/>
        <v>0</v>
      </c>
      <c r="M43" s="510">
        <f>'Pque N Mundo II'!K45</f>
        <v>1</v>
      </c>
      <c r="N43" s="325">
        <f t="shared" si="89"/>
        <v>0</v>
      </c>
      <c r="O43" s="510">
        <f>'Pque N Mundo II'!M45</f>
        <v>1</v>
      </c>
      <c r="P43" s="325">
        <f t="shared" si="90"/>
        <v>0</v>
      </c>
      <c r="Q43" s="510">
        <f>'Pque N Mundo II'!O45</f>
        <v>1</v>
      </c>
      <c r="R43" s="325">
        <f t="shared" si="91"/>
        <v>0</v>
      </c>
      <c r="S43" s="260">
        <f t="shared" si="92"/>
        <v>3</v>
      </c>
      <c r="T43" s="338">
        <f t="shared" si="93"/>
        <v>0</v>
      </c>
    </row>
    <row r="44" spans="1:20" x14ac:dyDescent="0.25">
      <c r="A44" s="2" t="s">
        <v>38</v>
      </c>
      <c r="B44" s="280">
        <v>20</v>
      </c>
      <c r="C44" s="5">
        <f>'Pque N Mundo II'!B46</f>
        <v>2</v>
      </c>
      <c r="D44" s="301">
        <f t="shared" si="83"/>
        <v>40</v>
      </c>
      <c r="E44" s="510">
        <f>'Pque N Mundo II'!C46</f>
        <v>2</v>
      </c>
      <c r="F44" s="325">
        <f t="shared" si="84"/>
        <v>0</v>
      </c>
      <c r="G44" s="110">
        <f>'Pque N Mundo II'!E46</f>
        <v>2</v>
      </c>
      <c r="H44" s="325">
        <f t="shared" si="85"/>
        <v>0</v>
      </c>
      <c r="I44" s="110">
        <f>'Pque N Mundo II'!G46</f>
        <v>1</v>
      </c>
      <c r="J44" s="325">
        <f t="shared" si="86"/>
        <v>-20</v>
      </c>
      <c r="K44" s="260">
        <f t="shared" si="87"/>
        <v>5</v>
      </c>
      <c r="L44" s="338">
        <f t="shared" si="88"/>
        <v>-20</v>
      </c>
      <c r="M44" s="510">
        <f>'Pque N Mundo II'!K46</f>
        <v>1</v>
      </c>
      <c r="N44" s="325">
        <f t="shared" si="89"/>
        <v>-20</v>
      </c>
      <c r="O44" s="510">
        <f>'Pque N Mundo II'!M46</f>
        <v>2</v>
      </c>
      <c r="P44" s="325">
        <f t="shared" si="90"/>
        <v>0</v>
      </c>
      <c r="Q44" s="510">
        <f>'Pque N Mundo II'!O46</f>
        <v>2</v>
      </c>
      <c r="R44" s="325">
        <f t="shared" si="91"/>
        <v>0</v>
      </c>
      <c r="S44" s="260">
        <f t="shared" si="92"/>
        <v>5</v>
      </c>
      <c r="T44" s="338">
        <f t="shared" si="93"/>
        <v>-20</v>
      </c>
    </row>
    <row r="45" spans="1:20" ht="15.75" thickBot="1" x14ac:dyDescent="0.3">
      <c r="A45" s="16" t="s">
        <v>40</v>
      </c>
      <c r="B45" s="281">
        <v>40</v>
      </c>
      <c r="C45" s="17">
        <f>'Pque N Mundo II'!B47</f>
        <v>1</v>
      </c>
      <c r="D45" s="303">
        <f t="shared" si="83"/>
        <v>40</v>
      </c>
      <c r="E45" s="511">
        <f>'Pque N Mundo II'!C47</f>
        <v>1</v>
      </c>
      <c r="F45" s="326">
        <f t="shared" si="84"/>
        <v>0</v>
      </c>
      <c r="G45" s="508">
        <f>'Pque N Mundo II'!E47</f>
        <v>1</v>
      </c>
      <c r="H45" s="329">
        <f t="shared" si="85"/>
        <v>0</v>
      </c>
      <c r="I45" s="508">
        <f>'Pque N Mundo II'!G47</f>
        <v>1</v>
      </c>
      <c r="J45" s="329">
        <f t="shared" si="86"/>
        <v>0</v>
      </c>
      <c r="K45" s="261">
        <f t="shared" si="87"/>
        <v>3</v>
      </c>
      <c r="L45" s="339">
        <f t="shared" si="88"/>
        <v>0</v>
      </c>
      <c r="M45" s="511">
        <f>'Pque N Mundo II'!K47</f>
        <v>1</v>
      </c>
      <c r="N45" s="326">
        <f t="shared" si="89"/>
        <v>0</v>
      </c>
      <c r="O45" s="511">
        <f>'Pque N Mundo II'!M47</f>
        <v>1</v>
      </c>
      <c r="P45" s="326">
        <f t="shared" si="90"/>
        <v>0</v>
      </c>
      <c r="Q45" s="511">
        <f>'Pque N Mundo II'!O47</f>
        <v>1</v>
      </c>
      <c r="R45" s="326">
        <f t="shared" si="91"/>
        <v>0</v>
      </c>
      <c r="S45" s="261">
        <f t="shared" si="92"/>
        <v>3</v>
      </c>
      <c r="T45" s="339">
        <f t="shared" si="93"/>
        <v>0</v>
      </c>
    </row>
    <row r="46" spans="1:20" ht="15.75" thickBot="1" x14ac:dyDescent="0.3">
      <c r="A46" s="6" t="s">
        <v>7</v>
      </c>
      <c r="B46" s="297">
        <f>SUM(B39:B45)</f>
        <v>210</v>
      </c>
      <c r="C46" s="7">
        <f>SUM(C39:C45)</f>
        <v>8</v>
      </c>
      <c r="D46" s="304">
        <f t="shared" ref="D46:T46" si="94">SUM(D39:D45)</f>
        <v>230</v>
      </c>
      <c r="E46" s="506">
        <f t="shared" si="94"/>
        <v>8</v>
      </c>
      <c r="F46" s="323">
        <f t="shared" si="94"/>
        <v>0</v>
      </c>
      <c r="G46" s="509">
        <f t="shared" si="94"/>
        <v>8.5</v>
      </c>
      <c r="H46" s="356">
        <f t="shared" si="94"/>
        <v>10</v>
      </c>
      <c r="I46" s="509">
        <f t="shared" si="94"/>
        <v>7</v>
      </c>
      <c r="J46" s="356">
        <f t="shared" si="94"/>
        <v>-20</v>
      </c>
      <c r="K46" s="81">
        <f t="shared" ref="K46:L46" si="95">SUM(K39:K45)</f>
        <v>23.5</v>
      </c>
      <c r="L46" s="336">
        <f t="shared" si="95"/>
        <v>-10</v>
      </c>
      <c r="M46" s="506">
        <f t="shared" si="94"/>
        <v>7</v>
      </c>
      <c r="N46" s="323">
        <f t="shared" si="94"/>
        <v>-20</v>
      </c>
      <c r="O46" s="506">
        <f t="shared" si="94"/>
        <v>8</v>
      </c>
      <c r="P46" s="323">
        <f t="shared" si="94"/>
        <v>0</v>
      </c>
      <c r="Q46" s="506">
        <f t="shared" si="94"/>
        <v>8</v>
      </c>
      <c r="R46" s="323">
        <f t="shared" si="94"/>
        <v>0</v>
      </c>
      <c r="S46" s="81">
        <f t="shared" si="94"/>
        <v>23</v>
      </c>
      <c r="T46" s="336">
        <f t="shared" si="94"/>
        <v>-20</v>
      </c>
    </row>
    <row r="48" spans="1:20" ht="15.75" x14ac:dyDescent="0.25">
      <c r="A48" s="1290" t="s">
        <v>270</v>
      </c>
      <c r="B48" s="1291"/>
      <c r="C48" s="1291"/>
      <c r="D48" s="1291"/>
      <c r="E48" s="1291"/>
      <c r="F48" s="1291"/>
      <c r="G48" s="1291"/>
      <c r="H48" s="1291"/>
      <c r="I48" s="1291"/>
      <c r="J48" s="1291"/>
      <c r="K48" s="1291"/>
      <c r="L48" s="1291"/>
      <c r="M48" s="1291"/>
      <c r="N48" s="1291"/>
      <c r="O48" s="1291"/>
      <c r="P48" s="1291"/>
      <c r="Q48" s="1291"/>
      <c r="R48" s="1291"/>
      <c r="S48" s="1291"/>
      <c r="T48" s="1291"/>
    </row>
    <row r="49" spans="1:20" ht="36.75" thickBot="1" x14ac:dyDescent="0.3">
      <c r="A49" s="86" t="s">
        <v>14</v>
      </c>
      <c r="B49" s="278" t="str">
        <f t="shared" ref="B49:T49" si="96">B5</f>
        <v>Carga Horária</v>
      </c>
      <c r="C49" s="105" t="str">
        <f t="shared" si="96"/>
        <v>Equipe Mínima TA</v>
      </c>
      <c r="D49" s="306" t="str">
        <f t="shared" si="96"/>
        <v>Total Horas</v>
      </c>
      <c r="E49" s="523" t="str">
        <f t="shared" si="96"/>
        <v>MAR</v>
      </c>
      <c r="F49" s="348" t="str">
        <f t="shared" si="96"/>
        <v>Saldo Mar</v>
      </c>
      <c r="G49" s="523" t="str">
        <f t="shared" si="96"/>
        <v>ABR</v>
      </c>
      <c r="H49" s="348" t="str">
        <f t="shared" si="96"/>
        <v>Saldo Abr</v>
      </c>
      <c r="I49" s="523" t="str">
        <f t="shared" si="96"/>
        <v>MAI</v>
      </c>
      <c r="J49" s="348" t="str">
        <f t="shared" si="96"/>
        <v>Saldo Mai</v>
      </c>
      <c r="K49" s="255" t="str">
        <f t="shared" ref="K49:L49" si="97">K5</f>
        <v>3º Trimestre</v>
      </c>
      <c r="L49" s="346" t="str">
        <f t="shared" si="97"/>
        <v>Saldo Trim</v>
      </c>
      <c r="M49" s="523" t="str">
        <f t="shared" si="96"/>
        <v>JUN</v>
      </c>
      <c r="N49" s="348" t="str">
        <f t="shared" si="96"/>
        <v>Saldo Jun</v>
      </c>
      <c r="O49" s="503" t="str">
        <f t="shared" si="96"/>
        <v>JUL</v>
      </c>
      <c r="P49" s="348" t="str">
        <f t="shared" si="96"/>
        <v>Saldo Jul</v>
      </c>
      <c r="Q49" s="503" t="str">
        <f t="shared" si="96"/>
        <v>AGO</v>
      </c>
      <c r="R49" s="348" t="str">
        <f t="shared" si="96"/>
        <v>Saldo Ago</v>
      </c>
      <c r="S49" s="255" t="str">
        <f t="shared" si="96"/>
        <v>4º Trimestre</v>
      </c>
      <c r="T49" s="346" t="str">
        <f t="shared" si="96"/>
        <v>Saldo Trim</v>
      </c>
    </row>
    <row r="50" spans="1:20" ht="15.75" thickTop="1" x14ac:dyDescent="0.25">
      <c r="A50" s="89" t="s">
        <v>33</v>
      </c>
      <c r="B50" s="279">
        <v>20</v>
      </c>
      <c r="C50" s="88">
        <f>'AMA_UBS J Brasil'!$B$26</f>
        <v>6</v>
      </c>
      <c r="D50" s="307">
        <f t="shared" ref="D50:D59" si="98">C50*B50</f>
        <v>120</v>
      </c>
      <c r="E50" s="504">
        <f>'AMA_UBS J Brasil'!$C$26</f>
        <v>6</v>
      </c>
      <c r="F50" s="320">
        <f t="shared" ref="F50:F59" si="99">(E50*$B50)-$D50</f>
        <v>0</v>
      </c>
      <c r="G50" s="504">
        <f>'AMA_UBS J Brasil'!$E$26</f>
        <v>0</v>
      </c>
      <c r="H50" s="320">
        <f t="shared" ref="H50:H59" si="100">(G50*$B50)-$D50</f>
        <v>-120</v>
      </c>
      <c r="I50" s="504">
        <f>'AMA_UBS J Brasil'!$G$26</f>
        <v>0</v>
      </c>
      <c r="J50" s="320">
        <f t="shared" ref="J50:J59" si="101">(I50*$B50)-$D50</f>
        <v>-120</v>
      </c>
      <c r="K50" s="245">
        <f t="shared" ref="K50:K59" si="102">SUM(E50,G50,I50)</f>
        <v>6</v>
      </c>
      <c r="L50" s="333">
        <f t="shared" ref="L50:L56" si="103">(K50*$B50)-$D50*3</f>
        <v>-240</v>
      </c>
      <c r="M50" s="504">
        <f>'AMA_UBS J Brasil'!$K$26</f>
        <v>0</v>
      </c>
      <c r="N50" s="320">
        <f t="shared" ref="N50:N59" si="104">(M50*$B50)-$D50</f>
        <v>-120</v>
      </c>
      <c r="O50" s="504">
        <f>'AMA_UBS J Brasil'!$M$26</f>
        <v>0</v>
      </c>
      <c r="P50" s="320">
        <f t="shared" ref="P50:P59" si="105">(O50*$B50)-$D50</f>
        <v>-120</v>
      </c>
      <c r="Q50" s="504">
        <f>'AMA_UBS J Brasil'!$O$26</f>
        <v>0</v>
      </c>
      <c r="R50" s="320">
        <f t="shared" ref="R50:R59" si="106">(Q50*$B50)-$D50</f>
        <v>-120</v>
      </c>
      <c r="S50" s="245">
        <f t="shared" ref="S50:S59" si="107">SUM(M50,O50,Q50)</f>
        <v>0</v>
      </c>
      <c r="T50" s="333">
        <f t="shared" ref="T50:T59" si="108">(S50*$B50)-$D50*3</f>
        <v>-360</v>
      </c>
    </row>
    <row r="51" spans="1:20" x14ac:dyDescent="0.25">
      <c r="A51" s="89" t="s">
        <v>20</v>
      </c>
      <c r="B51" s="280">
        <v>20</v>
      </c>
      <c r="C51" s="90">
        <f>'AMA_UBS J Brasil'!$B$29</f>
        <v>6</v>
      </c>
      <c r="D51" s="308">
        <f t="shared" si="98"/>
        <v>120</v>
      </c>
      <c r="E51" s="110">
        <f>'AMA_UBS J Brasil'!$C$29</f>
        <v>7</v>
      </c>
      <c r="F51" s="321">
        <f t="shared" si="99"/>
        <v>20</v>
      </c>
      <c r="G51" s="110">
        <f>'AMA_UBS J Brasil'!$E$29</f>
        <v>0</v>
      </c>
      <c r="H51" s="321">
        <f t="shared" si="100"/>
        <v>-120</v>
      </c>
      <c r="I51" s="110">
        <f>'AMA_UBS J Brasil'!$G$29</f>
        <v>0</v>
      </c>
      <c r="J51" s="321">
        <f t="shared" si="101"/>
        <v>-120</v>
      </c>
      <c r="K51" s="257">
        <f t="shared" si="102"/>
        <v>7</v>
      </c>
      <c r="L51" s="334">
        <f t="shared" si="103"/>
        <v>-220</v>
      </c>
      <c r="M51" s="110">
        <f>'AMA_UBS J Brasil'!$K$29</f>
        <v>0</v>
      </c>
      <c r="N51" s="321">
        <f t="shared" si="104"/>
        <v>-120</v>
      </c>
      <c r="O51" s="110">
        <f>'AMA_UBS J Brasil'!$M$29</f>
        <v>0</v>
      </c>
      <c r="P51" s="321">
        <f t="shared" si="105"/>
        <v>-120</v>
      </c>
      <c r="Q51" s="110">
        <f>'AMA_UBS J Brasil'!$O$29</f>
        <v>0</v>
      </c>
      <c r="R51" s="321">
        <f t="shared" si="106"/>
        <v>-120</v>
      </c>
      <c r="S51" s="257">
        <f t="shared" si="107"/>
        <v>0</v>
      </c>
      <c r="T51" s="334">
        <f t="shared" si="108"/>
        <v>-360</v>
      </c>
    </row>
    <row r="52" spans="1:20" x14ac:dyDescent="0.25">
      <c r="A52" s="89" t="s">
        <v>43</v>
      </c>
      <c r="B52" s="280">
        <v>20</v>
      </c>
      <c r="C52" s="90">
        <f>'AMA_UBS J Brasil'!B31</f>
        <v>6</v>
      </c>
      <c r="D52" s="308">
        <f t="shared" si="98"/>
        <v>120</v>
      </c>
      <c r="E52" s="110">
        <f>'AMA_UBS J Brasil'!C31</f>
        <v>3</v>
      </c>
      <c r="F52" s="321">
        <f t="shared" si="99"/>
        <v>-60</v>
      </c>
      <c r="G52" s="110">
        <f>'AMA_UBS J Brasil'!E31</f>
        <v>0</v>
      </c>
      <c r="H52" s="321">
        <f t="shared" si="100"/>
        <v>-120</v>
      </c>
      <c r="I52" s="110">
        <f>'AMA_UBS J Brasil'!G31</f>
        <v>0</v>
      </c>
      <c r="J52" s="321">
        <f>(I52*$B52)-$D52</f>
        <v>-120</v>
      </c>
      <c r="K52" s="257">
        <f t="shared" si="102"/>
        <v>3</v>
      </c>
      <c r="L52" s="334">
        <f t="shared" si="103"/>
        <v>-300</v>
      </c>
      <c r="M52" s="110">
        <f>'AMA_UBS J Brasil'!K31</f>
        <v>0</v>
      </c>
      <c r="N52" s="321">
        <f>(M52*$B52)-$D52</f>
        <v>-120</v>
      </c>
      <c r="O52" s="110">
        <f>'AMA_UBS J Brasil'!M31</f>
        <v>0</v>
      </c>
      <c r="P52" s="321">
        <f>(O52*$B52)-$D52</f>
        <v>-120</v>
      </c>
      <c r="Q52" s="110">
        <f>'AMA_UBS J Brasil'!O31</f>
        <v>0</v>
      </c>
      <c r="R52" s="321">
        <f t="shared" si="106"/>
        <v>-120</v>
      </c>
      <c r="S52" s="257">
        <f t="shared" si="107"/>
        <v>0</v>
      </c>
      <c r="T52" s="334">
        <f t="shared" si="108"/>
        <v>-360</v>
      </c>
    </row>
    <row r="53" spans="1:20" x14ac:dyDescent="0.25">
      <c r="A53" s="89" t="s">
        <v>22</v>
      </c>
      <c r="B53" s="280">
        <v>20</v>
      </c>
      <c r="C53" s="90">
        <f>'AMA_UBS J Brasil'!B32</f>
        <v>1</v>
      </c>
      <c r="D53" s="308">
        <f t="shared" si="98"/>
        <v>20</v>
      </c>
      <c r="E53" s="110">
        <f>'AMA_UBS J Brasil'!C32</f>
        <v>1</v>
      </c>
      <c r="F53" s="321">
        <f t="shared" si="99"/>
        <v>0</v>
      </c>
      <c r="G53" s="110">
        <f>'AMA_UBS J Brasil'!E32</f>
        <v>0</v>
      </c>
      <c r="H53" s="321">
        <f t="shared" si="100"/>
        <v>-20</v>
      </c>
      <c r="I53" s="110">
        <f>'AMA_UBS J Brasil'!G32</f>
        <v>0</v>
      </c>
      <c r="J53" s="321">
        <f t="shared" si="101"/>
        <v>-20</v>
      </c>
      <c r="K53" s="257">
        <f t="shared" si="102"/>
        <v>1</v>
      </c>
      <c r="L53" s="334">
        <f t="shared" si="103"/>
        <v>-40</v>
      </c>
      <c r="M53" s="110">
        <f>'AMA_UBS J Brasil'!K32</f>
        <v>0</v>
      </c>
      <c r="N53" s="321">
        <f t="shared" si="104"/>
        <v>-20</v>
      </c>
      <c r="O53" s="110">
        <f>'AMA_UBS J Brasil'!M32</f>
        <v>0</v>
      </c>
      <c r="P53" s="321">
        <f t="shared" si="105"/>
        <v>-20</v>
      </c>
      <c r="Q53" s="110">
        <f>'AMA_UBS J Brasil'!O32</f>
        <v>0</v>
      </c>
      <c r="R53" s="321">
        <f t="shared" si="106"/>
        <v>-20</v>
      </c>
      <c r="S53" s="257">
        <f t="shared" si="107"/>
        <v>0</v>
      </c>
      <c r="T53" s="334">
        <f t="shared" si="108"/>
        <v>-60</v>
      </c>
    </row>
    <row r="54" spans="1:20" x14ac:dyDescent="0.25">
      <c r="A54" s="89" t="s">
        <v>23</v>
      </c>
      <c r="B54" s="280">
        <v>20</v>
      </c>
      <c r="C54" s="90">
        <f>'AMA_UBS J Brasil'!B33</f>
        <v>4</v>
      </c>
      <c r="D54" s="308">
        <f t="shared" si="98"/>
        <v>80</v>
      </c>
      <c r="E54" s="110">
        <f>'AMA_UBS J Brasil'!C33</f>
        <v>3</v>
      </c>
      <c r="F54" s="321">
        <f t="shared" si="99"/>
        <v>-20</v>
      </c>
      <c r="G54" s="110">
        <f>'AMA_UBS J Brasil'!E33</f>
        <v>0</v>
      </c>
      <c r="H54" s="321">
        <f t="shared" si="100"/>
        <v>-80</v>
      </c>
      <c r="I54" s="110">
        <f>'AMA_UBS J Brasil'!G33</f>
        <v>0</v>
      </c>
      <c r="J54" s="321">
        <f t="shared" si="101"/>
        <v>-80</v>
      </c>
      <c r="K54" s="257">
        <f t="shared" si="102"/>
        <v>3</v>
      </c>
      <c r="L54" s="334">
        <f t="shared" si="103"/>
        <v>-180</v>
      </c>
      <c r="M54" s="110">
        <f>'AMA_UBS J Brasil'!K33</f>
        <v>0</v>
      </c>
      <c r="N54" s="321">
        <f t="shared" si="104"/>
        <v>-80</v>
      </c>
      <c r="O54" s="110">
        <f>'AMA_UBS J Brasil'!M33</f>
        <v>0</v>
      </c>
      <c r="P54" s="321">
        <f t="shared" si="105"/>
        <v>-80</v>
      </c>
      <c r="Q54" s="110">
        <f>'AMA_UBS J Brasil'!O33</f>
        <v>0</v>
      </c>
      <c r="R54" s="321">
        <f t="shared" si="106"/>
        <v>-80</v>
      </c>
      <c r="S54" s="257">
        <f t="shared" si="107"/>
        <v>0</v>
      </c>
      <c r="T54" s="334">
        <f t="shared" si="108"/>
        <v>-240</v>
      </c>
    </row>
    <row r="55" spans="1:20" x14ac:dyDescent="0.25">
      <c r="A55" s="89" t="s">
        <v>24</v>
      </c>
      <c r="B55" s="280">
        <v>30</v>
      </c>
      <c r="C55" s="90">
        <f>'AMA_UBS J Brasil'!B34</f>
        <v>3</v>
      </c>
      <c r="D55" s="308">
        <f t="shared" si="98"/>
        <v>90</v>
      </c>
      <c r="E55" s="110">
        <f>'AMA_UBS J Brasil'!C34</f>
        <v>3</v>
      </c>
      <c r="F55" s="321">
        <f t="shared" si="99"/>
        <v>0</v>
      </c>
      <c r="G55" s="110">
        <f>'AMA_UBS J Brasil'!E34</f>
        <v>0</v>
      </c>
      <c r="H55" s="321">
        <f t="shared" si="100"/>
        <v>-90</v>
      </c>
      <c r="I55" s="110">
        <f>'AMA_UBS J Brasil'!G34</f>
        <v>0</v>
      </c>
      <c r="J55" s="321">
        <f t="shared" si="101"/>
        <v>-90</v>
      </c>
      <c r="K55" s="257">
        <f t="shared" si="102"/>
        <v>3</v>
      </c>
      <c r="L55" s="334">
        <f t="shared" si="103"/>
        <v>-180</v>
      </c>
      <c r="M55" s="110">
        <f>'AMA_UBS J Brasil'!K34</f>
        <v>0</v>
      </c>
      <c r="N55" s="321">
        <f t="shared" si="104"/>
        <v>-90</v>
      </c>
      <c r="O55" s="110">
        <f>'AMA_UBS J Brasil'!M34</f>
        <v>0</v>
      </c>
      <c r="P55" s="321">
        <f t="shared" si="105"/>
        <v>-90</v>
      </c>
      <c r="Q55" s="110">
        <f>'AMA_UBS J Brasil'!O34</f>
        <v>0</v>
      </c>
      <c r="R55" s="321">
        <f t="shared" si="106"/>
        <v>-90</v>
      </c>
      <c r="S55" s="257">
        <f t="shared" si="107"/>
        <v>0</v>
      </c>
      <c r="T55" s="334">
        <f t="shared" si="108"/>
        <v>-270</v>
      </c>
    </row>
    <row r="56" spans="1:20" x14ac:dyDescent="0.25">
      <c r="A56" s="89" t="s">
        <v>25</v>
      </c>
      <c r="B56" s="280">
        <v>30</v>
      </c>
      <c r="C56" s="90">
        <f>'AMA_UBS J Brasil'!B36</f>
        <v>5</v>
      </c>
      <c r="D56" s="308">
        <f t="shared" si="98"/>
        <v>150</v>
      </c>
      <c r="E56" s="110">
        <f>'AMA_UBS J Brasil'!C36</f>
        <v>5</v>
      </c>
      <c r="F56" s="321">
        <f t="shared" si="99"/>
        <v>0</v>
      </c>
      <c r="G56" s="110">
        <f>'AMA_UBS J Brasil'!E36</f>
        <v>0</v>
      </c>
      <c r="H56" s="321">
        <f t="shared" si="100"/>
        <v>-150</v>
      </c>
      <c r="I56" s="110">
        <f>'AMA_UBS J Brasil'!G36</f>
        <v>0</v>
      </c>
      <c r="J56" s="321">
        <f t="shared" si="101"/>
        <v>-150</v>
      </c>
      <c r="K56" s="257">
        <f t="shared" si="102"/>
        <v>5</v>
      </c>
      <c r="L56" s="334">
        <f t="shared" si="103"/>
        <v>-300</v>
      </c>
      <c r="M56" s="110">
        <f>'AMA_UBS J Brasil'!K36</f>
        <v>0</v>
      </c>
      <c r="N56" s="321">
        <f t="shared" si="104"/>
        <v>-150</v>
      </c>
      <c r="O56" s="110">
        <f>'AMA_UBS J Brasil'!M36</f>
        <v>0</v>
      </c>
      <c r="P56" s="321">
        <f t="shared" si="105"/>
        <v>-150</v>
      </c>
      <c r="Q56" s="110">
        <f>'AMA_UBS J Brasil'!O36</f>
        <v>0</v>
      </c>
      <c r="R56" s="321">
        <f t="shared" si="106"/>
        <v>-150</v>
      </c>
      <c r="S56" s="257">
        <f t="shared" si="107"/>
        <v>0</v>
      </c>
      <c r="T56" s="334">
        <f t="shared" si="108"/>
        <v>-450</v>
      </c>
    </row>
    <row r="57" spans="1:20" x14ac:dyDescent="0.25">
      <c r="A57" s="70" t="s">
        <v>167</v>
      </c>
      <c r="B57" s="280">
        <v>36</v>
      </c>
      <c r="C57" s="90">
        <v>8</v>
      </c>
      <c r="D57" s="308">
        <f>C57*B57</f>
        <v>288</v>
      </c>
      <c r="E57" s="110">
        <f>'AMA_UBS J Brasil'!C35</f>
        <v>8</v>
      </c>
      <c r="F57" s="321">
        <f>(E57*$B57)-$D57</f>
        <v>0</v>
      </c>
      <c r="G57" s="110">
        <f>'AMA_UBS J Brasil'!E35</f>
        <v>0</v>
      </c>
      <c r="H57" s="321">
        <f>(G57*$B57)-$D57</f>
        <v>-288</v>
      </c>
      <c r="I57" s="110">
        <f>'AMA_UBS J Brasil'!G35</f>
        <v>0</v>
      </c>
      <c r="J57" s="321">
        <f>(I57*$B57)-$D57</f>
        <v>-288</v>
      </c>
      <c r="K57" s="257">
        <f t="shared" si="102"/>
        <v>8</v>
      </c>
      <c r="L57" s="334">
        <f>(K57*$B57)-$D57*3</f>
        <v>-576</v>
      </c>
      <c r="M57" s="110">
        <f>'AMA_UBS J Brasil'!K35</f>
        <v>0</v>
      </c>
      <c r="N57" s="321">
        <f>(M57*$B57)-$D57</f>
        <v>-288</v>
      </c>
      <c r="O57" s="110">
        <f>'AMA_UBS J Brasil'!M35</f>
        <v>0</v>
      </c>
      <c r="P57" s="321">
        <f>(O57*$B57)-$D57</f>
        <v>-288</v>
      </c>
      <c r="Q57" s="110">
        <f>'AMA_UBS J Brasil'!O35</f>
        <v>0</v>
      </c>
      <c r="R57" s="321">
        <f>(Q57*$B57)-$D57</f>
        <v>-288</v>
      </c>
      <c r="S57" s="257">
        <f t="shared" ref="S57" si="109">SUM(M57,O57,Q57)</f>
        <v>0</v>
      </c>
      <c r="T57" s="334">
        <f>(S57*$B57)-$D57*3</f>
        <v>-864</v>
      </c>
    </row>
    <row r="58" spans="1:20" hidden="1" x14ac:dyDescent="0.25">
      <c r="A58" s="75" t="s">
        <v>45</v>
      </c>
      <c r="B58" s="280">
        <v>40</v>
      </c>
      <c r="C58" s="90"/>
      <c r="D58" s="308">
        <f t="shared" si="98"/>
        <v>0</v>
      </c>
      <c r="E58" s="110">
        <f>'AMA_UBS J Brasil'!C37</f>
        <v>1</v>
      </c>
      <c r="F58" s="321">
        <f t="shared" si="99"/>
        <v>40</v>
      </c>
      <c r="G58" s="110">
        <f>'AMA_UBS J Brasil'!E37</f>
        <v>0</v>
      </c>
      <c r="H58" s="321">
        <f t="shared" si="100"/>
        <v>0</v>
      </c>
      <c r="I58" s="110">
        <f>'AMA_UBS J Brasil'!G37</f>
        <v>0</v>
      </c>
      <c r="J58" s="321">
        <f t="shared" si="101"/>
        <v>0</v>
      </c>
      <c r="K58" s="257">
        <f t="shared" si="102"/>
        <v>1</v>
      </c>
      <c r="L58" s="334">
        <f t="shared" ref="L58:L59" si="110">(K58*$B58)-$D58*3</f>
        <v>40</v>
      </c>
      <c r="M58" s="110">
        <f>'AMA_UBS J Brasil'!K37</f>
        <v>0</v>
      </c>
      <c r="N58" s="321">
        <f t="shared" si="104"/>
        <v>0</v>
      </c>
      <c r="O58" s="110">
        <f>'AMA_UBS J Brasil'!M37</f>
        <v>0</v>
      </c>
      <c r="P58" s="321">
        <f t="shared" si="105"/>
        <v>0</v>
      </c>
      <c r="Q58" s="110">
        <f>'AMA_UBS J Brasil'!O37</f>
        <v>0</v>
      </c>
      <c r="R58" s="321">
        <f t="shared" si="106"/>
        <v>0</v>
      </c>
      <c r="S58" s="257">
        <f t="shared" si="107"/>
        <v>0</v>
      </c>
      <c r="T58" s="334">
        <f t="shared" si="108"/>
        <v>0</v>
      </c>
    </row>
    <row r="59" spans="1:20" ht="15.75" thickBot="1" x14ac:dyDescent="0.3">
      <c r="A59" s="63" t="s">
        <v>34</v>
      </c>
      <c r="B59" s="288">
        <v>30</v>
      </c>
      <c r="C59" s="91">
        <f>'AMA_UBS J Brasil'!$B$40</f>
        <v>3</v>
      </c>
      <c r="D59" s="358">
        <f t="shared" si="98"/>
        <v>90</v>
      </c>
      <c r="E59" s="508">
        <f>'AMA_UBS J Brasil'!$C$40</f>
        <v>3</v>
      </c>
      <c r="F59" s="329">
        <f t="shared" si="99"/>
        <v>0</v>
      </c>
      <c r="G59" s="508">
        <f>'AMA_UBS J Brasil'!$E$40</f>
        <v>0</v>
      </c>
      <c r="H59" s="329">
        <f t="shared" si="100"/>
        <v>-90</v>
      </c>
      <c r="I59" s="508">
        <f>'AMA_UBS J Brasil'!$G$40</f>
        <v>0</v>
      </c>
      <c r="J59" s="329">
        <f t="shared" si="101"/>
        <v>-90</v>
      </c>
      <c r="K59" s="265">
        <f t="shared" si="102"/>
        <v>3</v>
      </c>
      <c r="L59" s="342">
        <f t="shared" si="110"/>
        <v>-180</v>
      </c>
      <c r="M59" s="508">
        <f>'AMA_UBS J Brasil'!$K$40</f>
        <v>0</v>
      </c>
      <c r="N59" s="329">
        <f t="shared" si="104"/>
        <v>-90</v>
      </c>
      <c r="O59" s="508">
        <f>'AMA_UBS J Brasil'!$M$40</f>
        <v>0</v>
      </c>
      <c r="P59" s="329">
        <f t="shared" si="105"/>
        <v>-90</v>
      </c>
      <c r="Q59" s="508">
        <f>'AMA_UBS J Brasil'!$O$40</f>
        <v>0</v>
      </c>
      <c r="R59" s="329">
        <f t="shared" si="106"/>
        <v>-90</v>
      </c>
      <c r="S59" s="265">
        <f t="shared" si="107"/>
        <v>0</v>
      </c>
      <c r="T59" s="342">
        <f t="shared" si="108"/>
        <v>-270</v>
      </c>
    </row>
    <row r="60" spans="1:20" ht="15.75" thickBot="1" x14ac:dyDescent="0.3">
      <c r="A60" s="359" t="s">
        <v>7</v>
      </c>
      <c r="B60" s="360">
        <f t="shared" ref="B60:T60" si="111">SUM(B50:B59)</f>
        <v>266</v>
      </c>
      <c r="C60" s="384">
        <f t="shared" si="111"/>
        <v>42</v>
      </c>
      <c r="D60" s="385">
        <f t="shared" si="111"/>
        <v>1078</v>
      </c>
      <c r="E60" s="512">
        <f t="shared" si="111"/>
        <v>40</v>
      </c>
      <c r="F60" s="362">
        <f t="shared" si="111"/>
        <v>-20</v>
      </c>
      <c r="G60" s="512">
        <f t="shared" si="111"/>
        <v>0</v>
      </c>
      <c r="H60" s="362">
        <f t="shared" si="111"/>
        <v>-1078</v>
      </c>
      <c r="I60" s="512">
        <f t="shared" si="111"/>
        <v>0</v>
      </c>
      <c r="J60" s="362">
        <f t="shared" si="111"/>
        <v>-1078</v>
      </c>
      <c r="K60" s="363">
        <f t="shared" ref="K60:L60" si="112">SUM(K50:K59)</f>
        <v>40</v>
      </c>
      <c r="L60" s="364">
        <f t="shared" si="112"/>
        <v>-2176</v>
      </c>
      <c r="M60" s="512">
        <f t="shared" si="111"/>
        <v>0</v>
      </c>
      <c r="N60" s="362">
        <f t="shared" si="111"/>
        <v>-1078</v>
      </c>
      <c r="O60" s="512">
        <f t="shared" si="111"/>
        <v>0</v>
      </c>
      <c r="P60" s="362">
        <f t="shared" si="111"/>
        <v>-1078</v>
      </c>
      <c r="Q60" s="512">
        <f t="shared" si="111"/>
        <v>0</v>
      </c>
      <c r="R60" s="362">
        <f t="shared" si="111"/>
        <v>-1078</v>
      </c>
      <c r="S60" s="363">
        <f t="shared" si="111"/>
        <v>0</v>
      </c>
      <c r="T60" s="364">
        <f t="shared" si="111"/>
        <v>-3234</v>
      </c>
    </row>
    <row r="62" spans="1:20" ht="15.75" x14ac:dyDescent="0.25">
      <c r="A62" s="1290" t="s">
        <v>272</v>
      </c>
      <c r="B62" s="1291"/>
      <c r="C62" s="1291"/>
      <c r="D62" s="1291"/>
      <c r="E62" s="1291"/>
      <c r="F62" s="1291"/>
      <c r="G62" s="1291"/>
      <c r="H62" s="1291"/>
      <c r="I62" s="1291"/>
      <c r="J62" s="1291"/>
      <c r="K62" s="1291"/>
      <c r="L62" s="1291"/>
      <c r="M62" s="1291"/>
      <c r="N62" s="1291"/>
      <c r="O62" s="1291"/>
      <c r="P62" s="1291"/>
      <c r="Q62" s="1291"/>
      <c r="R62" s="1291"/>
      <c r="S62" s="1291"/>
      <c r="T62" s="1291"/>
    </row>
    <row r="63" spans="1:20" ht="36.75" thickBot="1" x14ac:dyDescent="0.3">
      <c r="A63" s="86" t="s">
        <v>14</v>
      </c>
      <c r="B63" s="278" t="str">
        <f t="shared" ref="B63:T63" si="113">B5</f>
        <v>Carga Horária</v>
      </c>
      <c r="C63" s="105" t="str">
        <f t="shared" si="113"/>
        <v>Equipe Mínima TA</v>
      </c>
      <c r="D63" s="306" t="str">
        <f t="shared" si="113"/>
        <v>Total Horas</v>
      </c>
      <c r="E63" s="523" t="str">
        <f t="shared" si="113"/>
        <v>MAR</v>
      </c>
      <c r="F63" s="348" t="str">
        <f t="shared" si="113"/>
        <v>Saldo Mar</v>
      </c>
      <c r="G63" s="523" t="str">
        <f t="shared" si="113"/>
        <v>ABR</v>
      </c>
      <c r="H63" s="348" t="str">
        <f t="shared" si="113"/>
        <v>Saldo Abr</v>
      </c>
      <c r="I63" s="523" t="str">
        <f t="shared" si="113"/>
        <v>MAI</v>
      </c>
      <c r="J63" s="348" t="str">
        <f t="shared" si="113"/>
        <v>Saldo Mai</v>
      </c>
      <c r="K63" s="255" t="str">
        <f t="shared" ref="K63:L63" si="114">K5</f>
        <v>3º Trimestre</v>
      </c>
      <c r="L63" s="346" t="str">
        <f t="shared" si="114"/>
        <v>Saldo Trim</v>
      </c>
      <c r="M63" s="523" t="str">
        <f t="shared" si="113"/>
        <v>JUN</v>
      </c>
      <c r="N63" s="348" t="str">
        <f t="shared" si="113"/>
        <v>Saldo Jun</v>
      </c>
      <c r="O63" s="503" t="str">
        <f t="shared" si="113"/>
        <v>JUL</v>
      </c>
      <c r="P63" s="348" t="str">
        <f t="shared" si="113"/>
        <v>Saldo Jul</v>
      </c>
      <c r="Q63" s="503" t="str">
        <f t="shared" si="113"/>
        <v>AGO</v>
      </c>
      <c r="R63" s="348" t="str">
        <f t="shared" si="113"/>
        <v>Saldo Ago</v>
      </c>
      <c r="S63" s="255" t="str">
        <f t="shared" si="113"/>
        <v>4º Trimestre</v>
      </c>
      <c r="T63" s="346" t="str">
        <f t="shared" si="113"/>
        <v>Saldo Trim</v>
      </c>
    </row>
    <row r="64" spans="1:20" ht="15.75" thickTop="1" x14ac:dyDescent="0.25">
      <c r="A64" s="89" t="s">
        <v>20</v>
      </c>
      <c r="B64" s="280">
        <v>20</v>
      </c>
      <c r="C64" s="90">
        <f>'AMA_UBS V Guilherme'!$B$22</f>
        <v>8</v>
      </c>
      <c r="D64" s="308">
        <f t="shared" ref="D64:D73" si="115">C64*B64</f>
        <v>160</v>
      </c>
      <c r="E64" s="110">
        <f>'AMA_UBS V Guilherme'!$C$22</f>
        <v>2</v>
      </c>
      <c r="F64" s="321">
        <f t="shared" ref="F64:F73" si="116">(E64*$B64)-$D64</f>
        <v>-120</v>
      </c>
      <c r="G64" s="110">
        <f>'AMA_UBS V Guilherme'!$E$22</f>
        <v>0</v>
      </c>
      <c r="H64" s="321">
        <f t="shared" ref="H64:H73" si="117">(G64*$B64)-$D64</f>
        <v>-160</v>
      </c>
      <c r="I64" s="110">
        <f>'AMA_UBS V Guilherme'!$G$22</f>
        <v>0</v>
      </c>
      <c r="J64" s="321">
        <f t="shared" ref="J64:J73" si="118">(I64*$B64)-$D64</f>
        <v>-160</v>
      </c>
      <c r="K64" s="257">
        <f t="shared" ref="K64:K73" si="119">SUM(E64,G64,I64)</f>
        <v>2</v>
      </c>
      <c r="L64" s="334">
        <f t="shared" ref="L64:L73" si="120">(K64*$B64)-$D64*3</f>
        <v>-440</v>
      </c>
      <c r="M64" s="110">
        <f>'AMA_UBS V Guilherme'!$K$22</f>
        <v>0</v>
      </c>
      <c r="N64" s="321">
        <f t="shared" ref="N64:N73" si="121">(M64*$B64)-$D64</f>
        <v>-160</v>
      </c>
      <c r="O64" s="110">
        <f>'AMA_UBS V Guilherme'!$M$22</f>
        <v>0</v>
      </c>
      <c r="P64" s="321">
        <f t="shared" ref="P64:P73" si="122">(O64*$B64)-$D64</f>
        <v>-160</v>
      </c>
      <c r="Q64" s="110">
        <f>'AMA_UBS V Guilherme'!$O$22</f>
        <v>0</v>
      </c>
      <c r="R64" s="321">
        <f t="shared" ref="R64:R73" si="123">(Q64*$B64)-$D64</f>
        <v>-160</v>
      </c>
      <c r="S64" s="257">
        <f t="shared" ref="S64:S73" si="124">SUM(M64,O64,Q64)</f>
        <v>0</v>
      </c>
      <c r="T64" s="334">
        <f t="shared" ref="T64:T73" si="125">(S64*$B64)-$D64*3</f>
        <v>-480</v>
      </c>
    </row>
    <row r="65" spans="1:20" x14ac:dyDescent="0.25">
      <c r="A65" s="89" t="s">
        <v>43</v>
      </c>
      <c r="B65" s="280">
        <v>20</v>
      </c>
      <c r="C65" s="90">
        <f>'AMA_UBS V Guilherme'!B24</f>
        <v>3</v>
      </c>
      <c r="D65" s="308">
        <f t="shared" si="115"/>
        <v>60</v>
      </c>
      <c r="E65" s="110">
        <f>'AMA_UBS V Guilherme'!C24</f>
        <v>2</v>
      </c>
      <c r="F65" s="321">
        <f t="shared" si="116"/>
        <v>-20</v>
      </c>
      <c r="G65" s="110">
        <f>'AMA_UBS V Guilherme'!E24</f>
        <v>0</v>
      </c>
      <c r="H65" s="321">
        <f t="shared" si="117"/>
        <v>-60</v>
      </c>
      <c r="I65" s="110">
        <f>'AMA_UBS V Guilherme'!G24</f>
        <v>0</v>
      </c>
      <c r="J65" s="321">
        <f t="shared" si="118"/>
        <v>-60</v>
      </c>
      <c r="K65" s="257">
        <f t="shared" si="119"/>
        <v>2</v>
      </c>
      <c r="L65" s="334">
        <f t="shared" si="120"/>
        <v>-140</v>
      </c>
      <c r="M65" s="110">
        <f>'AMA_UBS V Guilherme'!K24</f>
        <v>0</v>
      </c>
      <c r="N65" s="321">
        <f t="shared" si="121"/>
        <v>-60</v>
      </c>
      <c r="O65" s="110">
        <f>'AMA_UBS V Guilherme'!M24</f>
        <v>0</v>
      </c>
      <c r="P65" s="321">
        <f t="shared" si="122"/>
        <v>-60</v>
      </c>
      <c r="Q65" s="110">
        <f>'AMA_UBS V Guilherme'!O24</f>
        <v>0</v>
      </c>
      <c r="R65" s="321">
        <f t="shared" si="123"/>
        <v>-60</v>
      </c>
      <c r="S65" s="257">
        <f t="shared" si="124"/>
        <v>0</v>
      </c>
      <c r="T65" s="334">
        <f t="shared" si="125"/>
        <v>-180</v>
      </c>
    </row>
    <row r="66" spans="1:20" x14ac:dyDescent="0.25">
      <c r="A66" s="89" t="s">
        <v>22</v>
      </c>
      <c r="B66" s="280">
        <v>20</v>
      </c>
      <c r="C66" s="90">
        <f>'AMA_UBS V Guilherme'!B25</f>
        <v>1</v>
      </c>
      <c r="D66" s="308">
        <f t="shared" si="115"/>
        <v>20</v>
      </c>
      <c r="E66" s="110">
        <f>'AMA_UBS V Guilherme'!C25</f>
        <v>2.8</v>
      </c>
      <c r="F66" s="321">
        <f t="shared" si="116"/>
        <v>36</v>
      </c>
      <c r="G66" s="110">
        <f>'AMA_UBS V Guilherme'!E25</f>
        <v>0</v>
      </c>
      <c r="H66" s="321">
        <f t="shared" si="117"/>
        <v>-20</v>
      </c>
      <c r="I66" s="110">
        <f>'AMA_UBS V Guilherme'!G25</f>
        <v>0</v>
      </c>
      <c r="J66" s="321">
        <f t="shared" si="118"/>
        <v>-20</v>
      </c>
      <c r="K66" s="257">
        <f t="shared" si="119"/>
        <v>2.8</v>
      </c>
      <c r="L66" s="334">
        <f t="shared" si="120"/>
        <v>-4</v>
      </c>
      <c r="M66" s="110">
        <f>'AMA_UBS V Guilherme'!K25</f>
        <v>0</v>
      </c>
      <c r="N66" s="321">
        <f t="shared" si="121"/>
        <v>-20</v>
      </c>
      <c r="O66" s="110">
        <f>'AMA_UBS V Guilherme'!M25</f>
        <v>0</v>
      </c>
      <c r="P66" s="321">
        <f t="shared" si="122"/>
        <v>-20</v>
      </c>
      <c r="Q66" s="110">
        <f>'AMA_UBS V Guilherme'!O25</f>
        <v>0</v>
      </c>
      <c r="R66" s="321">
        <f t="shared" si="123"/>
        <v>-20</v>
      </c>
      <c r="S66" s="257">
        <f t="shared" si="124"/>
        <v>0</v>
      </c>
      <c r="T66" s="334">
        <f t="shared" si="125"/>
        <v>-60</v>
      </c>
    </row>
    <row r="67" spans="1:20" x14ac:dyDescent="0.25">
      <c r="A67" s="89" t="s">
        <v>23</v>
      </c>
      <c r="B67" s="280">
        <v>20</v>
      </c>
      <c r="C67" s="90">
        <f>'AMA_UBS V Guilherme'!B26</f>
        <v>5</v>
      </c>
      <c r="D67" s="308">
        <f t="shared" si="115"/>
        <v>100</v>
      </c>
      <c r="E67" s="110">
        <f>'AMA_UBS V Guilherme'!C26</f>
        <v>2.7</v>
      </c>
      <c r="F67" s="321">
        <f t="shared" si="116"/>
        <v>-46</v>
      </c>
      <c r="G67" s="110">
        <f>'AMA_UBS V Guilherme'!E26</f>
        <v>0</v>
      </c>
      <c r="H67" s="321">
        <f t="shared" si="117"/>
        <v>-100</v>
      </c>
      <c r="I67" s="110">
        <f>'AMA_UBS V Guilherme'!G26</f>
        <v>0</v>
      </c>
      <c r="J67" s="321">
        <f t="shared" si="118"/>
        <v>-100</v>
      </c>
      <c r="K67" s="257">
        <f t="shared" si="119"/>
        <v>2.7</v>
      </c>
      <c r="L67" s="334">
        <f t="shared" si="120"/>
        <v>-246</v>
      </c>
      <c r="M67" s="110">
        <f>'AMA_UBS V Guilherme'!K26</f>
        <v>0</v>
      </c>
      <c r="N67" s="321">
        <f t="shared" si="121"/>
        <v>-100</v>
      </c>
      <c r="O67" s="110">
        <f>'AMA_UBS V Guilherme'!M26</f>
        <v>0</v>
      </c>
      <c r="P67" s="321">
        <f t="shared" si="122"/>
        <v>-100</v>
      </c>
      <c r="Q67" s="110">
        <f>'AMA_UBS V Guilherme'!O26</f>
        <v>0</v>
      </c>
      <c r="R67" s="321">
        <f t="shared" si="123"/>
        <v>-100</v>
      </c>
      <c r="S67" s="257">
        <f t="shared" si="124"/>
        <v>0</v>
      </c>
      <c r="T67" s="334">
        <f t="shared" si="125"/>
        <v>-300</v>
      </c>
    </row>
    <row r="68" spans="1:20" hidden="1" x14ac:dyDescent="0.25">
      <c r="A68" s="75" t="s">
        <v>170</v>
      </c>
      <c r="B68" s="283">
        <v>40</v>
      </c>
      <c r="C68" s="73">
        <f>'AMA_UBS V Guilherme'!$B$29</f>
        <v>1</v>
      </c>
      <c r="D68" s="302">
        <f t="shared" si="115"/>
        <v>40</v>
      </c>
      <c r="E68" s="110">
        <f>'AMA_UBS V Guilherme'!$C$29</f>
        <v>1</v>
      </c>
      <c r="F68" s="321">
        <f t="shared" si="116"/>
        <v>0</v>
      </c>
      <c r="G68" s="110">
        <f>'AMA_UBS V Guilherme'!$E$29</f>
        <v>0</v>
      </c>
      <c r="H68" s="321">
        <f t="shared" si="117"/>
        <v>-40</v>
      </c>
      <c r="I68" s="110">
        <f>'AMA_UBS V Guilherme'!$G$29</f>
        <v>0</v>
      </c>
      <c r="J68" s="321">
        <f t="shared" si="118"/>
        <v>-40</v>
      </c>
      <c r="K68" s="257">
        <f t="shared" si="119"/>
        <v>1</v>
      </c>
      <c r="L68" s="334">
        <f t="shared" si="120"/>
        <v>-80</v>
      </c>
      <c r="M68" s="110">
        <f>'AMA_UBS V Guilherme'!$K$29</f>
        <v>0</v>
      </c>
      <c r="N68" s="321">
        <f t="shared" si="121"/>
        <v>-40</v>
      </c>
      <c r="O68" s="110">
        <f>'AMA_UBS V Guilherme'!$M$29</f>
        <v>0</v>
      </c>
      <c r="P68" s="321">
        <f t="shared" si="122"/>
        <v>-40</v>
      </c>
      <c r="Q68" s="110">
        <f>'AMA_UBS V Guilherme'!$O$29</f>
        <v>0</v>
      </c>
      <c r="R68" s="321">
        <f t="shared" si="123"/>
        <v>-40</v>
      </c>
      <c r="S68" s="257">
        <f t="shared" si="124"/>
        <v>0</v>
      </c>
      <c r="T68" s="334">
        <f t="shared" si="125"/>
        <v>-120</v>
      </c>
    </row>
    <row r="69" spans="1:20" x14ac:dyDescent="0.25">
      <c r="A69" s="89" t="s">
        <v>24</v>
      </c>
      <c r="B69" s="280">
        <v>30</v>
      </c>
      <c r="C69" s="90">
        <f>'AMA_UBS V Guilherme'!B31</f>
        <v>3</v>
      </c>
      <c r="D69" s="308">
        <f t="shared" si="115"/>
        <v>90</v>
      </c>
      <c r="E69" s="110">
        <f>'AMA_UBS V Guilherme'!C31</f>
        <v>3</v>
      </c>
      <c r="F69" s="321">
        <f t="shared" si="116"/>
        <v>0</v>
      </c>
      <c r="G69" s="110">
        <f>'AMA_UBS V Guilherme'!E31</f>
        <v>0</v>
      </c>
      <c r="H69" s="321">
        <f t="shared" si="117"/>
        <v>-90</v>
      </c>
      <c r="I69" s="110">
        <f>'AMA_UBS V Guilherme'!G31</f>
        <v>0</v>
      </c>
      <c r="J69" s="321">
        <f t="shared" si="118"/>
        <v>-90</v>
      </c>
      <c r="K69" s="257">
        <f t="shared" si="119"/>
        <v>3</v>
      </c>
      <c r="L69" s="334">
        <f t="shared" si="120"/>
        <v>-180</v>
      </c>
      <c r="M69" s="110">
        <f>'AMA_UBS V Guilherme'!K31</f>
        <v>0</v>
      </c>
      <c r="N69" s="321">
        <f t="shared" si="121"/>
        <v>-90</v>
      </c>
      <c r="O69" s="110">
        <f>'AMA_UBS V Guilherme'!M31</f>
        <v>0</v>
      </c>
      <c r="P69" s="321">
        <f t="shared" si="122"/>
        <v>-90</v>
      </c>
      <c r="Q69" s="110">
        <f>'AMA_UBS V Guilherme'!O31</f>
        <v>0</v>
      </c>
      <c r="R69" s="321">
        <f t="shared" si="123"/>
        <v>-90</v>
      </c>
      <c r="S69" s="257">
        <f t="shared" si="124"/>
        <v>0</v>
      </c>
      <c r="T69" s="334">
        <f t="shared" si="125"/>
        <v>-270</v>
      </c>
    </row>
    <row r="70" spans="1:20" x14ac:dyDescent="0.25">
      <c r="A70" s="89" t="s">
        <v>25</v>
      </c>
      <c r="B70" s="280">
        <v>30</v>
      </c>
      <c r="C70" s="90">
        <f>'AMA_UBS V Guilherme'!B32</f>
        <v>5</v>
      </c>
      <c r="D70" s="308">
        <f t="shared" si="115"/>
        <v>150</v>
      </c>
      <c r="E70" s="110">
        <f>'AMA_UBS V Guilherme'!C32</f>
        <v>1</v>
      </c>
      <c r="F70" s="321">
        <f t="shared" si="116"/>
        <v>-120</v>
      </c>
      <c r="G70" s="110">
        <f>'AMA_UBS V Guilherme'!E32</f>
        <v>0</v>
      </c>
      <c r="H70" s="321">
        <f t="shared" si="117"/>
        <v>-150</v>
      </c>
      <c r="I70" s="110">
        <f>'AMA_UBS V Guilherme'!G32</f>
        <v>0</v>
      </c>
      <c r="J70" s="321">
        <f t="shared" si="118"/>
        <v>-150</v>
      </c>
      <c r="K70" s="257">
        <f t="shared" si="119"/>
        <v>1</v>
      </c>
      <c r="L70" s="334">
        <f t="shared" si="120"/>
        <v>-420</v>
      </c>
      <c r="M70" s="110">
        <f>'AMA_UBS V Guilherme'!K32</f>
        <v>0</v>
      </c>
      <c r="N70" s="321">
        <f t="shared" si="121"/>
        <v>-150</v>
      </c>
      <c r="O70" s="110">
        <f>'AMA_UBS V Guilherme'!M32</f>
        <v>0</v>
      </c>
      <c r="P70" s="321">
        <f t="shared" si="122"/>
        <v>-150</v>
      </c>
      <c r="Q70" s="110">
        <f>'AMA_UBS V Guilherme'!O32</f>
        <v>0</v>
      </c>
      <c r="R70" s="321">
        <f t="shared" si="123"/>
        <v>-150</v>
      </c>
      <c r="S70" s="257">
        <f t="shared" si="124"/>
        <v>0</v>
      </c>
      <c r="T70" s="334">
        <f t="shared" si="125"/>
        <v>-450</v>
      </c>
    </row>
    <row r="71" spans="1:20" x14ac:dyDescent="0.25">
      <c r="A71" s="70" t="s">
        <v>167</v>
      </c>
      <c r="B71" s="288">
        <v>36</v>
      </c>
      <c r="C71" s="350">
        <v>3</v>
      </c>
      <c r="D71" s="308">
        <f t="shared" si="115"/>
        <v>108</v>
      </c>
      <c r="E71" s="110">
        <f>'AMA_UBS V Guilherme'!C33</f>
        <v>7</v>
      </c>
      <c r="F71" s="321">
        <f t="shared" si="116"/>
        <v>144</v>
      </c>
      <c r="G71" s="110">
        <f>'AMA_UBS V Guilherme'!E33</f>
        <v>0</v>
      </c>
      <c r="H71" s="321">
        <f t="shared" si="117"/>
        <v>-108</v>
      </c>
      <c r="I71" s="110">
        <f>'AMA_UBS V Guilherme'!G33</f>
        <v>0</v>
      </c>
      <c r="J71" s="321">
        <f t="shared" si="118"/>
        <v>-108</v>
      </c>
      <c r="K71" s="257">
        <f t="shared" si="119"/>
        <v>7</v>
      </c>
      <c r="L71" s="334">
        <f t="shared" si="120"/>
        <v>-72</v>
      </c>
      <c r="M71" s="110">
        <f>'AMA_UBS V Guilherme'!K33</f>
        <v>0</v>
      </c>
      <c r="N71" s="321">
        <f t="shared" si="121"/>
        <v>-108</v>
      </c>
      <c r="O71" s="110">
        <f>'AMA_UBS V Guilherme'!M33</f>
        <v>0</v>
      </c>
      <c r="P71" s="321">
        <f t="shared" si="122"/>
        <v>-108</v>
      </c>
      <c r="Q71" s="110">
        <f>'AMA_UBS V Guilherme'!O33</f>
        <v>0</v>
      </c>
      <c r="R71" s="321">
        <f t="shared" ref="R71:R72" si="126">(Q71*$B71)-$D71</f>
        <v>-108</v>
      </c>
      <c r="S71" s="257">
        <f t="shared" ref="S71:S72" si="127">SUM(M71,O71,Q71)</f>
        <v>0</v>
      </c>
      <c r="T71" s="334">
        <f t="shared" ref="T71:T72" si="128">(S71*$B71)-$D71*3</f>
        <v>-324</v>
      </c>
    </row>
    <row r="72" spans="1:20" x14ac:dyDescent="0.25">
      <c r="A72" s="75" t="s">
        <v>45</v>
      </c>
      <c r="B72" s="288">
        <v>40</v>
      </c>
      <c r="C72" s="350">
        <v>1</v>
      </c>
      <c r="D72" s="308">
        <f t="shared" si="115"/>
        <v>40</v>
      </c>
      <c r="E72" s="110">
        <f>'AMA_UBS V Guilherme'!C34</f>
        <v>2</v>
      </c>
      <c r="F72" s="321">
        <f t="shared" si="116"/>
        <v>40</v>
      </c>
      <c r="G72" s="110">
        <f>'AMA_UBS V Guilherme'!E34</f>
        <v>0</v>
      </c>
      <c r="H72" s="321">
        <f t="shared" si="117"/>
        <v>-40</v>
      </c>
      <c r="I72" s="110">
        <f>'AMA_UBS V Guilherme'!G34</f>
        <v>0</v>
      </c>
      <c r="J72" s="321">
        <f t="shared" si="118"/>
        <v>-40</v>
      </c>
      <c r="K72" s="257">
        <f t="shared" si="119"/>
        <v>2</v>
      </c>
      <c r="L72" s="334">
        <f t="shared" si="120"/>
        <v>-40</v>
      </c>
      <c r="M72" s="110">
        <f>'AMA_UBS V Guilherme'!K34</f>
        <v>0</v>
      </c>
      <c r="N72" s="321">
        <f t="shared" si="121"/>
        <v>-40</v>
      </c>
      <c r="O72" s="110">
        <f>'AMA_UBS V Guilherme'!M34</f>
        <v>0</v>
      </c>
      <c r="P72" s="321">
        <f t="shared" si="122"/>
        <v>-40</v>
      </c>
      <c r="Q72" s="110">
        <f>'AMA_UBS V Guilherme'!O34</f>
        <v>0</v>
      </c>
      <c r="R72" s="321">
        <f t="shared" si="126"/>
        <v>-40</v>
      </c>
      <c r="S72" s="257">
        <f t="shared" si="127"/>
        <v>0</v>
      </c>
      <c r="T72" s="334">
        <f t="shared" si="128"/>
        <v>-120</v>
      </c>
    </row>
    <row r="73" spans="1:20" ht="15.75" thickBot="1" x14ac:dyDescent="0.3">
      <c r="A73" s="63" t="s">
        <v>34</v>
      </c>
      <c r="B73" s="288">
        <v>30</v>
      </c>
      <c r="C73" s="91">
        <f>'AMA_UBS V Guilherme'!$B$35</f>
        <v>2</v>
      </c>
      <c r="D73" s="358">
        <f t="shared" si="115"/>
        <v>60</v>
      </c>
      <c r="E73" s="508">
        <f>'AMA_UBS V Guilherme'!$C$35</f>
        <v>2</v>
      </c>
      <c r="F73" s="329">
        <f t="shared" si="116"/>
        <v>0</v>
      </c>
      <c r="G73" s="508">
        <f>'AMA_UBS V Guilherme'!$E$35</f>
        <v>0</v>
      </c>
      <c r="H73" s="329">
        <f t="shared" si="117"/>
        <v>-60</v>
      </c>
      <c r="I73" s="508">
        <f>'AMA_UBS V Guilherme'!$G$35</f>
        <v>0</v>
      </c>
      <c r="J73" s="329">
        <f t="shared" si="118"/>
        <v>-60</v>
      </c>
      <c r="K73" s="265">
        <f t="shared" si="119"/>
        <v>2</v>
      </c>
      <c r="L73" s="342">
        <f t="shared" si="120"/>
        <v>-120</v>
      </c>
      <c r="M73" s="508">
        <f>'AMA_UBS V Guilherme'!$K$35</f>
        <v>0</v>
      </c>
      <c r="N73" s="329">
        <f t="shared" si="121"/>
        <v>-60</v>
      </c>
      <c r="O73" s="508">
        <f>'AMA_UBS V Guilherme'!$M$35</f>
        <v>0</v>
      </c>
      <c r="P73" s="329">
        <f t="shared" si="122"/>
        <v>-60</v>
      </c>
      <c r="Q73" s="508">
        <f>'AMA_UBS V Guilherme'!$O$35</f>
        <v>0</v>
      </c>
      <c r="R73" s="329">
        <f t="shared" si="123"/>
        <v>-60</v>
      </c>
      <c r="S73" s="265">
        <f t="shared" si="124"/>
        <v>0</v>
      </c>
      <c r="T73" s="342">
        <f t="shared" si="125"/>
        <v>-180</v>
      </c>
    </row>
    <row r="74" spans="1:20" ht="15.75" thickBot="1" x14ac:dyDescent="0.3">
      <c r="A74" s="365" t="s">
        <v>7</v>
      </c>
      <c r="B74" s="366">
        <f>SUM(B64:B73)</f>
        <v>286</v>
      </c>
      <c r="C74" s="367">
        <f>SUM(C64:C73)</f>
        <v>32</v>
      </c>
      <c r="D74" s="368">
        <f t="shared" ref="D74:T74" si="129">SUM(D64:D73)</f>
        <v>828</v>
      </c>
      <c r="E74" s="513">
        <f t="shared" si="129"/>
        <v>25.5</v>
      </c>
      <c r="F74" s="370">
        <f t="shared" si="129"/>
        <v>-86</v>
      </c>
      <c r="G74" s="513">
        <f t="shared" si="129"/>
        <v>0</v>
      </c>
      <c r="H74" s="370">
        <f t="shared" si="129"/>
        <v>-828</v>
      </c>
      <c r="I74" s="513">
        <f t="shared" si="129"/>
        <v>0</v>
      </c>
      <c r="J74" s="370">
        <f t="shared" si="129"/>
        <v>-828</v>
      </c>
      <c r="K74" s="371">
        <f t="shared" ref="K74:L74" si="130">SUM(K64:K73)</f>
        <v>25.5</v>
      </c>
      <c r="L74" s="372">
        <f t="shared" si="130"/>
        <v>-1742</v>
      </c>
      <c r="M74" s="513">
        <f t="shared" si="129"/>
        <v>0</v>
      </c>
      <c r="N74" s="370">
        <f t="shared" si="129"/>
        <v>-828</v>
      </c>
      <c r="O74" s="513">
        <f t="shared" si="129"/>
        <v>0</v>
      </c>
      <c r="P74" s="370">
        <f t="shared" si="129"/>
        <v>-828</v>
      </c>
      <c r="Q74" s="513">
        <f t="shared" si="129"/>
        <v>0</v>
      </c>
      <c r="R74" s="370">
        <f t="shared" si="129"/>
        <v>-828</v>
      </c>
      <c r="S74" s="371">
        <f t="shared" si="129"/>
        <v>0</v>
      </c>
      <c r="T74" s="372">
        <f t="shared" si="129"/>
        <v>-2484</v>
      </c>
    </row>
    <row r="76" spans="1:20" ht="15.75" x14ac:dyDescent="0.25">
      <c r="A76" s="1290" t="s">
        <v>274</v>
      </c>
      <c r="B76" s="1291"/>
      <c r="C76" s="1291"/>
      <c r="D76" s="1291"/>
      <c r="E76" s="1291"/>
      <c r="F76" s="1291"/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</row>
    <row r="77" spans="1:20" ht="36.75" thickBot="1" x14ac:dyDescent="0.3">
      <c r="A77" s="86" t="s">
        <v>14</v>
      </c>
      <c r="B77" s="278" t="str">
        <f t="shared" ref="B77:T77" si="131">B5</f>
        <v>Carga Horária</v>
      </c>
      <c r="C77" s="105" t="str">
        <f t="shared" si="131"/>
        <v>Equipe Mínima TA</v>
      </c>
      <c r="D77" s="306" t="str">
        <f t="shared" si="131"/>
        <v>Total Horas</v>
      </c>
      <c r="E77" s="523" t="str">
        <f t="shared" si="131"/>
        <v>MAR</v>
      </c>
      <c r="F77" s="348" t="str">
        <f t="shared" si="131"/>
        <v>Saldo Mar</v>
      </c>
      <c r="G77" s="523" t="str">
        <f t="shared" si="131"/>
        <v>ABR</v>
      </c>
      <c r="H77" s="348" t="str">
        <f t="shared" si="131"/>
        <v>Saldo Abr</v>
      </c>
      <c r="I77" s="523" t="str">
        <f t="shared" si="131"/>
        <v>MAI</v>
      </c>
      <c r="J77" s="348" t="str">
        <f t="shared" si="131"/>
        <v>Saldo Mai</v>
      </c>
      <c r="K77" s="255" t="str">
        <f t="shared" ref="K77:L77" si="132">K5</f>
        <v>3º Trimestre</v>
      </c>
      <c r="L77" s="346" t="str">
        <f t="shared" si="132"/>
        <v>Saldo Trim</v>
      </c>
      <c r="M77" s="523" t="str">
        <f t="shared" si="131"/>
        <v>JUN</v>
      </c>
      <c r="N77" s="348" t="str">
        <f t="shared" si="131"/>
        <v>Saldo Jun</v>
      </c>
      <c r="O77" s="503" t="str">
        <f t="shared" si="131"/>
        <v>JUL</v>
      </c>
      <c r="P77" s="348" t="str">
        <f t="shared" si="131"/>
        <v>Saldo Jul</v>
      </c>
      <c r="Q77" s="503" t="str">
        <f t="shared" si="131"/>
        <v>AGO</v>
      </c>
      <c r="R77" s="348" t="str">
        <f t="shared" si="131"/>
        <v>Saldo Ago</v>
      </c>
      <c r="S77" s="255" t="str">
        <f t="shared" si="131"/>
        <v>4º Trimestre</v>
      </c>
      <c r="T77" s="346" t="str">
        <f t="shared" si="131"/>
        <v>Saldo Trim</v>
      </c>
    </row>
    <row r="78" spans="1:20" ht="15.75" thickTop="1" x14ac:dyDescent="0.25">
      <c r="A78" s="27" t="s">
        <v>91</v>
      </c>
      <c r="B78" s="284">
        <v>20</v>
      </c>
      <c r="C78" s="88">
        <f>'CEO II V EDE'!B22</f>
        <v>2</v>
      </c>
      <c r="D78" s="307">
        <f t="shared" ref="D78:D84" si="133">C78*B78</f>
        <v>40</v>
      </c>
      <c r="E78" s="504">
        <f>'CEO II V EDE'!C22</f>
        <v>2</v>
      </c>
      <c r="F78" s="320">
        <f t="shared" ref="F78:F85" si="134">(E78*$B78)-$D78</f>
        <v>0</v>
      </c>
      <c r="G78" s="504">
        <f>'CEO II V EDE'!E22</f>
        <v>0</v>
      </c>
      <c r="H78" s="320">
        <f t="shared" ref="H78:H85" si="135">(G78*$B78)-$D78</f>
        <v>-40</v>
      </c>
      <c r="I78" s="504">
        <f>'CEO II V EDE'!G22</f>
        <v>0</v>
      </c>
      <c r="J78" s="320">
        <f t="shared" ref="J78:J85" si="136">(I78*$B78)-$D78</f>
        <v>-40</v>
      </c>
      <c r="K78" s="245">
        <f t="shared" ref="K78:K85" si="137">SUM(E78,G78,I78)</f>
        <v>2</v>
      </c>
      <c r="L78" s="333">
        <f t="shared" ref="L78:L85" si="138">(K78*$B78)-$D78*3</f>
        <v>-80</v>
      </c>
      <c r="M78" s="504">
        <f>'CEO II V EDE'!K22</f>
        <v>0</v>
      </c>
      <c r="N78" s="320">
        <f t="shared" ref="N78:N85" si="139">(M78*$B78)-$D78</f>
        <v>-40</v>
      </c>
      <c r="O78" s="504">
        <f>'CEO II V EDE'!M22</f>
        <v>0</v>
      </c>
      <c r="P78" s="320">
        <f t="shared" ref="P78:P85" si="140">(O78*$B78)-$D78</f>
        <v>-40</v>
      </c>
      <c r="Q78" s="504">
        <f>'CEO II V EDE'!O22</f>
        <v>0</v>
      </c>
      <c r="R78" s="320">
        <f t="shared" ref="R78:R85" si="141">(Q78*$B78)-$D78</f>
        <v>-40</v>
      </c>
      <c r="S78" s="245">
        <f t="shared" ref="S78:S85" si="142">SUM(M78,O78,Q78)</f>
        <v>0</v>
      </c>
      <c r="T78" s="333">
        <f t="shared" ref="T78:T85" si="143">(S78*$B78)-$D78*3</f>
        <v>-120</v>
      </c>
    </row>
    <row r="79" spans="1:20" ht="24" x14ac:dyDescent="0.25">
      <c r="A79" s="122" t="s">
        <v>163</v>
      </c>
      <c r="B79" s="285">
        <v>20</v>
      </c>
      <c r="C79" s="90">
        <f>'CEO II V EDE'!B23</f>
        <v>1</v>
      </c>
      <c r="D79" s="308">
        <f t="shared" si="133"/>
        <v>20</v>
      </c>
      <c r="E79" s="110">
        <f>'CEO II V EDE'!C23</f>
        <v>1</v>
      </c>
      <c r="F79" s="321">
        <f t="shared" si="134"/>
        <v>0</v>
      </c>
      <c r="G79" s="110">
        <f>'CEO II V EDE'!E23</f>
        <v>0</v>
      </c>
      <c r="H79" s="321">
        <f t="shared" si="135"/>
        <v>-20</v>
      </c>
      <c r="I79" s="110">
        <f>'CEO II V EDE'!G23</f>
        <v>0</v>
      </c>
      <c r="J79" s="321">
        <f t="shared" si="136"/>
        <v>-20</v>
      </c>
      <c r="K79" s="257">
        <f t="shared" si="137"/>
        <v>1</v>
      </c>
      <c r="L79" s="334">
        <f t="shared" si="138"/>
        <v>-40</v>
      </c>
      <c r="M79" s="110">
        <f>'CEO II V EDE'!K23</f>
        <v>0</v>
      </c>
      <c r="N79" s="321">
        <f t="shared" si="139"/>
        <v>-20</v>
      </c>
      <c r="O79" s="110">
        <f>'CEO II V EDE'!M23</f>
        <v>0</v>
      </c>
      <c r="P79" s="321">
        <f t="shared" si="140"/>
        <v>-20</v>
      </c>
      <c r="Q79" s="110">
        <f>'CEO II V EDE'!O23</f>
        <v>0</v>
      </c>
      <c r="R79" s="321">
        <f t="shared" si="141"/>
        <v>-20</v>
      </c>
      <c r="S79" s="257">
        <f t="shared" si="142"/>
        <v>0</v>
      </c>
      <c r="T79" s="334">
        <f t="shared" si="143"/>
        <v>-60</v>
      </c>
    </row>
    <row r="80" spans="1:20" ht="24" x14ac:dyDescent="0.25">
      <c r="A80" s="122" t="s">
        <v>92</v>
      </c>
      <c r="B80" s="285">
        <v>20</v>
      </c>
      <c r="C80" s="90">
        <f>'CEO II V EDE'!B24</f>
        <v>1</v>
      </c>
      <c r="D80" s="308">
        <f t="shared" si="133"/>
        <v>20</v>
      </c>
      <c r="E80" s="110">
        <f>'CEO II V EDE'!C24</f>
        <v>1</v>
      </c>
      <c r="F80" s="321">
        <f t="shared" si="134"/>
        <v>0</v>
      </c>
      <c r="G80" s="110">
        <f>'CEO II V EDE'!E24</f>
        <v>0</v>
      </c>
      <c r="H80" s="321">
        <f t="shared" si="135"/>
        <v>-20</v>
      </c>
      <c r="I80" s="110">
        <f>'CEO II V EDE'!G24</f>
        <v>0</v>
      </c>
      <c r="J80" s="321">
        <f t="shared" si="136"/>
        <v>-20</v>
      </c>
      <c r="K80" s="257">
        <f t="shared" si="137"/>
        <v>1</v>
      </c>
      <c r="L80" s="334">
        <f t="shared" si="138"/>
        <v>-40</v>
      </c>
      <c r="M80" s="110">
        <f>'CEO II V EDE'!K24</f>
        <v>0</v>
      </c>
      <c r="N80" s="321">
        <f t="shared" si="139"/>
        <v>-20</v>
      </c>
      <c r="O80" s="110">
        <f>'CEO II V EDE'!M24</f>
        <v>0</v>
      </c>
      <c r="P80" s="321">
        <f t="shared" si="140"/>
        <v>-20</v>
      </c>
      <c r="Q80" s="110">
        <f>'CEO II V EDE'!O24</f>
        <v>0</v>
      </c>
      <c r="R80" s="321">
        <f t="shared" si="141"/>
        <v>-20</v>
      </c>
      <c r="S80" s="257">
        <f t="shared" si="142"/>
        <v>0</v>
      </c>
      <c r="T80" s="334">
        <f t="shared" si="143"/>
        <v>-60</v>
      </c>
    </row>
    <row r="81" spans="1:20" x14ac:dyDescent="0.25">
      <c r="A81" s="122" t="s">
        <v>93</v>
      </c>
      <c r="B81" s="285">
        <v>20</v>
      </c>
      <c r="C81" s="90">
        <f>'CEO II V EDE'!B25</f>
        <v>3</v>
      </c>
      <c r="D81" s="308">
        <f t="shared" si="133"/>
        <v>60</v>
      </c>
      <c r="E81" s="110">
        <f>'CEO II V EDE'!C25</f>
        <v>3</v>
      </c>
      <c r="F81" s="321">
        <f t="shared" si="134"/>
        <v>0</v>
      </c>
      <c r="G81" s="110">
        <f>'CEO II V EDE'!E25</f>
        <v>0</v>
      </c>
      <c r="H81" s="321">
        <f t="shared" si="135"/>
        <v>-60</v>
      </c>
      <c r="I81" s="110">
        <f>'CEO II V EDE'!G25</f>
        <v>0</v>
      </c>
      <c r="J81" s="321">
        <f t="shared" si="136"/>
        <v>-60</v>
      </c>
      <c r="K81" s="257">
        <f t="shared" si="137"/>
        <v>3</v>
      </c>
      <c r="L81" s="334">
        <f t="shared" si="138"/>
        <v>-120</v>
      </c>
      <c r="M81" s="110">
        <f>'CEO II V EDE'!K25</f>
        <v>0</v>
      </c>
      <c r="N81" s="321">
        <f t="shared" si="139"/>
        <v>-60</v>
      </c>
      <c r="O81" s="110">
        <f>'CEO II V EDE'!M25</f>
        <v>0</v>
      </c>
      <c r="P81" s="321">
        <f t="shared" si="140"/>
        <v>-60</v>
      </c>
      <c r="Q81" s="110">
        <f>'CEO II V EDE'!O25</f>
        <v>0</v>
      </c>
      <c r="R81" s="321">
        <f t="shared" si="141"/>
        <v>-60</v>
      </c>
      <c r="S81" s="257">
        <f t="shared" si="142"/>
        <v>0</v>
      </c>
      <c r="T81" s="334">
        <f t="shared" si="143"/>
        <v>-180</v>
      </c>
    </row>
    <row r="82" spans="1:20" x14ac:dyDescent="0.25">
      <c r="A82" s="122" t="s">
        <v>60</v>
      </c>
      <c r="B82" s="285">
        <v>20</v>
      </c>
      <c r="C82" s="90">
        <f>'CEO II V EDE'!B26</f>
        <v>2</v>
      </c>
      <c r="D82" s="308">
        <f t="shared" si="133"/>
        <v>40</v>
      </c>
      <c r="E82" s="110">
        <f>'CEO II V EDE'!C26</f>
        <v>2</v>
      </c>
      <c r="F82" s="321">
        <f t="shared" si="134"/>
        <v>0</v>
      </c>
      <c r="G82" s="110">
        <f>'CEO II V EDE'!E26</f>
        <v>0</v>
      </c>
      <c r="H82" s="321">
        <f t="shared" si="135"/>
        <v>-40</v>
      </c>
      <c r="I82" s="110">
        <f>'CEO II V EDE'!G26</f>
        <v>0</v>
      </c>
      <c r="J82" s="321">
        <f t="shared" si="136"/>
        <v>-40</v>
      </c>
      <c r="K82" s="257">
        <f t="shared" si="137"/>
        <v>2</v>
      </c>
      <c r="L82" s="334">
        <f t="shared" si="138"/>
        <v>-80</v>
      </c>
      <c r="M82" s="110">
        <f>'CEO II V EDE'!K26</f>
        <v>0</v>
      </c>
      <c r="N82" s="321">
        <f t="shared" si="139"/>
        <v>-40</v>
      </c>
      <c r="O82" s="110">
        <f>'CEO II V EDE'!M26</f>
        <v>0</v>
      </c>
      <c r="P82" s="321">
        <f t="shared" si="140"/>
        <v>-40</v>
      </c>
      <c r="Q82" s="110">
        <f>'CEO II V EDE'!O26</f>
        <v>0</v>
      </c>
      <c r="R82" s="321">
        <f t="shared" si="141"/>
        <v>-40</v>
      </c>
      <c r="S82" s="257">
        <f t="shared" si="142"/>
        <v>0</v>
      </c>
      <c r="T82" s="334">
        <f t="shared" si="143"/>
        <v>-120</v>
      </c>
    </row>
    <row r="83" spans="1:20" ht="24" x14ac:dyDescent="0.25">
      <c r="A83" s="122" t="s">
        <v>94</v>
      </c>
      <c r="B83" s="285">
        <v>20</v>
      </c>
      <c r="C83" s="90">
        <f>'CEO II V EDE'!B27</f>
        <v>2</v>
      </c>
      <c r="D83" s="308">
        <f t="shared" si="133"/>
        <v>40</v>
      </c>
      <c r="E83" s="110">
        <f>'CEO II V EDE'!C27</f>
        <v>3</v>
      </c>
      <c r="F83" s="321">
        <f t="shared" si="134"/>
        <v>20</v>
      </c>
      <c r="G83" s="110">
        <f>'CEO II V EDE'!E27</f>
        <v>0</v>
      </c>
      <c r="H83" s="321">
        <f t="shared" si="135"/>
        <v>-40</v>
      </c>
      <c r="I83" s="110">
        <f>'CEO II V EDE'!G27</f>
        <v>0</v>
      </c>
      <c r="J83" s="321">
        <f t="shared" si="136"/>
        <v>-40</v>
      </c>
      <c r="K83" s="257">
        <f t="shared" si="137"/>
        <v>3</v>
      </c>
      <c r="L83" s="334">
        <f t="shared" si="138"/>
        <v>-60</v>
      </c>
      <c r="M83" s="110">
        <f>'CEO II V EDE'!K27</f>
        <v>0</v>
      </c>
      <c r="N83" s="321">
        <f t="shared" si="139"/>
        <v>-40</v>
      </c>
      <c r="O83" s="110">
        <f>'CEO II V EDE'!M27</f>
        <v>0</v>
      </c>
      <c r="P83" s="321">
        <f t="shared" si="140"/>
        <v>-40</v>
      </c>
      <c r="Q83" s="110">
        <f>'CEO II V EDE'!O27</f>
        <v>0</v>
      </c>
      <c r="R83" s="321">
        <f t="shared" si="141"/>
        <v>-40</v>
      </c>
      <c r="S83" s="257">
        <f t="shared" si="142"/>
        <v>0</v>
      </c>
      <c r="T83" s="334">
        <f t="shared" si="143"/>
        <v>-120</v>
      </c>
    </row>
    <row r="84" spans="1:20" ht="36" x14ac:dyDescent="0.25">
      <c r="A84" s="122" t="s">
        <v>95</v>
      </c>
      <c r="B84" s="285">
        <v>20</v>
      </c>
      <c r="C84" s="90">
        <f>'CEO II V EDE'!B28</f>
        <v>1</v>
      </c>
      <c r="D84" s="308">
        <f t="shared" si="133"/>
        <v>20</v>
      </c>
      <c r="E84" s="110">
        <f>'CEO II V EDE'!C28</f>
        <v>1</v>
      </c>
      <c r="F84" s="321">
        <f t="shared" si="134"/>
        <v>0</v>
      </c>
      <c r="G84" s="110">
        <f>'CEO II V EDE'!E28</f>
        <v>0</v>
      </c>
      <c r="H84" s="321">
        <f t="shared" si="135"/>
        <v>-20</v>
      </c>
      <c r="I84" s="110">
        <f>'CEO II V EDE'!G28</f>
        <v>0</v>
      </c>
      <c r="J84" s="321">
        <f t="shared" si="136"/>
        <v>-20</v>
      </c>
      <c r="K84" s="257">
        <f t="shared" si="137"/>
        <v>1</v>
      </c>
      <c r="L84" s="334">
        <f t="shared" si="138"/>
        <v>-40</v>
      </c>
      <c r="M84" s="110">
        <f>'CEO II V EDE'!K28</f>
        <v>0</v>
      </c>
      <c r="N84" s="321">
        <f t="shared" si="139"/>
        <v>-20</v>
      </c>
      <c r="O84" s="110">
        <f>'CEO II V EDE'!M28</f>
        <v>0</v>
      </c>
      <c r="P84" s="321">
        <f t="shared" si="140"/>
        <v>-20</v>
      </c>
      <c r="Q84" s="110">
        <f>'CEO II V EDE'!O28</f>
        <v>0</v>
      </c>
      <c r="R84" s="321">
        <f t="shared" si="141"/>
        <v>-20</v>
      </c>
      <c r="S84" s="257">
        <f t="shared" si="142"/>
        <v>0</v>
      </c>
      <c r="T84" s="334">
        <f t="shared" si="143"/>
        <v>-60</v>
      </c>
    </row>
    <row r="85" spans="1:20" ht="24.75" thickBot="1" x14ac:dyDescent="0.3">
      <c r="A85" s="123" t="s">
        <v>59</v>
      </c>
      <c r="B85" s="278"/>
      <c r="C85" s="162">
        <f>'CEO II V EDE'!B29</f>
        <v>80</v>
      </c>
      <c r="D85" s="310"/>
      <c r="E85" s="505">
        <f>'CEO II V EDE'!C29</f>
        <v>77</v>
      </c>
      <c r="F85" s="322">
        <f t="shared" si="134"/>
        <v>0</v>
      </c>
      <c r="G85" s="505">
        <f>'CEO II V EDE'!E29</f>
        <v>0</v>
      </c>
      <c r="H85" s="322">
        <f t="shared" si="135"/>
        <v>0</v>
      </c>
      <c r="I85" s="505">
        <f>'CEO II V EDE'!G29</f>
        <v>0</v>
      </c>
      <c r="J85" s="322">
        <f t="shared" si="136"/>
        <v>0</v>
      </c>
      <c r="K85" s="258">
        <f t="shared" si="137"/>
        <v>77</v>
      </c>
      <c r="L85" s="335">
        <f t="shared" si="138"/>
        <v>0</v>
      </c>
      <c r="M85" s="505">
        <f>'CEO II V EDE'!K29</f>
        <v>0</v>
      </c>
      <c r="N85" s="322">
        <f t="shared" si="139"/>
        <v>0</v>
      </c>
      <c r="O85" s="505">
        <f>'CEO II V EDE'!M29</f>
        <v>0</v>
      </c>
      <c r="P85" s="322">
        <f t="shared" si="140"/>
        <v>0</v>
      </c>
      <c r="Q85" s="505">
        <f>'CEO II V EDE'!O29</f>
        <v>0</v>
      </c>
      <c r="R85" s="322">
        <f t="shared" si="141"/>
        <v>0</v>
      </c>
      <c r="S85" s="258">
        <f t="shared" si="142"/>
        <v>0</v>
      </c>
      <c r="T85" s="335">
        <f t="shared" si="143"/>
        <v>0</v>
      </c>
    </row>
    <row r="86" spans="1:20" ht="15.75" thickBot="1" x14ac:dyDescent="0.3">
      <c r="A86" s="6" t="s">
        <v>7</v>
      </c>
      <c r="B86" s="297">
        <f>SUM(B78:B85)</f>
        <v>140</v>
      </c>
      <c r="C86" s="7">
        <f>SUM(C78:C85)</f>
        <v>92</v>
      </c>
      <c r="D86" s="304">
        <f t="shared" ref="D86:T86" si="144">SUM(D78:D85)</f>
        <v>240</v>
      </c>
      <c r="E86" s="506">
        <f t="shared" si="144"/>
        <v>90</v>
      </c>
      <c r="F86" s="323">
        <f t="shared" si="144"/>
        <v>20</v>
      </c>
      <c r="G86" s="506">
        <f t="shared" si="144"/>
        <v>0</v>
      </c>
      <c r="H86" s="323">
        <f t="shared" si="144"/>
        <v>-240</v>
      </c>
      <c r="I86" s="506">
        <f t="shared" si="144"/>
        <v>0</v>
      </c>
      <c r="J86" s="323">
        <f t="shared" si="144"/>
        <v>-240</v>
      </c>
      <c r="K86" s="81">
        <f t="shared" ref="K86:L86" si="145">SUM(K78:K85)</f>
        <v>90</v>
      </c>
      <c r="L86" s="336">
        <f t="shared" si="145"/>
        <v>-460</v>
      </c>
      <c r="M86" s="506">
        <f t="shared" si="144"/>
        <v>0</v>
      </c>
      <c r="N86" s="323">
        <f t="shared" si="144"/>
        <v>-240</v>
      </c>
      <c r="O86" s="506">
        <f t="shared" si="144"/>
        <v>0</v>
      </c>
      <c r="P86" s="323">
        <f t="shared" si="144"/>
        <v>-240</v>
      </c>
      <c r="Q86" s="506">
        <f t="shared" si="144"/>
        <v>0</v>
      </c>
      <c r="R86" s="323">
        <f t="shared" si="144"/>
        <v>-240</v>
      </c>
      <c r="S86" s="81">
        <f t="shared" si="144"/>
        <v>0</v>
      </c>
      <c r="T86" s="336">
        <f t="shared" si="144"/>
        <v>-720</v>
      </c>
    </row>
    <row r="88" spans="1:20" ht="15.75" x14ac:dyDescent="0.25">
      <c r="A88" s="1290" t="s">
        <v>276</v>
      </c>
      <c r="B88" s="1291"/>
      <c r="C88" s="1291"/>
      <c r="D88" s="1291"/>
      <c r="E88" s="1291"/>
      <c r="F88" s="1291"/>
      <c r="G88" s="1291"/>
      <c r="H88" s="1291"/>
      <c r="I88" s="1291"/>
      <c r="J88" s="1291"/>
      <c r="K88" s="1291"/>
      <c r="L88" s="1291"/>
      <c r="M88" s="1291"/>
      <c r="N88" s="1291"/>
      <c r="O88" s="1291"/>
      <c r="P88" s="1291"/>
      <c r="Q88" s="1291"/>
      <c r="R88" s="1291"/>
      <c r="S88" s="1291"/>
      <c r="T88" s="1291"/>
    </row>
    <row r="89" spans="1:20" ht="36.75" thickBot="1" x14ac:dyDescent="0.3">
      <c r="A89" s="86" t="s">
        <v>14</v>
      </c>
      <c r="B89" s="278" t="str">
        <f t="shared" ref="B89:T89" si="146">B5</f>
        <v>Carga Horária</v>
      </c>
      <c r="C89" s="105" t="str">
        <f t="shared" si="146"/>
        <v>Equipe Mínima TA</v>
      </c>
      <c r="D89" s="306" t="str">
        <f t="shared" si="146"/>
        <v>Total Horas</v>
      </c>
      <c r="E89" s="523" t="str">
        <f t="shared" si="146"/>
        <v>MAR</v>
      </c>
      <c r="F89" s="348" t="str">
        <f t="shared" si="146"/>
        <v>Saldo Mar</v>
      </c>
      <c r="G89" s="523" t="str">
        <f t="shared" si="146"/>
        <v>ABR</v>
      </c>
      <c r="H89" s="348" t="str">
        <f t="shared" si="146"/>
        <v>Saldo Abr</v>
      </c>
      <c r="I89" s="523" t="str">
        <f t="shared" si="146"/>
        <v>MAI</v>
      </c>
      <c r="J89" s="348" t="str">
        <f t="shared" si="146"/>
        <v>Saldo Mai</v>
      </c>
      <c r="K89" s="255" t="str">
        <f t="shared" ref="K89:L89" si="147">K5</f>
        <v>3º Trimestre</v>
      </c>
      <c r="L89" s="346" t="str">
        <f t="shared" si="147"/>
        <v>Saldo Trim</v>
      </c>
      <c r="M89" s="523" t="str">
        <f t="shared" si="146"/>
        <v>JUN</v>
      </c>
      <c r="N89" s="348" t="str">
        <f t="shared" si="146"/>
        <v>Saldo Jun</v>
      </c>
      <c r="O89" s="503" t="str">
        <f t="shared" si="146"/>
        <v>JUL</v>
      </c>
      <c r="P89" s="348" t="str">
        <f t="shared" si="146"/>
        <v>Saldo Jul</v>
      </c>
      <c r="Q89" s="503" t="str">
        <f t="shared" si="146"/>
        <v>AGO</v>
      </c>
      <c r="R89" s="348" t="str">
        <f t="shared" si="146"/>
        <v>Saldo Ago</v>
      </c>
      <c r="S89" s="255" t="str">
        <f t="shared" si="146"/>
        <v>4º Trimestre</v>
      </c>
      <c r="T89" s="346" t="str">
        <f t="shared" si="146"/>
        <v>Saldo Trim</v>
      </c>
    </row>
    <row r="90" spans="1:20" ht="15.75" thickTop="1" x14ac:dyDescent="0.25">
      <c r="A90" s="89" t="s">
        <v>33</v>
      </c>
      <c r="B90" s="279">
        <v>20</v>
      </c>
      <c r="C90" s="88">
        <f>'AMA_UBS V Medeiros'!B21</f>
        <v>6</v>
      </c>
      <c r="D90" s="307">
        <f t="shared" ref="D90:D100" si="148">C90*B90</f>
        <v>120</v>
      </c>
      <c r="E90" s="504">
        <f>'AMA_UBS V Medeiros'!C21</f>
        <v>6</v>
      </c>
      <c r="F90" s="320">
        <f t="shared" ref="F90:F100" si="149">(E90*$B90)-$D90</f>
        <v>0</v>
      </c>
      <c r="G90" s="504">
        <f>'AMA_UBS V Medeiros'!E21</f>
        <v>0</v>
      </c>
      <c r="H90" s="320">
        <f t="shared" ref="H90:H100" si="150">(G90*$B90)-$D90</f>
        <v>-120</v>
      </c>
      <c r="I90" s="504">
        <f>'AMA_UBS V Medeiros'!G21</f>
        <v>0</v>
      </c>
      <c r="J90" s="320">
        <f t="shared" ref="J90:J100" si="151">(I90*$B90)-$D90</f>
        <v>-120</v>
      </c>
      <c r="K90" s="245">
        <f t="shared" ref="K90:K100" si="152">SUM(E90,G90,I90)</f>
        <v>6</v>
      </c>
      <c r="L90" s="333">
        <f t="shared" ref="L90:L100" si="153">(K90*$B90)-$D90*3</f>
        <v>-240</v>
      </c>
      <c r="M90" s="504">
        <f>'AMA_UBS V Medeiros'!K21</f>
        <v>0</v>
      </c>
      <c r="N90" s="320">
        <f t="shared" ref="N90:N100" si="154">(M90*$B90)-$D90</f>
        <v>-120</v>
      </c>
      <c r="O90" s="504">
        <f>'AMA_UBS V Medeiros'!M21</f>
        <v>0</v>
      </c>
      <c r="P90" s="320">
        <f t="shared" ref="P90:P100" si="155">(O90*$B90)-$D90</f>
        <v>-120</v>
      </c>
      <c r="Q90" s="504">
        <f>'AMA_UBS V Medeiros'!O21</f>
        <v>0</v>
      </c>
      <c r="R90" s="320">
        <f t="shared" ref="R90:R100" si="156">(Q90*$B90)-$D90</f>
        <v>-120</v>
      </c>
      <c r="S90" s="245">
        <f t="shared" ref="S90:S100" si="157">SUM(M90,O90,Q90)</f>
        <v>0</v>
      </c>
      <c r="T90" s="333">
        <f t="shared" ref="T90:T100" si="158">(S90*$B90)-$D90*3</f>
        <v>-360</v>
      </c>
    </row>
    <row r="91" spans="1:20" x14ac:dyDescent="0.25">
      <c r="A91" s="89" t="s">
        <v>20</v>
      </c>
      <c r="B91" s="280">
        <v>20</v>
      </c>
      <c r="C91" s="90">
        <f>'AMA_UBS V Medeiros'!B24</f>
        <v>4</v>
      </c>
      <c r="D91" s="308">
        <f t="shared" si="148"/>
        <v>80</v>
      </c>
      <c r="E91" s="110">
        <f>'AMA_UBS V Medeiros'!C24</f>
        <v>3.5</v>
      </c>
      <c r="F91" s="321">
        <f t="shared" si="149"/>
        <v>-10</v>
      </c>
      <c r="G91" s="110">
        <f>'AMA_UBS V Medeiros'!E24</f>
        <v>0</v>
      </c>
      <c r="H91" s="321">
        <f t="shared" si="150"/>
        <v>-80</v>
      </c>
      <c r="I91" s="110">
        <f>'AMA_UBS V Medeiros'!G24</f>
        <v>0</v>
      </c>
      <c r="J91" s="321">
        <f t="shared" si="151"/>
        <v>-80</v>
      </c>
      <c r="K91" s="257">
        <f t="shared" si="152"/>
        <v>3.5</v>
      </c>
      <c r="L91" s="334">
        <f t="shared" si="153"/>
        <v>-170</v>
      </c>
      <c r="M91" s="110">
        <f>'AMA_UBS V Medeiros'!K24</f>
        <v>0</v>
      </c>
      <c r="N91" s="321">
        <f t="shared" si="154"/>
        <v>-80</v>
      </c>
      <c r="O91" s="110">
        <f>'AMA_UBS V Medeiros'!M24</f>
        <v>0</v>
      </c>
      <c r="P91" s="321">
        <f t="shared" si="155"/>
        <v>-80</v>
      </c>
      <c r="Q91" s="110">
        <f>'AMA_UBS V Medeiros'!O24</f>
        <v>0</v>
      </c>
      <c r="R91" s="321">
        <f t="shared" si="156"/>
        <v>-80</v>
      </c>
      <c r="S91" s="257">
        <f t="shared" si="157"/>
        <v>0</v>
      </c>
      <c r="T91" s="334">
        <f t="shared" si="158"/>
        <v>-240</v>
      </c>
    </row>
    <row r="92" spans="1:20" x14ac:dyDescent="0.25">
      <c r="A92" s="89" t="s">
        <v>21</v>
      </c>
      <c r="B92" s="280">
        <v>20</v>
      </c>
      <c r="C92" s="90">
        <f>'AMA_UBS V Medeiros'!B26</f>
        <v>2</v>
      </c>
      <c r="D92" s="308">
        <f t="shared" si="148"/>
        <v>40</v>
      </c>
      <c r="E92" s="110">
        <f>'AMA_UBS V Medeiros'!C26</f>
        <v>2</v>
      </c>
      <c r="F92" s="321">
        <f t="shared" si="149"/>
        <v>0</v>
      </c>
      <c r="G92" s="110">
        <f>'AMA_UBS V Medeiros'!E26</f>
        <v>0</v>
      </c>
      <c r="H92" s="321">
        <f t="shared" si="150"/>
        <v>-40</v>
      </c>
      <c r="I92" s="110">
        <f>'AMA_UBS V Medeiros'!G26</f>
        <v>0</v>
      </c>
      <c r="J92" s="321">
        <f t="shared" si="151"/>
        <v>-40</v>
      </c>
      <c r="K92" s="257">
        <f t="shared" si="152"/>
        <v>2</v>
      </c>
      <c r="L92" s="334">
        <f t="shared" si="153"/>
        <v>-80</v>
      </c>
      <c r="M92" s="110">
        <f>'AMA_UBS V Medeiros'!K26</f>
        <v>0</v>
      </c>
      <c r="N92" s="321">
        <f t="shared" si="154"/>
        <v>-40</v>
      </c>
      <c r="O92" s="110">
        <f>'AMA_UBS V Medeiros'!M26</f>
        <v>0</v>
      </c>
      <c r="P92" s="321">
        <f t="shared" si="155"/>
        <v>-40</v>
      </c>
      <c r="Q92" s="110">
        <f>'AMA_UBS V Medeiros'!O26</f>
        <v>0</v>
      </c>
      <c r="R92" s="321">
        <f t="shared" si="156"/>
        <v>-40</v>
      </c>
      <c r="S92" s="257">
        <f t="shared" si="157"/>
        <v>0</v>
      </c>
      <c r="T92" s="334">
        <f t="shared" si="158"/>
        <v>-120</v>
      </c>
    </row>
    <row r="93" spans="1:20" x14ac:dyDescent="0.25">
      <c r="A93" s="89" t="s">
        <v>22</v>
      </c>
      <c r="B93" s="280">
        <v>20</v>
      </c>
      <c r="C93" s="84">
        <f>'AMA_UBS V Medeiros'!B27</f>
        <v>2</v>
      </c>
      <c r="D93" s="301">
        <f t="shared" si="148"/>
        <v>40</v>
      </c>
      <c r="E93" s="110">
        <f>'AMA_UBS V Medeiros'!C27</f>
        <v>1.75</v>
      </c>
      <c r="F93" s="321">
        <f t="shared" si="149"/>
        <v>-5</v>
      </c>
      <c r="G93" s="110">
        <f>'AMA_UBS V Medeiros'!E27</f>
        <v>0</v>
      </c>
      <c r="H93" s="321">
        <f t="shared" si="150"/>
        <v>-40</v>
      </c>
      <c r="I93" s="110">
        <f>'AMA_UBS V Medeiros'!G27</f>
        <v>0</v>
      </c>
      <c r="J93" s="321">
        <f t="shared" si="151"/>
        <v>-40</v>
      </c>
      <c r="K93" s="257">
        <f t="shared" si="152"/>
        <v>1.75</v>
      </c>
      <c r="L93" s="334">
        <f t="shared" si="153"/>
        <v>-85</v>
      </c>
      <c r="M93" s="110">
        <f>'AMA_UBS V Medeiros'!K27</f>
        <v>0</v>
      </c>
      <c r="N93" s="321">
        <f t="shared" si="154"/>
        <v>-40</v>
      </c>
      <c r="O93" s="110">
        <f>'AMA_UBS V Medeiros'!M27</f>
        <v>0</v>
      </c>
      <c r="P93" s="321">
        <f t="shared" si="155"/>
        <v>-40</v>
      </c>
      <c r="Q93" s="110">
        <f>'AMA_UBS V Medeiros'!O27</f>
        <v>0</v>
      </c>
      <c r="R93" s="321">
        <f t="shared" si="156"/>
        <v>-40</v>
      </c>
      <c r="S93" s="257">
        <f t="shared" si="157"/>
        <v>0</v>
      </c>
      <c r="T93" s="334">
        <f t="shared" si="158"/>
        <v>-120</v>
      </c>
    </row>
    <row r="94" spans="1:20" x14ac:dyDescent="0.25">
      <c r="A94" s="89" t="s">
        <v>23</v>
      </c>
      <c r="B94" s="280">
        <v>20</v>
      </c>
      <c r="C94" s="90">
        <f>'AMA_UBS V Medeiros'!B28</f>
        <v>3</v>
      </c>
      <c r="D94" s="308">
        <f t="shared" si="148"/>
        <v>60</v>
      </c>
      <c r="E94" s="110">
        <f>'AMA_UBS V Medeiros'!C28</f>
        <v>3</v>
      </c>
      <c r="F94" s="321">
        <f t="shared" si="149"/>
        <v>0</v>
      </c>
      <c r="G94" s="110">
        <f>'AMA_UBS V Medeiros'!E28</f>
        <v>0</v>
      </c>
      <c r="H94" s="321">
        <f t="shared" si="150"/>
        <v>-60</v>
      </c>
      <c r="I94" s="110">
        <f>'AMA_UBS V Medeiros'!G28</f>
        <v>0</v>
      </c>
      <c r="J94" s="321">
        <f t="shared" si="151"/>
        <v>-60</v>
      </c>
      <c r="K94" s="257">
        <f t="shared" si="152"/>
        <v>3</v>
      </c>
      <c r="L94" s="334">
        <f t="shared" si="153"/>
        <v>-120</v>
      </c>
      <c r="M94" s="110">
        <f>'AMA_UBS V Medeiros'!K28</f>
        <v>0</v>
      </c>
      <c r="N94" s="321">
        <f t="shared" si="154"/>
        <v>-60</v>
      </c>
      <c r="O94" s="110">
        <f>'AMA_UBS V Medeiros'!M28</f>
        <v>0</v>
      </c>
      <c r="P94" s="321">
        <f t="shared" si="155"/>
        <v>-60</v>
      </c>
      <c r="Q94" s="110">
        <f>'AMA_UBS V Medeiros'!O28</f>
        <v>0</v>
      </c>
      <c r="R94" s="321">
        <f t="shared" si="156"/>
        <v>-60</v>
      </c>
      <c r="S94" s="257">
        <f t="shared" si="157"/>
        <v>0</v>
      </c>
      <c r="T94" s="334">
        <f t="shared" si="158"/>
        <v>-180</v>
      </c>
    </row>
    <row r="95" spans="1:20" x14ac:dyDescent="0.25">
      <c r="A95" s="89" t="s">
        <v>24</v>
      </c>
      <c r="B95" s="280">
        <v>30</v>
      </c>
      <c r="C95" s="84">
        <f>'AMA_UBS V Medeiros'!B29</f>
        <v>2</v>
      </c>
      <c r="D95" s="301">
        <f t="shared" si="148"/>
        <v>60</v>
      </c>
      <c r="E95" s="110">
        <f>'AMA_UBS V Medeiros'!C29</f>
        <v>2</v>
      </c>
      <c r="F95" s="321">
        <f t="shared" si="149"/>
        <v>0</v>
      </c>
      <c r="G95" s="110">
        <f>'AMA_UBS V Medeiros'!E29</f>
        <v>0</v>
      </c>
      <c r="H95" s="321">
        <f t="shared" si="150"/>
        <v>-60</v>
      </c>
      <c r="I95" s="110">
        <f>'AMA_UBS V Medeiros'!G29</f>
        <v>0</v>
      </c>
      <c r="J95" s="321">
        <f t="shared" si="151"/>
        <v>-60</v>
      </c>
      <c r="K95" s="257">
        <f t="shared" si="152"/>
        <v>2</v>
      </c>
      <c r="L95" s="334">
        <f t="shared" si="153"/>
        <v>-120</v>
      </c>
      <c r="M95" s="110">
        <f>'AMA_UBS V Medeiros'!K29</f>
        <v>0</v>
      </c>
      <c r="N95" s="321">
        <f t="shared" si="154"/>
        <v>-60</v>
      </c>
      <c r="O95" s="110">
        <f>'AMA_UBS V Medeiros'!M29</f>
        <v>0</v>
      </c>
      <c r="P95" s="321">
        <f t="shared" si="155"/>
        <v>-60</v>
      </c>
      <c r="Q95" s="110">
        <f>'AMA_UBS V Medeiros'!O29</f>
        <v>0</v>
      </c>
      <c r="R95" s="321">
        <f t="shared" si="156"/>
        <v>-60</v>
      </c>
      <c r="S95" s="257">
        <f t="shared" si="157"/>
        <v>0</v>
      </c>
      <c r="T95" s="334">
        <f t="shared" si="158"/>
        <v>-180</v>
      </c>
    </row>
    <row r="96" spans="1:20" x14ac:dyDescent="0.25">
      <c r="A96" s="75" t="s">
        <v>45</v>
      </c>
      <c r="B96" s="283">
        <v>40</v>
      </c>
      <c r="C96" s="73">
        <f>'AMA_UBS V Medeiros'!B30</f>
        <v>1</v>
      </c>
      <c r="D96" s="309">
        <f t="shared" si="148"/>
        <v>40</v>
      </c>
      <c r="E96" s="504">
        <f>'AMA_UBS V Medeiros'!C30</f>
        <v>1</v>
      </c>
      <c r="F96" s="320">
        <f t="shared" si="149"/>
        <v>0</v>
      </c>
      <c r="G96" s="504">
        <f>'AMA_UBS V Medeiros'!E30</f>
        <v>0</v>
      </c>
      <c r="H96" s="320">
        <f t="shared" si="150"/>
        <v>-40</v>
      </c>
      <c r="I96" s="504">
        <f>'AMA_UBS V Medeiros'!G30</f>
        <v>0</v>
      </c>
      <c r="J96" s="320">
        <f t="shared" si="151"/>
        <v>-40</v>
      </c>
      <c r="K96" s="245">
        <f t="shared" si="152"/>
        <v>1</v>
      </c>
      <c r="L96" s="333">
        <f t="shared" si="153"/>
        <v>-80</v>
      </c>
      <c r="M96" s="504">
        <f>'AMA_UBS V Medeiros'!K30</f>
        <v>0</v>
      </c>
      <c r="N96" s="320">
        <f t="shared" si="154"/>
        <v>-40</v>
      </c>
      <c r="O96" s="504">
        <f>'AMA_UBS V Medeiros'!M30</f>
        <v>0</v>
      </c>
      <c r="P96" s="320">
        <f t="shared" si="155"/>
        <v>-40</v>
      </c>
      <c r="Q96" s="504">
        <f>'AMA_UBS V Medeiros'!O30</f>
        <v>0</v>
      </c>
      <c r="R96" s="320">
        <f t="shared" si="156"/>
        <v>-40</v>
      </c>
      <c r="S96" s="245">
        <f t="shared" si="157"/>
        <v>0</v>
      </c>
      <c r="T96" s="333">
        <f t="shared" si="158"/>
        <v>-120</v>
      </c>
    </row>
    <row r="97" spans="1:20" x14ac:dyDescent="0.25">
      <c r="A97" s="75" t="s">
        <v>167</v>
      </c>
      <c r="B97" s="283">
        <v>36</v>
      </c>
      <c r="C97" s="73">
        <f>'AMA_UBS V Medeiros'!B31</f>
        <v>6</v>
      </c>
      <c r="D97" s="309">
        <f t="shared" si="148"/>
        <v>216</v>
      </c>
      <c r="E97" s="504">
        <f>'AMA_UBS V Medeiros'!C31</f>
        <v>5</v>
      </c>
      <c r="F97" s="320">
        <f t="shared" si="149"/>
        <v>-36</v>
      </c>
      <c r="G97" s="504">
        <f>'AMA_UBS V Medeiros'!E31</f>
        <v>0</v>
      </c>
      <c r="H97" s="320">
        <f t="shared" si="150"/>
        <v>-216</v>
      </c>
      <c r="I97" s="504">
        <f>'AMA_UBS V Medeiros'!G31</f>
        <v>0</v>
      </c>
      <c r="J97" s="320">
        <f t="shared" si="151"/>
        <v>-216</v>
      </c>
      <c r="K97" s="245">
        <f t="shared" si="152"/>
        <v>5</v>
      </c>
      <c r="L97" s="333">
        <f t="shared" si="153"/>
        <v>-468</v>
      </c>
      <c r="M97" s="504">
        <f>'AMA_UBS V Medeiros'!K31</f>
        <v>0</v>
      </c>
      <c r="N97" s="320">
        <f t="shared" si="154"/>
        <v>-216</v>
      </c>
      <c r="O97" s="504">
        <f>'AMA_UBS V Medeiros'!M31</f>
        <v>0</v>
      </c>
      <c r="P97" s="320">
        <f t="shared" si="155"/>
        <v>-216</v>
      </c>
      <c r="Q97" s="504">
        <f>'AMA_UBS V Medeiros'!O31</f>
        <v>0</v>
      </c>
      <c r="R97" s="320">
        <f t="shared" si="156"/>
        <v>-216</v>
      </c>
      <c r="S97" s="245">
        <f t="shared" si="157"/>
        <v>0</v>
      </c>
      <c r="T97" s="333">
        <f t="shared" si="158"/>
        <v>-648</v>
      </c>
    </row>
    <row r="98" spans="1:20" x14ac:dyDescent="0.25">
      <c r="A98" s="89" t="s">
        <v>25</v>
      </c>
      <c r="B98" s="280">
        <v>30</v>
      </c>
      <c r="C98" s="84">
        <f>'AMA_UBS V Medeiros'!B32</f>
        <v>4</v>
      </c>
      <c r="D98" s="301">
        <f t="shared" si="148"/>
        <v>120</v>
      </c>
      <c r="E98" s="110">
        <f>'AMA_UBS V Medeiros'!C32</f>
        <v>4</v>
      </c>
      <c r="F98" s="321">
        <f t="shared" si="149"/>
        <v>0</v>
      </c>
      <c r="G98" s="110">
        <f>'AMA_UBS V Medeiros'!E32</f>
        <v>0</v>
      </c>
      <c r="H98" s="321">
        <f t="shared" si="150"/>
        <v>-120</v>
      </c>
      <c r="I98" s="110">
        <f>'AMA_UBS V Medeiros'!G32</f>
        <v>0</v>
      </c>
      <c r="J98" s="321">
        <f t="shared" si="151"/>
        <v>-120</v>
      </c>
      <c r="K98" s="257">
        <f t="shared" si="152"/>
        <v>4</v>
      </c>
      <c r="L98" s="334">
        <f t="shared" si="153"/>
        <v>-240</v>
      </c>
      <c r="M98" s="110">
        <f>'AMA_UBS V Medeiros'!K32</f>
        <v>0</v>
      </c>
      <c r="N98" s="321">
        <f t="shared" si="154"/>
        <v>-120</v>
      </c>
      <c r="O98" s="110">
        <f>'AMA_UBS V Medeiros'!M32</f>
        <v>0</v>
      </c>
      <c r="P98" s="321">
        <f t="shared" si="155"/>
        <v>-120</v>
      </c>
      <c r="Q98" s="110">
        <f>'AMA_UBS V Medeiros'!O32</f>
        <v>0</v>
      </c>
      <c r="R98" s="321">
        <f t="shared" si="156"/>
        <v>-120</v>
      </c>
      <c r="S98" s="257">
        <f t="shared" si="157"/>
        <v>0</v>
      </c>
      <c r="T98" s="334">
        <f t="shared" si="158"/>
        <v>-360</v>
      </c>
    </row>
    <row r="99" spans="1:20" x14ac:dyDescent="0.25">
      <c r="A99" s="89" t="s">
        <v>26</v>
      </c>
      <c r="B99" s="280">
        <v>40</v>
      </c>
      <c r="C99" s="84">
        <f>'AMA_UBS V Medeiros'!B33</f>
        <v>1</v>
      </c>
      <c r="D99" s="301">
        <f t="shared" si="148"/>
        <v>40</v>
      </c>
      <c r="E99" s="110">
        <f>'AMA_UBS V Medeiros'!C33</f>
        <v>1</v>
      </c>
      <c r="F99" s="321">
        <f t="shared" si="149"/>
        <v>0</v>
      </c>
      <c r="G99" s="110">
        <f>'AMA_UBS V Medeiros'!E33</f>
        <v>0</v>
      </c>
      <c r="H99" s="321">
        <f t="shared" si="150"/>
        <v>-40</v>
      </c>
      <c r="I99" s="110">
        <f>'AMA_UBS V Medeiros'!G33</f>
        <v>0</v>
      </c>
      <c r="J99" s="321">
        <f t="shared" si="151"/>
        <v>-40</v>
      </c>
      <c r="K99" s="257">
        <f t="shared" si="152"/>
        <v>1</v>
      </c>
      <c r="L99" s="334">
        <f t="shared" si="153"/>
        <v>-80</v>
      </c>
      <c r="M99" s="110">
        <f>'AMA_UBS V Medeiros'!K33</f>
        <v>0</v>
      </c>
      <c r="N99" s="321">
        <f t="shared" si="154"/>
        <v>-40</v>
      </c>
      <c r="O99" s="110">
        <f>'AMA_UBS V Medeiros'!M33</f>
        <v>0</v>
      </c>
      <c r="P99" s="321">
        <f t="shared" si="155"/>
        <v>-40</v>
      </c>
      <c r="Q99" s="110">
        <f>'AMA_UBS V Medeiros'!O33</f>
        <v>0</v>
      </c>
      <c r="R99" s="321">
        <f t="shared" si="156"/>
        <v>-40</v>
      </c>
      <c r="S99" s="257">
        <f t="shared" si="157"/>
        <v>0</v>
      </c>
      <c r="T99" s="334">
        <f t="shared" si="158"/>
        <v>-120</v>
      </c>
    </row>
    <row r="100" spans="1:20" ht="15.75" thickBot="1" x14ac:dyDescent="0.3">
      <c r="A100" s="63" t="s">
        <v>34</v>
      </c>
      <c r="B100" s="288">
        <v>30</v>
      </c>
      <c r="C100" s="64">
        <f>'AMA_UBS V Medeiros'!B36</f>
        <v>1</v>
      </c>
      <c r="D100" s="314">
        <f t="shared" si="148"/>
        <v>30</v>
      </c>
      <c r="E100" s="508">
        <f>'AMA_UBS V Medeiros'!C36</f>
        <v>1</v>
      </c>
      <c r="F100" s="329">
        <f t="shared" si="149"/>
        <v>0</v>
      </c>
      <c r="G100" s="508">
        <f>'AMA_UBS V Medeiros'!E36</f>
        <v>0</v>
      </c>
      <c r="H100" s="329">
        <f t="shared" si="150"/>
        <v>-30</v>
      </c>
      <c r="I100" s="508">
        <f>'AMA_UBS V Medeiros'!G36</f>
        <v>0</v>
      </c>
      <c r="J100" s="329">
        <f t="shared" si="151"/>
        <v>-30</v>
      </c>
      <c r="K100" s="265">
        <f t="shared" si="152"/>
        <v>1</v>
      </c>
      <c r="L100" s="342">
        <f t="shared" si="153"/>
        <v>-60</v>
      </c>
      <c r="M100" s="508">
        <f>'AMA_UBS V Medeiros'!K36</f>
        <v>0</v>
      </c>
      <c r="N100" s="329">
        <f t="shared" si="154"/>
        <v>-30</v>
      </c>
      <c r="O100" s="508">
        <f>'AMA_UBS V Medeiros'!M36</f>
        <v>0</v>
      </c>
      <c r="P100" s="329">
        <f t="shared" si="155"/>
        <v>-30</v>
      </c>
      <c r="Q100" s="508">
        <f>'AMA_UBS V Medeiros'!O36</f>
        <v>0</v>
      </c>
      <c r="R100" s="329">
        <f t="shared" si="156"/>
        <v>-30</v>
      </c>
      <c r="S100" s="265">
        <f t="shared" si="157"/>
        <v>0</v>
      </c>
      <c r="T100" s="342">
        <f t="shared" si="158"/>
        <v>-90</v>
      </c>
    </row>
    <row r="101" spans="1:20" ht="15.75" thickBot="1" x14ac:dyDescent="0.3">
      <c r="A101" s="373" t="s">
        <v>7</v>
      </c>
      <c r="B101" s="366">
        <f t="shared" ref="B101:T101" si="159">SUM(B90:B100)</f>
        <v>306</v>
      </c>
      <c r="C101" s="367">
        <f t="shared" si="159"/>
        <v>32</v>
      </c>
      <c r="D101" s="368">
        <f t="shared" si="159"/>
        <v>846</v>
      </c>
      <c r="E101" s="513">
        <f t="shared" si="159"/>
        <v>30.25</v>
      </c>
      <c r="F101" s="370">
        <f t="shared" si="159"/>
        <v>-51</v>
      </c>
      <c r="G101" s="513">
        <f t="shared" si="159"/>
        <v>0</v>
      </c>
      <c r="H101" s="370">
        <f t="shared" si="159"/>
        <v>-846</v>
      </c>
      <c r="I101" s="513">
        <f t="shared" si="159"/>
        <v>0</v>
      </c>
      <c r="J101" s="370">
        <f t="shared" si="159"/>
        <v>-846</v>
      </c>
      <c r="K101" s="371">
        <f t="shared" ref="K101:L101" si="160">SUM(K90:K100)</f>
        <v>30.25</v>
      </c>
      <c r="L101" s="372">
        <f t="shared" si="160"/>
        <v>-1743</v>
      </c>
      <c r="M101" s="513">
        <f t="shared" si="159"/>
        <v>0</v>
      </c>
      <c r="N101" s="370">
        <f t="shared" si="159"/>
        <v>-846</v>
      </c>
      <c r="O101" s="513">
        <f t="shared" si="159"/>
        <v>0</v>
      </c>
      <c r="P101" s="370">
        <f t="shared" si="159"/>
        <v>-846</v>
      </c>
      <c r="Q101" s="513">
        <f t="shared" si="159"/>
        <v>0</v>
      </c>
      <c r="R101" s="370">
        <f t="shared" si="159"/>
        <v>-846</v>
      </c>
      <c r="S101" s="371">
        <f t="shared" si="159"/>
        <v>0</v>
      </c>
      <c r="T101" s="372">
        <f t="shared" si="159"/>
        <v>-2538</v>
      </c>
    </row>
    <row r="103" spans="1:20" ht="15.75" x14ac:dyDescent="0.25">
      <c r="A103" s="1290" t="s">
        <v>278</v>
      </c>
      <c r="B103" s="1291"/>
      <c r="C103" s="1291"/>
      <c r="D103" s="1291"/>
      <c r="E103" s="1291"/>
      <c r="F103" s="1291"/>
      <c r="G103" s="1291"/>
      <c r="H103" s="1291"/>
      <c r="I103" s="1291"/>
      <c r="J103" s="1291"/>
      <c r="K103" s="1291"/>
      <c r="L103" s="1291"/>
      <c r="M103" s="1291"/>
      <c r="N103" s="1291"/>
      <c r="O103" s="1291"/>
      <c r="P103" s="1291"/>
      <c r="Q103" s="1291"/>
      <c r="R103" s="1291"/>
      <c r="S103" s="1291"/>
      <c r="T103" s="1291"/>
    </row>
    <row r="104" spans="1:20" ht="36.75" thickBot="1" x14ac:dyDescent="0.3">
      <c r="A104" s="86" t="s">
        <v>14</v>
      </c>
      <c r="B104" s="278" t="str">
        <f t="shared" ref="B104:T104" si="161">B5</f>
        <v>Carga Horária</v>
      </c>
      <c r="C104" s="105" t="str">
        <f t="shared" si="161"/>
        <v>Equipe Mínima TA</v>
      </c>
      <c r="D104" s="306" t="str">
        <f t="shared" si="161"/>
        <v>Total Horas</v>
      </c>
      <c r="E104" s="523" t="str">
        <f t="shared" si="161"/>
        <v>MAR</v>
      </c>
      <c r="F104" s="348" t="str">
        <f t="shared" si="161"/>
        <v>Saldo Mar</v>
      </c>
      <c r="G104" s="523" t="str">
        <f t="shared" si="161"/>
        <v>ABR</v>
      </c>
      <c r="H104" s="348" t="str">
        <f t="shared" si="161"/>
        <v>Saldo Abr</v>
      </c>
      <c r="I104" s="523" t="str">
        <f t="shared" si="161"/>
        <v>MAI</v>
      </c>
      <c r="J104" s="348" t="str">
        <f t="shared" si="161"/>
        <v>Saldo Mai</v>
      </c>
      <c r="K104" s="255" t="str">
        <f t="shared" ref="K104:L104" si="162">K5</f>
        <v>3º Trimestre</v>
      </c>
      <c r="L104" s="346" t="str">
        <f t="shared" si="162"/>
        <v>Saldo Trim</v>
      </c>
      <c r="M104" s="523" t="str">
        <f t="shared" si="161"/>
        <v>JUN</v>
      </c>
      <c r="N104" s="348" t="str">
        <f t="shared" si="161"/>
        <v>Saldo Jun</v>
      </c>
      <c r="O104" s="503" t="str">
        <f t="shared" si="161"/>
        <v>JUL</v>
      </c>
      <c r="P104" s="348" t="str">
        <f t="shared" si="161"/>
        <v>Saldo Jul</v>
      </c>
      <c r="Q104" s="503" t="str">
        <f t="shared" si="161"/>
        <v>AGO</v>
      </c>
      <c r="R104" s="348" t="str">
        <f t="shared" si="161"/>
        <v>Saldo Ago</v>
      </c>
      <c r="S104" s="255" t="str">
        <f t="shared" si="161"/>
        <v>4º Trimestre</v>
      </c>
      <c r="T104" s="346" t="str">
        <f t="shared" si="161"/>
        <v>Saldo Trim</v>
      </c>
    </row>
    <row r="105" spans="1:20" ht="15.75" thickTop="1" x14ac:dyDescent="0.25">
      <c r="A105" s="89" t="s">
        <v>33</v>
      </c>
      <c r="B105" s="279">
        <v>20</v>
      </c>
      <c r="C105" s="10">
        <f>'UBS Izolina Mazzei'!B33</f>
        <v>9</v>
      </c>
      <c r="D105" s="300">
        <f t="shared" ref="D105:D115" si="163">C105*B105</f>
        <v>180</v>
      </c>
      <c r="E105" s="504">
        <f>'UBS Izolina Mazzei'!C33</f>
        <v>9</v>
      </c>
      <c r="F105" s="320">
        <f t="shared" ref="F105:F115" si="164">(E105*$B105)-$D105</f>
        <v>0</v>
      </c>
      <c r="G105" s="504">
        <f>'UBS Izolina Mazzei'!E33</f>
        <v>0</v>
      </c>
      <c r="H105" s="320">
        <f t="shared" ref="H105:H115" si="165">(G105*$B105)-$D105</f>
        <v>-180</v>
      </c>
      <c r="I105" s="504">
        <f>'UBS Izolina Mazzei'!G33</f>
        <v>0</v>
      </c>
      <c r="J105" s="320">
        <f t="shared" ref="J105:J115" si="166">(I105*$B105)-$D105</f>
        <v>-180</v>
      </c>
      <c r="K105" s="245">
        <f t="shared" ref="K105:K115" si="167">SUM(E105,G105,I105)</f>
        <v>9</v>
      </c>
      <c r="L105" s="333">
        <f t="shared" ref="L105:L115" si="168">(K105*$B105)-$D105*3</f>
        <v>-360</v>
      </c>
      <c r="M105" s="504">
        <f>'UBS Izolina Mazzei'!K33</f>
        <v>0</v>
      </c>
      <c r="N105" s="320">
        <f t="shared" ref="N105:N115" si="169">(M105*$B105)-$D105</f>
        <v>-180</v>
      </c>
      <c r="O105" s="504">
        <f>'UBS Izolina Mazzei'!M33</f>
        <v>0</v>
      </c>
      <c r="P105" s="320">
        <f t="shared" ref="P105:P115" si="170">(O105*$B105)-$D105</f>
        <v>-180</v>
      </c>
      <c r="Q105" s="504">
        <f>'UBS Izolina Mazzei'!O33</f>
        <v>0</v>
      </c>
      <c r="R105" s="320">
        <f t="shared" ref="R105:R115" si="171">(Q105*$B105)-$D105</f>
        <v>-180</v>
      </c>
      <c r="S105" s="245">
        <f t="shared" ref="S105:S115" si="172">SUM(M105,O105,Q105)</f>
        <v>0</v>
      </c>
      <c r="T105" s="333">
        <f t="shared" ref="T105:T115" si="173">(S105*$B105)-$D105*3</f>
        <v>-540</v>
      </c>
    </row>
    <row r="106" spans="1:20" x14ac:dyDescent="0.25">
      <c r="A106" s="89" t="s">
        <v>20</v>
      </c>
      <c r="B106" s="280">
        <v>20</v>
      </c>
      <c r="C106" s="84">
        <f>'UBS Izolina Mazzei'!B35</f>
        <v>3</v>
      </c>
      <c r="D106" s="301">
        <f t="shared" si="163"/>
        <v>60</v>
      </c>
      <c r="E106" s="110">
        <f>'UBS Izolina Mazzei'!C35</f>
        <v>3</v>
      </c>
      <c r="F106" s="321">
        <f t="shared" si="164"/>
        <v>0</v>
      </c>
      <c r="G106" s="110">
        <f>'UBS Izolina Mazzei'!E35</f>
        <v>0</v>
      </c>
      <c r="H106" s="321">
        <f t="shared" si="165"/>
        <v>-60</v>
      </c>
      <c r="I106" s="110">
        <f>'UBS Izolina Mazzei'!G35</f>
        <v>0</v>
      </c>
      <c r="J106" s="321">
        <f t="shared" si="166"/>
        <v>-60</v>
      </c>
      <c r="K106" s="257">
        <f t="shared" si="167"/>
        <v>3</v>
      </c>
      <c r="L106" s="334">
        <f t="shared" si="168"/>
        <v>-120</v>
      </c>
      <c r="M106" s="110">
        <f>'UBS Izolina Mazzei'!K35</f>
        <v>0</v>
      </c>
      <c r="N106" s="321">
        <f t="shared" si="169"/>
        <v>-60</v>
      </c>
      <c r="O106" s="110">
        <f>'UBS Izolina Mazzei'!M35</f>
        <v>0</v>
      </c>
      <c r="P106" s="321">
        <f t="shared" si="170"/>
        <v>-60</v>
      </c>
      <c r="Q106" s="110">
        <f>'UBS Izolina Mazzei'!O35</f>
        <v>0</v>
      </c>
      <c r="R106" s="321">
        <f t="shared" si="171"/>
        <v>-60</v>
      </c>
      <c r="S106" s="257">
        <f t="shared" si="172"/>
        <v>0</v>
      </c>
      <c r="T106" s="334">
        <f t="shared" si="173"/>
        <v>-180</v>
      </c>
    </row>
    <row r="107" spans="1:20" x14ac:dyDescent="0.25">
      <c r="A107" s="89" t="s">
        <v>43</v>
      </c>
      <c r="B107" s="280">
        <v>20</v>
      </c>
      <c r="C107" s="84">
        <f>'UBS Izolina Mazzei'!B36</f>
        <v>2</v>
      </c>
      <c r="D107" s="301">
        <f t="shared" si="163"/>
        <v>40</v>
      </c>
      <c r="E107" s="110">
        <f>'UBS Izolina Mazzei'!C36</f>
        <v>2</v>
      </c>
      <c r="F107" s="321">
        <f t="shared" si="164"/>
        <v>0</v>
      </c>
      <c r="G107" s="110">
        <f>'UBS Izolina Mazzei'!E36</f>
        <v>0</v>
      </c>
      <c r="H107" s="321">
        <f t="shared" si="165"/>
        <v>-40</v>
      </c>
      <c r="I107" s="110">
        <f>'UBS Izolina Mazzei'!G36</f>
        <v>0</v>
      </c>
      <c r="J107" s="321">
        <f t="shared" si="166"/>
        <v>-40</v>
      </c>
      <c r="K107" s="257">
        <f t="shared" si="167"/>
        <v>2</v>
      </c>
      <c r="L107" s="334">
        <f t="shared" si="168"/>
        <v>-80</v>
      </c>
      <c r="M107" s="110">
        <f>'UBS Izolina Mazzei'!K36</f>
        <v>0</v>
      </c>
      <c r="N107" s="321">
        <f t="shared" si="169"/>
        <v>-40</v>
      </c>
      <c r="O107" s="110">
        <f>'UBS Izolina Mazzei'!M36</f>
        <v>0</v>
      </c>
      <c r="P107" s="321">
        <f t="shared" si="170"/>
        <v>-40</v>
      </c>
      <c r="Q107" s="110">
        <f>'UBS Izolina Mazzei'!O36</f>
        <v>0</v>
      </c>
      <c r="R107" s="321">
        <f t="shared" si="171"/>
        <v>-40</v>
      </c>
      <c r="S107" s="257">
        <f t="shared" si="172"/>
        <v>0</v>
      </c>
      <c r="T107" s="334">
        <f t="shared" si="173"/>
        <v>-120</v>
      </c>
    </row>
    <row r="108" spans="1:20" x14ac:dyDescent="0.25">
      <c r="A108" s="89" t="s">
        <v>184</v>
      </c>
      <c r="B108" s="280">
        <v>20</v>
      </c>
      <c r="C108" s="84">
        <f>'UBS Izolina Mazzei'!B37</f>
        <v>1</v>
      </c>
      <c r="D108" s="301">
        <f t="shared" si="163"/>
        <v>20</v>
      </c>
      <c r="E108" s="110">
        <f>'UBS Izolina Mazzei'!C37</f>
        <v>1</v>
      </c>
      <c r="F108" s="321">
        <f t="shared" si="164"/>
        <v>0</v>
      </c>
      <c r="G108" s="110">
        <f>'UBS Izolina Mazzei'!E37</f>
        <v>0</v>
      </c>
      <c r="H108" s="321">
        <f t="shared" si="165"/>
        <v>-20</v>
      </c>
      <c r="I108" s="110">
        <f>'UBS Izolina Mazzei'!G37</f>
        <v>0</v>
      </c>
      <c r="J108" s="321">
        <f t="shared" si="166"/>
        <v>-20</v>
      </c>
      <c r="K108" s="257">
        <f t="shared" si="167"/>
        <v>1</v>
      </c>
      <c r="L108" s="334">
        <f t="shared" si="168"/>
        <v>-40</v>
      </c>
      <c r="M108" s="110">
        <f>'UBS Izolina Mazzei'!K37</f>
        <v>0</v>
      </c>
      <c r="N108" s="321">
        <f t="shared" si="169"/>
        <v>-20</v>
      </c>
      <c r="O108" s="110">
        <f>'UBS Izolina Mazzei'!M37</f>
        <v>0</v>
      </c>
      <c r="P108" s="321">
        <f t="shared" si="170"/>
        <v>-20</v>
      </c>
      <c r="Q108" s="110">
        <f>'UBS Izolina Mazzei'!O37</f>
        <v>0</v>
      </c>
      <c r="R108" s="321">
        <f t="shared" si="171"/>
        <v>-20</v>
      </c>
      <c r="S108" s="257">
        <f t="shared" si="172"/>
        <v>0</v>
      </c>
      <c r="T108" s="334">
        <f t="shared" si="173"/>
        <v>-60</v>
      </c>
    </row>
    <row r="109" spans="1:20" x14ac:dyDescent="0.25">
      <c r="A109" s="89" t="s">
        <v>23</v>
      </c>
      <c r="B109" s="280">
        <v>20</v>
      </c>
      <c r="C109" s="84">
        <f>'UBS Izolina Mazzei'!B38</f>
        <v>2</v>
      </c>
      <c r="D109" s="301">
        <f t="shared" si="163"/>
        <v>40</v>
      </c>
      <c r="E109" s="110">
        <f>'UBS Izolina Mazzei'!C38</f>
        <v>2</v>
      </c>
      <c r="F109" s="321">
        <f t="shared" si="164"/>
        <v>0</v>
      </c>
      <c r="G109" s="110">
        <f>'UBS Izolina Mazzei'!E38</f>
        <v>0</v>
      </c>
      <c r="H109" s="321">
        <f t="shared" si="165"/>
        <v>-40</v>
      </c>
      <c r="I109" s="110">
        <f>'UBS Izolina Mazzei'!G38</f>
        <v>0</v>
      </c>
      <c r="J109" s="321">
        <f t="shared" si="166"/>
        <v>-40</v>
      </c>
      <c r="K109" s="257">
        <f t="shared" si="167"/>
        <v>2</v>
      </c>
      <c r="L109" s="334">
        <f t="shared" si="168"/>
        <v>-80</v>
      </c>
      <c r="M109" s="110">
        <f>'UBS Izolina Mazzei'!K38</f>
        <v>0</v>
      </c>
      <c r="N109" s="321">
        <f t="shared" si="169"/>
        <v>-40</v>
      </c>
      <c r="O109" s="110">
        <f>'UBS Izolina Mazzei'!M38</f>
        <v>0</v>
      </c>
      <c r="P109" s="321">
        <f t="shared" si="170"/>
        <v>-40</v>
      </c>
      <c r="Q109" s="110">
        <f>'UBS Izolina Mazzei'!O38</f>
        <v>0</v>
      </c>
      <c r="R109" s="321">
        <f t="shared" si="171"/>
        <v>-40</v>
      </c>
      <c r="S109" s="257">
        <f t="shared" si="172"/>
        <v>0</v>
      </c>
      <c r="T109" s="334">
        <f t="shared" si="173"/>
        <v>-120</v>
      </c>
    </row>
    <row r="110" spans="1:20" x14ac:dyDescent="0.25">
      <c r="A110" s="89" t="s">
        <v>24</v>
      </c>
      <c r="B110" s="280">
        <v>30</v>
      </c>
      <c r="C110" s="84">
        <f>'UBS Izolina Mazzei'!B42</f>
        <v>2</v>
      </c>
      <c r="D110" s="301">
        <f t="shared" si="163"/>
        <v>60</v>
      </c>
      <c r="E110" s="110">
        <f>'UBS Izolina Mazzei'!C42</f>
        <v>2</v>
      </c>
      <c r="F110" s="321">
        <f t="shared" si="164"/>
        <v>0</v>
      </c>
      <c r="G110" s="110">
        <f>'UBS Izolina Mazzei'!E42</f>
        <v>0</v>
      </c>
      <c r="H110" s="321">
        <f t="shared" si="165"/>
        <v>-60</v>
      </c>
      <c r="I110" s="110">
        <f>'UBS Izolina Mazzei'!G42</f>
        <v>0</v>
      </c>
      <c r="J110" s="321">
        <f t="shared" si="166"/>
        <v>-60</v>
      </c>
      <c r="K110" s="257">
        <f t="shared" si="167"/>
        <v>2</v>
      </c>
      <c r="L110" s="334">
        <f t="shared" si="168"/>
        <v>-120</v>
      </c>
      <c r="M110" s="110">
        <f>'UBS Izolina Mazzei'!K42</f>
        <v>0</v>
      </c>
      <c r="N110" s="321">
        <f t="shared" si="169"/>
        <v>-60</v>
      </c>
      <c r="O110" s="110">
        <f>'UBS Izolina Mazzei'!M42</f>
        <v>0</v>
      </c>
      <c r="P110" s="321">
        <f t="shared" si="170"/>
        <v>-60</v>
      </c>
      <c r="Q110" s="110">
        <f>'UBS Izolina Mazzei'!O42</f>
        <v>0</v>
      </c>
      <c r="R110" s="321">
        <f t="shared" si="171"/>
        <v>-60</v>
      </c>
      <c r="S110" s="257">
        <f t="shared" si="172"/>
        <v>0</v>
      </c>
      <c r="T110" s="334">
        <f t="shared" si="173"/>
        <v>-180</v>
      </c>
    </row>
    <row r="111" spans="1:20" x14ac:dyDescent="0.25">
      <c r="A111" s="89" t="s">
        <v>25</v>
      </c>
      <c r="B111" s="280">
        <v>30</v>
      </c>
      <c r="C111" s="90">
        <f>'UBS Izolina Mazzei'!B43</f>
        <v>4</v>
      </c>
      <c r="D111" s="308">
        <f t="shared" si="163"/>
        <v>120</v>
      </c>
      <c r="E111" s="110">
        <f>'UBS Izolina Mazzei'!C43</f>
        <v>4</v>
      </c>
      <c r="F111" s="321">
        <f t="shared" si="164"/>
        <v>0</v>
      </c>
      <c r="G111" s="110">
        <f>'UBS Izolina Mazzei'!E43</f>
        <v>0</v>
      </c>
      <c r="H111" s="321">
        <f t="shared" si="165"/>
        <v>-120</v>
      </c>
      <c r="I111" s="110">
        <f>'UBS Izolina Mazzei'!G43</f>
        <v>0</v>
      </c>
      <c r="J111" s="321">
        <f t="shared" si="166"/>
        <v>-120</v>
      </c>
      <c r="K111" s="257">
        <f t="shared" si="167"/>
        <v>4</v>
      </c>
      <c r="L111" s="334">
        <f t="shared" si="168"/>
        <v>-240</v>
      </c>
      <c r="M111" s="110">
        <f>'UBS Izolina Mazzei'!K43</f>
        <v>0</v>
      </c>
      <c r="N111" s="321">
        <f t="shared" si="169"/>
        <v>-120</v>
      </c>
      <c r="O111" s="110">
        <f>'UBS Izolina Mazzei'!M43</f>
        <v>0</v>
      </c>
      <c r="P111" s="321">
        <f t="shared" si="170"/>
        <v>-120</v>
      </c>
      <c r="Q111" s="110">
        <f>'UBS Izolina Mazzei'!O43</f>
        <v>0</v>
      </c>
      <c r="R111" s="321">
        <f t="shared" si="171"/>
        <v>-120</v>
      </c>
      <c r="S111" s="257">
        <f t="shared" si="172"/>
        <v>0</v>
      </c>
      <c r="T111" s="334">
        <f t="shared" si="173"/>
        <v>-360</v>
      </c>
    </row>
    <row r="112" spans="1:20" x14ac:dyDescent="0.25">
      <c r="A112" s="75" t="s">
        <v>45</v>
      </c>
      <c r="B112" s="283">
        <v>40</v>
      </c>
      <c r="C112" s="73">
        <f>'UBS Izolina Mazzei'!B44</f>
        <v>1</v>
      </c>
      <c r="D112" s="309">
        <f t="shared" si="163"/>
        <v>40</v>
      </c>
      <c r="E112" s="504">
        <f>'UBS Izolina Mazzei'!C44</f>
        <v>1</v>
      </c>
      <c r="F112" s="320">
        <f t="shared" si="164"/>
        <v>0</v>
      </c>
      <c r="G112" s="504">
        <f>'UBS Izolina Mazzei'!E44</f>
        <v>0</v>
      </c>
      <c r="H112" s="320">
        <f t="shared" si="165"/>
        <v>-40</v>
      </c>
      <c r="I112" s="504">
        <f>'UBS Izolina Mazzei'!G44</f>
        <v>0</v>
      </c>
      <c r="J112" s="320">
        <f t="shared" si="166"/>
        <v>-40</v>
      </c>
      <c r="K112" s="245">
        <f t="shared" si="167"/>
        <v>1</v>
      </c>
      <c r="L112" s="333">
        <f t="shared" si="168"/>
        <v>-80</v>
      </c>
      <c r="M112" s="504">
        <f>'UBS Izolina Mazzei'!K44</f>
        <v>0</v>
      </c>
      <c r="N112" s="320">
        <f t="shared" si="169"/>
        <v>-40</v>
      </c>
      <c r="O112" s="504">
        <f>'UBS Izolina Mazzei'!M44</f>
        <v>0</v>
      </c>
      <c r="P112" s="320">
        <f t="shared" si="170"/>
        <v>-40</v>
      </c>
      <c r="Q112" s="504">
        <f>'UBS Izolina Mazzei'!O44</f>
        <v>0</v>
      </c>
      <c r="R112" s="320">
        <f t="shared" si="171"/>
        <v>-40</v>
      </c>
      <c r="S112" s="245">
        <f t="shared" si="172"/>
        <v>0</v>
      </c>
      <c r="T112" s="333">
        <f t="shared" si="173"/>
        <v>-120</v>
      </c>
    </row>
    <row r="113" spans="1:20" x14ac:dyDescent="0.25">
      <c r="A113" s="89" t="s">
        <v>26</v>
      </c>
      <c r="B113" s="280">
        <v>40</v>
      </c>
      <c r="C113" s="84">
        <f>'UBS Izolina Mazzei'!B45</f>
        <v>1</v>
      </c>
      <c r="D113" s="301">
        <f t="shared" si="163"/>
        <v>40</v>
      </c>
      <c r="E113" s="110">
        <f>'UBS Izolina Mazzei'!C45</f>
        <v>1</v>
      </c>
      <c r="F113" s="321">
        <f t="shared" si="164"/>
        <v>0</v>
      </c>
      <c r="G113" s="110">
        <f>'UBS Izolina Mazzei'!E45</f>
        <v>0</v>
      </c>
      <c r="H113" s="321">
        <f t="shared" si="165"/>
        <v>-40</v>
      </c>
      <c r="I113" s="110">
        <f>'UBS Izolina Mazzei'!G45</f>
        <v>0</v>
      </c>
      <c r="J113" s="321">
        <f t="shared" si="166"/>
        <v>-40</v>
      </c>
      <c r="K113" s="257">
        <f t="shared" si="167"/>
        <v>1</v>
      </c>
      <c r="L113" s="334">
        <f t="shared" si="168"/>
        <v>-80</v>
      </c>
      <c r="M113" s="110">
        <f>'UBS Izolina Mazzei'!K45</f>
        <v>0</v>
      </c>
      <c r="N113" s="321">
        <f t="shared" si="169"/>
        <v>-40</v>
      </c>
      <c r="O113" s="110">
        <f>'UBS Izolina Mazzei'!M45</f>
        <v>0</v>
      </c>
      <c r="P113" s="321">
        <f t="shared" si="170"/>
        <v>-40</v>
      </c>
      <c r="Q113" s="110">
        <f>'UBS Izolina Mazzei'!O45</f>
        <v>0</v>
      </c>
      <c r="R113" s="321">
        <f t="shared" si="171"/>
        <v>-40</v>
      </c>
      <c r="S113" s="257">
        <f t="shared" si="172"/>
        <v>0</v>
      </c>
      <c r="T113" s="334">
        <f t="shared" si="173"/>
        <v>-120</v>
      </c>
    </row>
    <row r="114" spans="1:20" x14ac:dyDescent="0.25">
      <c r="A114" s="89" t="s">
        <v>34</v>
      </c>
      <c r="B114" s="280">
        <v>30</v>
      </c>
      <c r="C114" s="90">
        <f>'UBS Izolina Mazzei'!B46</f>
        <v>1</v>
      </c>
      <c r="D114" s="308">
        <f t="shared" si="163"/>
        <v>30</v>
      </c>
      <c r="E114" s="110">
        <f>'UBS Izolina Mazzei'!C46</f>
        <v>1</v>
      </c>
      <c r="F114" s="321">
        <f t="shared" si="164"/>
        <v>0</v>
      </c>
      <c r="G114" s="110">
        <f>'UBS Izolina Mazzei'!E46</f>
        <v>0</v>
      </c>
      <c r="H114" s="321">
        <f t="shared" si="165"/>
        <v>-30</v>
      </c>
      <c r="I114" s="110">
        <f>'UBS Izolina Mazzei'!G46</f>
        <v>0</v>
      </c>
      <c r="J114" s="321">
        <f t="shared" si="166"/>
        <v>-30</v>
      </c>
      <c r="K114" s="257">
        <f t="shared" si="167"/>
        <v>1</v>
      </c>
      <c r="L114" s="334">
        <f t="shared" si="168"/>
        <v>-60</v>
      </c>
      <c r="M114" s="110">
        <f>'UBS Izolina Mazzei'!K46</f>
        <v>0</v>
      </c>
      <c r="N114" s="321">
        <f t="shared" si="169"/>
        <v>-30</v>
      </c>
      <c r="O114" s="110">
        <f>'UBS Izolina Mazzei'!M46</f>
        <v>0</v>
      </c>
      <c r="P114" s="321">
        <f t="shared" si="170"/>
        <v>-30</v>
      </c>
      <c r="Q114" s="110">
        <f>'UBS Izolina Mazzei'!O46</f>
        <v>0</v>
      </c>
      <c r="R114" s="321">
        <f t="shared" si="171"/>
        <v>-30</v>
      </c>
      <c r="S114" s="257">
        <f t="shared" si="172"/>
        <v>0</v>
      </c>
      <c r="T114" s="334">
        <f t="shared" si="173"/>
        <v>-90</v>
      </c>
    </row>
    <row r="115" spans="1:20" ht="15.75" thickBot="1" x14ac:dyDescent="0.3">
      <c r="A115" s="111" t="s">
        <v>41</v>
      </c>
      <c r="B115" s="281">
        <v>40</v>
      </c>
      <c r="C115" s="93">
        <f>'UBS Izolina Mazzei'!B47</f>
        <v>1</v>
      </c>
      <c r="D115" s="303">
        <f t="shared" si="163"/>
        <v>40</v>
      </c>
      <c r="E115" s="505">
        <f>'UBS Izolina Mazzei'!C47</f>
        <v>1</v>
      </c>
      <c r="F115" s="322">
        <f t="shared" si="164"/>
        <v>0</v>
      </c>
      <c r="G115" s="505">
        <f>'UBS Izolina Mazzei'!E47</f>
        <v>0</v>
      </c>
      <c r="H115" s="322">
        <f t="shared" si="165"/>
        <v>-40</v>
      </c>
      <c r="I115" s="505">
        <f>'UBS Izolina Mazzei'!G47</f>
        <v>0</v>
      </c>
      <c r="J115" s="322">
        <f t="shared" si="166"/>
        <v>-40</v>
      </c>
      <c r="K115" s="258">
        <f t="shared" si="167"/>
        <v>1</v>
      </c>
      <c r="L115" s="335">
        <f t="shared" si="168"/>
        <v>-80</v>
      </c>
      <c r="M115" s="505">
        <f>'UBS Izolina Mazzei'!K47</f>
        <v>0</v>
      </c>
      <c r="N115" s="322">
        <f t="shared" si="169"/>
        <v>-40</v>
      </c>
      <c r="O115" s="505">
        <f>'UBS Izolina Mazzei'!M47</f>
        <v>0</v>
      </c>
      <c r="P115" s="322">
        <f t="shared" si="170"/>
        <v>-40</v>
      </c>
      <c r="Q115" s="505">
        <f>'UBS Izolina Mazzei'!O47</f>
        <v>0</v>
      </c>
      <c r="R115" s="322">
        <f t="shared" si="171"/>
        <v>-40</v>
      </c>
      <c r="S115" s="258">
        <f t="shared" si="172"/>
        <v>0</v>
      </c>
      <c r="T115" s="335">
        <f t="shared" si="173"/>
        <v>-120</v>
      </c>
    </row>
    <row r="116" spans="1:20" ht="15.75" thickBot="1" x14ac:dyDescent="0.3">
      <c r="A116" s="6" t="s">
        <v>7</v>
      </c>
      <c r="B116" s="297">
        <f>SUM(B105:B115)</f>
        <v>310</v>
      </c>
      <c r="C116" s="7">
        <f>SUM(C105:C115)</f>
        <v>27</v>
      </c>
      <c r="D116" s="304">
        <f t="shared" ref="D116:T116" si="174">SUM(D105:D115)</f>
        <v>670</v>
      </c>
      <c r="E116" s="506">
        <f t="shared" si="174"/>
        <v>27</v>
      </c>
      <c r="F116" s="323">
        <f t="shared" si="174"/>
        <v>0</v>
      </c>
      <c r="G116" s="506">
        <f t="shared" si="174"/>
        <v>0</v>
      </c>
      <c r="H116" s="323">
        <f t="shared" si="174"/>
        <v>-670</v>
      </c>
      <c r="I116" s="506">
        <f t="shared" si="174"/>
        <v>0</v>
      </c>
      <c r="J116" s="323">
        <f t="shared" si="174"/>
        <v>-670</v>
      </c>
      <c r="K116" s="81">
        <f t="shared" ref="K116:L116" si="175">SUM(K105:K115)</f>
        <v>27</v>
      </c>
      <c r="L116" s="336">
        <f t="shared" si="175"/>
        <v>-1340</v>
      </c>
      <c r="M116" s="506">
        <f t="shared" si="174"/>
        <v>0</v>
      </c>
      <c r="N116" s="323">
        <f t="shared" si="174"/>
        <v>-670</v>
      </c>
      <c r="O116" s="506">
        <f t="shared" si="174"/>
        <v>0</v>
      </c>
      <c r="P116" s="323">
        <f t="shared" si="174"/>
        <v>-670</v>
      </c>
      <c r="Q116" s="506">
        <f t="shared" si="174"/>
        <v>0</v>
      </c>
      <c r="R116" s="323">
        <f t="shared" si="174"/>
        <v>-670</v>
      </c>
      <c r="S116" s="81">
        <f t="shared" si="174"/>
        <v>0</v>
      </c>
      <c r="T116" s="336">
        <f t="shared" si="174"/>
        <v>-2010</v>
      </c>
    </row>
    <row r="118" spans="1:20" ht="15.75" x14ac:dyDescent="0.25">
      <c r="A118" s="1290" t="s">
        <v>280</v>
      </c>
      <c r="B118" s="1291"/>
      <c r="C118" s="1291"/>
      <c r="D118" s="1291"/>
      <c r="E118" s="1291"/>
      <c r="F118" s="1291"/>
      <c r="G118" s="1291"/>
      <c r="H118" s="1291"/>
      <c r="I118" s="1291"/>
      <c r="J118" s="1291"/>
      <c r="K118" s="1291"/>
      <c r="L118" s="1291"/>
      <c r="M118" s="1291"/>
      <c r="N118" s="1291"/>
      <c r="O118" s="1291"/>
      <c r="P118" s="1291"/>
      <c r="Q118" s="1291"/>
      <c r="R118" s="1291"/>
      <c r="S118" s="1291"/>
      <c r="T118" s="1291"/>
    </row>
    <row r="119" spans="1:20" ht="36.75" thickBot="1" x14ac:dyDescent="0.3">
      <c r="A119" s="86" t="s">
        <v>14</v>
      </c>
      <c r="B119" s="278" t="str">
        <f t="shared" ref="B119:T119" si="176">B5</f>
        <v>Carga Horária</v>
      </c>
      <c r="C119" s="105" t="str">
        <f t="shared" si="176"/>
        <v>Equipe Mínima TA</v>
      </c>
      <c r="D119" s="306" t="str">
        <f t="shared" si="176"/>
        <v>Total Horas</v>
      </c>
      <c r="E119" s="523" t="str">
        <f t="shared" si="176"/>
        <v>MAR</v>
      </c>
      <c r="F119" s="348" t="str">
        <f t="shared" si="176"/>
        <v>Saldo Mar</v>
      </c>
      <c r="G119" s="523" t="str">
        <f t="shared" si="176"/>
        <v>ABR</v>
      </c>
      <c r="H119" s="348" t="str">
        <f t="shared" si="176"/>
        <v>Saldo Abr</v>
      </c>
      <c r="I119" s="523" t="str">
        <f t="shared" si="176"/>
        <v>MAI</v>
      </c>
      <c r="J119" s="348" t="str">
        <f t="shared" si="176"/>
        <v>Saldo Mai</v>
      </c>
      <c r="K119" s="255" t="str">
        <f t="shared" ref="K119:L119" si="177">K5</f>
        <v>3º Trimestre</v>
      </c>
      <c r="L119" s="346" t="str">
        <f t="shared" si="177"/>
        <v>Saldo Trim</v>
      </c>
      <c r="M119" s="523" t="str">
        <f t="shared" si="176"/>
        <v>JUN</v>
      </c>
      <c r="N119" s="348" t="str">
        <f t="shared" si="176"/>
        <v>Saldo Jun</v>
      </c>
      <c r="O119" s="503" t="str">
        <f t="shared" si="176"/>
        <v>JUL</v>
      </c>
      <c r="P119" s="348" t="str">
        <f t="shared" si="176"/>
        <v>Saldo Jul</v>
      </c>
      <c r="Q119" s="503" t="str">
        <f t="shared" si="176"/>
        <v>AGO</v>
      </c>
      <c r="R119" s="348" t="str">
        <f t="shared" si="176"/>
        <v>Saldo Ago</v>
      </c>
      <c r="S119" s="255" t="str">
        <f t="shared" si="176"/>
        <v>4º Trimestre</v>
      </c>
      <c r="T119" s="346" t="str">
        <f t="shared" si="176"/>
        <v>Saldo Trim</v>
      </c>
    </row>
    <row r="120" spans="1:20" ht="15.75" thickTop="1" x14ac:dyDescent="0.25">
      <c r="A120" s="89" t="s">
        <v>33</v>
      </c>
      <c r="B120" s="279">
        <v>20</v>
      </c>
      <c r="C120" s="10">
        <f>'UBS Jardim Japão'!B19</f>
        <v>6</v>
      </c>
      <c r="D120" s="300">
        <f t="shared" ref="D120:D129" si="178">C120*B120</f>
        <v>120</v>
      </c>
      <c r="E120" s="504">
        <f>'UBS Jardim Japão'!C19</f>
        <v>5</v>
      </c>
      <c r="F120" s="320">
        <f t="shared" ref="F120:F129" si="179">(E120*$B120)-$D120</f>
        <v>-20</v>
      </c>
      <c r="G120" s="504">
        <f>'UBS Jardim Japão'!E19</f>
        <v>0</v>
      </c>
      <c r="H120" s="320">
        <f t="shared" ref="H120:H129" si="180">(G120*$B120)-$D120</f>
        <v>-120</v>
      </c>
      <c r="I120" s="504">
        <f>'UBS Jardim Japão'!G19</f>
        <v>0</v>
      </c>
      <c r="J120" s="320">
        <f t="shared" ref="J120:J129" si="181">(I120*$B120)-$D120</f>
        <v>-120</v>
      </c>
      <c r="K120" s="245">
        <f t="shared" ref="K120:K129" si="182">SUM(E120,G120,I120)</f>
        <v>5</v>
      </c>
      <c r="L120" s="333">
        <f t="shared" ref="L120:L129" si="183">(K120*$B120)-$D120*3</f>
        <v>-260</v>
      </c>
      <c r="M120" s="504">
        <f>'UBS Jardim Japão'!K19</f>
        <v>0</v>
      </c>
      <c r="N120" s="320">
        <f t="shared" ref="N120:N129" si="184">(M120*$B120)-$D120</f>
        <v>-120</v>
      </c>
      <c r="O120" s="504">
        <f>'UBS Jardim Japão'!M19</f>
        <v>0</v>
      </c>
      <c r="P120" s="320">
        <f t="shared" ref="P120:P129" si="185">(O120*$B120)-$D120</f>
        <v>-120</v>
      </c>
      <c r="Q120" s="504">
        <f>'UBS Jardim Japão'!O19</f>
        <v>0</v>
      </c>
      <c r="R120" s="320">
        <f t="shared" ref="R120:R129" si="186">(Q120*$B120)-$D120</f>
        <v>-120</v>
      </c>
      <c r="S120" s="245">
        <f t="shared" ref="S120:S129" si="187">SUM(M120,O120,Q120)</f>
        <v>0</v>
      </c>
      <c r="T120" s="333">
        <f t="shared" ref="T120:T129" si="188">(S120*$B120)-$D120*3</f>
        <v>-360</v>
      </c>
    </row>
    <row r="121" spans="1:20" x14ac:dyDescent="0.25">
      <c r="A121" s="89" t="s">
        <v>20</v>
      </c>
      <c r="B121" s="280">
        <v>20</v>
      </c>
      <c r="C121" s="84">
        <f>'UBS Jardim Japão'!B20</f>
        <v>3</v>
      </c>
      <c r="D121" s="301">
        <f t="shared" si="178"/>
        <v>60</v>
      </c>
      <c r="E121" s="110">
        <f>'UBS Jardim Japão'!C20</f>
        <v>3</v>
      </c>
      <c r="F121" s="321">
        <f t="shared" si="179"/>
        <v>0</v>
      </c>
      <c r="G121" s="110">
        <f>'UBS Jardim Japão'!E20</f>
        <v>0</v>
      </c>
      <c r="H121" s="321">
        <f t="shared" si="180"/>
        <v>-60</v>
      </c>
      <c r="I121" s="110">
        <f>'UBS Jardim Japão'!G20</f>
        <v>0</v>
      </c>
      <c r="J121" s="321">
        <f t="shared" si="181"/>
        <v>-60</v>
      </c>
      <c r="K121" s="257">
        <f t="shared" si="182"/>
        <v>3</v>
      </c>
      <c r="L121" s="334">
        <f t="shared" si="183"/>
        <v>-120</v>
      </c>
      <c r="M121" s="110">
        <f>'UBS Jardim Japão'!K20</f>
        <v>0</v>
      </c>
      <c r="N121" s="321">
        <f t="shared" si="184"/>
        <v>-60</v>
      </c>
      <c r="O121" s="110">
        <f>'UBS Jardim Japão'!M20</f>
        <v>0</v>
      </c>
      <c r="P121" s="321">
        <f t="shared" si="185"/>
        <v>-60</v>
      </c>
      <c r="Q121" s="110">
        <f>'UBS Jardim Japão'!O20</f>
        <v>0</v>
      </c>
      <c r="R121" s="321">
        <f t="shared" si="186"/>
        <v>-60</v>
      </c>
      <c r="S121" s="257">
        <f t="shared" si="187"/>
        <v>0</v>
      </c>
      <c r="T121" s="334">
        <f t="shared" si="188"/>
        <v>-180</v>
      </c>
    </row>
    <row r="122" spans="1:20" x14ac:dyDescent="0.25">
      <c r="A122" s="89" t="s">
        <v>43</v>
      </c>
      <c r="B122" s="280">
        <v>20</v>
      </c>
      <c r="C122" s="84">
        <f>'UBS Jardim Japão'!B21</f>
        <v>3</v>
      </c>
      <c r="D122" s="301">
        <f t="shared" si="178"/>
        <v>60</v>
      </c>
      <c r="E122" s="110">
        <f>'UBS Jardim Japão'!C21</f>
        <v>2.5</v>
      </c>
      <c r="F122" s="321">
        <f t="shared" si="179"/>
        <v>-10</v>
      </c>
      <c r="G122" s="110">
        <f>'UBS Jardim Japão'!E21</f>
        <v>0</v>
      </c>
      <c r="H122" s="321">
        <f t="shared" si="180"/>
        <v>-60</v>
      </c>
      <c r="I122" s="110">
        <f>'UBS Jardim Japão'!G21</f>
        <v>0</v>
      </c>
      <c r="J122" s="321">
        <f t="shared" si="181"/>
        <v>-60</v>
      </c>
      <c r="K122" s="257">
        <f t="shared" si="182"/>
        <v>2.5</v>
      </c>
      <c r="L122" s="334">
        <f t="shared" si="183"/>
        <v>-130</v>
      </c>
      <c r="M122" s="110">
        <f>'UBS Jardim Japão'!K21</f>
        <v>0</v>
      </c>
      <c r="N122" s="321">
        <f t="shared" si="184"/>
        <v>-60</v>
      </c>
      <c r="O122" s="110">
        <f>'UBS Jardim Japão'!M21</f>
        <v>0</v>
      </c>
      <c r="P122" s="321">
        <f t="shared" si="185"/>
        <v>-60</v>
      </c>
      <c r="Q122" s="110">
        <f>'UBS Jardim Japão'!O21</f>
        <v>0</v>
      </c>
      <c r="R122" s="321">
        <f t="shared" si="186"/>
        <v>-60</v>
      </c>
      <c r="S122" s="257">
        <f t="shared" si="187"/>
        <v>0</v>
      </c>
      <c r="T122" s="334">
        <f t="shared" si="188"/>
        <v>-180</v>
      </c>
    </row>
    <row r="123" spans="1:20" x14ac:dyDescent="0.25">
      <c r="A123" s="89" t="s">
        <v>23</v>
      </c>
      <c r="B123" s="280">
        <v>20</v>
      </c>
      <c r="C123" s="84">
        <f>'UBS Jardim Japão'!B22</f>
        <v>3</v>
      </c>
      <c r="D123" s="301">
        <f t="shared" si="178"/>
        <v>60</v>
      </c>
      <c r="E123" s="110">
        <f>'UBS Jardim Japão'!C22</f>
        <v>3</v>
      </c>
      <c r="F123" s="321">
        <f t="shared" si="179"/>
        <v>0</v>
      </c>
      <c r="G123" s="110">
        <f>'UBS Jardim Japão'!E22</f>
        <v>0</v>
      </c>
      <c r="H123" s="321">
        <f t="shared" si="180"/>
        <v>-60</v>
      </c>
      <c r="I123" s="110">
        <f>'UBS Jardim Japão'!G22</f>
        <v>0</v>
      </c>
      <c r="J123" s="321">
        <f t="shared" si="181"/>
        <v>-60</v>
      </c>
      <c r="K123" s="257">
        <f t="shared" si="182"/>
        <v>3</v>
      </c>
      <c r="L123" s="334">
        <f t="shared" si="183"/>
        <v>-120</v>
      </c>
      <c r="M123" s="110">
        <f>'UBS Jardim Japão'!K22</f>
        <v>0</v>
      </c>
      <c r="N123" s="321">
        <f t="shared" si="184"/>
        <v>-60</v>
      </c>
      <c r="O123" s="110">
        <f>'UBS Jardim Japão'!M22</f>
        <v>0</v>
      </c>
      <c r="P123" s="321">
        <f t="shared" si="185"/>
        <v>-60</v>
      </c>
      <c r="Q123" s="110">
        <f>'UBS Jardim Japão'!O22</f>
        <v>0</v>
      </c>
      <c r="R123" s="321">
        <f t="shared" si="186"/>
        <v>-60</v>
      </c>
      <c r="S123" s="257">
        <f t="shared" si="187"/>
        <v>0</v>
      </c>
      <c r="T123" s="334">
        <f t="shared" si="188"/>
        <v>-180</v>
      </c>
    </row>
    <row r="124" spans="1:20" x14ac:dyDescent="0.25">
      <c r="A124" s="89" t="s">
        <v>24</v>
      </c>
      <c r="B124" s="280">
        <v>30</v>
      </c>
      <c r="C124" s="84">
        <f>'UBS Jardim Japão'!B23</f>
        <v>2</v>
      </c>
      <c r="D124" s="301">
        <f t="shared" si="178"/>
        <v>60</v>
      </c>
      <c r="E124" s="110">
        <f>'UBS Jardim Japão'!C23</f>
        <v>2</v>
      </c>
      <c r="F124" s="321">
        <f t="shared" si="179"/>
        <v>0</v>
      </c>
      <c r="G124" s="110">
        <f>'UBS Jardim Japão'!E23</f>
        <v>0</v>
      </c>
      <c r="H124" s="321">
        <f t="shared" si="180"/>
        <v>-60</v>
      </c>
      <c r="I124" s="110">
        <f>'UBS Jardim Japão'!G23</f>
        <v>0</v>
      </c>
      <c r="J124" s="321">
        <f t="shared" si="181"/>
        <v>-60</v>
      </c>
      <c r="K124" s="257">
        <f t="shared" si="182"/>
        <v>2</v>
      </c>
      <c r="L124" s="334">
        <f t="shared" si="183"/>
        <v>-120</v>
      </c>
      <c r="M124" s="110">
        <f>'UBS Jardim Japão'!K23</f>
        <v>0</v>
      </c>
      <c r="N124" s="321">
        <f t="shared" si="184"/>
        <v>-60</v>
      </c>
      <c r="O124" s="110">
        <f>'UBS Jardim Japão'!M23</f>
        <v>0</v>
      </c>
      <c r="P124" s="321">
        <f t="shared" si="185"/>
        <v>-60</v>
      </c>
      <c r="Q124" s="110">
        <f>'UBS Jardim Japão'!O23</f>
        <v>0</v>
      </c>
      <c r="R124" s="321">
        <f t="shared" si="186"/>
        <v>-60</v>
      </c>
      <c r="S124" s="257">
        <f t="shared" si="187"/>
        <v>0</v>
      </c>
      <c r="T124" s="334">
        <f t="shared" si="188"/>
        <v>-180</v>
      </c>
    </row>
    <row r="125" spans="1:20" x14ac:dyDescent="0.25">
      <c r="A125" s="89" t="s">
        <v>25</v>
      </c>
      <c r="B125" s="280">
        <v>30</v>
      </c>
      <c r="C125" s="84">
        <f>'UBS Jardim Japão'!B24</f>
        <v>6</v>
      </c>
      <c r="D125" s="301">
        <f t="shared" si="178"/>
        <v>180</v>
      </c>
      <c r="E125" s="110">
        <f>'UBS Jardim Japão'!C24</f>
        <v>7</v>
      </c>
      <c r="F125" s="321">
        <f t="shared" si="179"/>
        <v>30</v>
      </c>
      <c r="G125" s="110">
        <f>'UBS Jardim Japão'!E24</f>
        <v>0</v>
      </c>
      <c r="H125" s="321">
        <f t="shared" si="180"/>
        <v>-180</v>
      </c>
      <c r="I125" s="110">
        <f>'UBS Jardim Japão'!G24</f>
        <v>0</v>
      </c>
      <c r="J125" s="321">
        <f t="shared" si="181"/>
        <v>-180</v>
      </c>
      <c r="K125" s="257">
        <f t="shared" si="182"/>
        <v>7</v>
      </c>
      <c r="L125" s="334">
        <f t="shared" si="183"/>
        <v>-330</v>
      </c>
      <c r="M125" s="110">
        <f>'UBS Jardim Japão'!K24</f>
        <v>0</v>
      </c>
      <c r="N125" s="321">
        <f t="shared" si="184"/>
        <v>-180</v>
      </c>
      <c r="O125" s="110">
        <f>'UBS Jardim Japão'!M24</f>
        <v>0</v>
      </c>
      <c r="P125" s="321">
        <f t="shared" si="185"/>
        <v>-180</v>
      </c>
      <c r="Q125" s="110">
        <f>'UBS Jardim Japão'!O24</f>
        <v>0</v>
      </c>
      <c r="R125" s="321">
        <f t="shared" si="186"/>
        <v>-180</v>
      </c>
      <c r="S125" s="257">
        <f t="shared" si="187"/>
        <v>0</v>
      </c>
      <c r="T125" s="334">
        <f t="shared" si="188"/>
        <v>-540</v>
      </c>
    </row>
    <row r="126" spans="1:20" x14ac:dyDescent="0.25">
      <c r="A126" s="89" t="s">
        <v>45</v>
      </c>
      <c r="B126" s="280">
        <v>40</v>
      </c>
      <c r="C126" s="84">
        <f>'UBS Jardim Japão'!B25</f>
        <v>1</v>
      </c>
      <c r="D126" s="301">
        <f t="shared" si="178"/>
        <v>40</v>
      </c>
      <c r="E126" s="110">
        <f>'UBS Jardim Japão'!C25</f>
        <v>1</v>
      </c>
      <c r="F126" s="321">
        <f t="shared" si="179"/>
        <v>0</v>
      </c>
      <c r="G126" s="110">
        <f>'UBS Jardim Japão'!E25</f>
        <v>0</v>
      </c>
      <c r="H126" s="321">
        <f t="shared" si="180"/>
        <v>-40</v>
      </c>
      <c r="I126" s="110">
        <f>'UBS Jardim Japão'!G25</f>
        <v>0</v>
      </c>
      <c r="J126" s="321">
        <f t="shared" si="181"/>
        <v>-40</v>
      </c>
      <c r="K126" s="257">
        <f t="shared" si="182"/>
        <v>1</v>
      </c>
      <c r="L126" s="334">
        <f t="shared" si="183"/>
        <v>-80</v>
      </c>
      <c r="M126" s="110">
        <f>'UBS Jardim Japão'!K25</f>
        <v>0</v>
      </c>
      <c r="N126" s="321">
        <f t="shared" si="184"/>
        <v>-40</v>
      </c>
      <c r="O126" s="110">
        <f>'UBS Jardim Japão'!M25</f>
        <v>0</v>
      </c>
      <c r="P126" s="321">
        <f t="shared" si="185"/>
        <v>-40</v>
      </c>
      <c r="Q126" s="110">
        <f>'UBS Jardim Japão'!O25</f>
        <v>0</v>
      </c>
      <c r="R126" s="321">
        <f t="shared" si="186"/>
        <v>-40</v>
      </c>
      <c r="S126" s="257">
        <f t="shared" si="187"/>
        <v>0</v>
      </c>
      <c r="T126" s="334">
        <f t="shared" si="188"/>
        <v>-120</v>
      </c>
    </row>
    <row r="127" spans="1:20" x14ac:dyDescent="0.25">
      <c r="A127" s="89" t="s">
        <v>26</v>
      </c>
      <c r="B127" s="280">
        <v>40</v>
      </c>
      <c r="C127" s="84">
        <f>'UBS Jardim Japão'!B26</f>
        <v>1</v>
      </c>
      <c r="D127" s="301">
        <f t="shared" si="178"/>
        <v>40</v>
      </c>
      <c r="E127" s="110">
        <f>'UBS Jardim Japão'!C26</f>
        <v>1</v>
      </c>
      <c r="F127" s="321">
        <f t="shared" si="179"/>
        <v>0</v>
      </c>
      <c r="G127" s="110">
        <f>'UBS Jardim Japão'!E26</f>
        <v>0</v>
      </c>
      <c r="H127" s="321">
        <f t="shared" si="180"/>
        <v>-40</v>
      </c>
      <c r="I127" s="110">
        <f>'UBS Jardim Japão'!G26</f>
        <v>0</v>
      </c>
      <c r="J127" s="321">
        <f t="shared" si="181"/>
        <v>-40</v>
      </c>
      <c r="K127" s="257">
        <f t="shared" si="182"/>
        <v>1</v>
      </c>
      <c r="L127" s="334">
        <f t="shared" si="183"/>
        <v>-80</v>
      </c>
      <c r="M127" s="110">
        <f>'UBS Jardim Japão'!K26</f>
        <v>0</v>
      </c>
      <c r="N127" s="321">
        <f t="shared" si="184"/>
        <v>-40</v>
      </c>
      <c r="O127" s="110">
        <f>'UBS Jardim Japão'!M26</f>
        <v>0</v>
      </c>
      <c r="P127" s="321">
        <f t="shared" si="185"/>
        <v>-40</v>
      </c>
      <c r="Q127" s="110">
        <f>'UBS Jardim Japão'!O26</f>
        <v>0</v>
      </c>
      <c r="R127" s="321">
        <f t="shared" si="186"/>
        <v>-40</v>
      </c>
      <c r="S127" s="257">
        <f t="shared" si="187"/>
        <v>0</v>
      </c>
      <c r="T127" s="334">
        <f t="shared" si="188"/>
        <v>-120</v>
      </c>
    </row>
    <row r="128" spans="1:20" x14ac:dyDescent="0.25">
      <c r="A128" s="89" t="s">
        <v>175</v>
      </c>
      <c r="B128" s="280">
        <v>30</v>
      </c>
      <c r="C128" s="90">
        <f>'UBS Jardim Japão'!B27</f>
        <v>1</v>
      </c>
      <c r="D128" s="308">
        <f t="shared" si="178"/>
        <v>30</v>
      </c>
      <c r="E128" s="110">
        <f>'UBS Jardim Japão'!C27</f>
        <v>0</v>
      </c>
      <c r="F128" s="321">
        <f t="shared" si="179"/>
        <v>-30</v>
      </c>
      <c r="G128" s="110">
        <f>'UBS Jardim Japão'!E27</f>
        <v>0</v>
      </c>
      <c r="H128" s="321">
        <f t="shared" si="180"/>
        <v>-30</v>
      </c>
      <c r="I128" s="110">
        <f>'UBS Jardim Japão'!G27</f>
        <v>0</v>
      </c>
      <c r="J128" s="321">
        <f t="shared" si="181"/>
        <v>-30</v>
      </c>
      <c r="K128" s="257">
        <f t="shared" si="182"/>
        <v>0</v>
      </c>
      <c r="L128" s="334">
        <f t="shared" si="183"/>
        <v>-90</v>
      </c>
      <c r="M128" s="110">
        <f>'UBS Jardim Japão'!K27</f>
        <v>0</v>
      </c>
      <c r="N128" s="321">
        <f t="shared" si="184"/>
        <v>-30</v>
      </c>
      <c r="O128" s="110">
        <f>'UBS Jardim Japão'!M27</f>
        <v>0</v>
      </c>
      <c r="P128" s="321">
        <f t="shared" si="185"/>
        <v>-30</v>
      </c>
      <c r="Q128" s="110">
        <f>'UBS Jardim Japão'!O27</f>
        <v>0</v>
      </c>
      <c r="R128" s="321">
        <f t="shared" si="186"/>
        <v>-30</v>
      </c>
      <c r="S128" s="257">
        <f t="shared" si="187"/>
        <v>0</v>
      </c>
      <c r="T128" s="334">
        <f t="shared" si="188"/>
        <v>-90</v>
      </c>
    </row>
    <row r="129" spans="1:20" ht="15.75" thickBot="1" x14ac:dyDescent="0.3">
      <c r="A129" s="111" t="s">
        <v>34</v>
      </c>
      <c r="B129" s="281">
        <v>30</v>
      </c>
      <c r="C129" s="162">
        <f>'UBS Jardim Japão'!B28</f>
        <v>1</v>
      </c>
      <c r="D129" s="310">
        <f t="shared" si="178"/>
        <v>30</v>
      </c>
      <c r="E129" s="505">
        <f>'UBS Jardim Japão'!C28</f>
        <v>1</v>
      </c>
      <c r="F129" s="322">
        <f t="shared" si="179"/>
        <v>0</v>
      </c>
      <c r="G129" s="505">
        <f>'UBS Jardim Japão'!E28</f>
        <v>0</v>
      </c>
      <c r="H129" s="322">
        <f t="shared" si="180"/>
        <v>-30</v>
      </c>
      <c r="I129" s="505">
        <f>'UBS Jardim Japão'!G28</f>
        <v>0</v>
      </c>
      <c r="J129" s="322">
        <f t="shared" si="181"/>
        <v>-30</v>
      </c>
      <c r="K129" s="258">
        <f t="shared" si="182"/>
        <v>1</v>
      </c>
      <c r="L129" s="335">
        <f t="shared" si="183"/>
        <v>-60</v>
      </c>
      <c r="M129" s="505">
        <f>'UBS Jardim Japão'!K28</f>
        <v>0</v>
      </c>
      <c r="N129" s="322">
        <f t="shared" si="184"/>
        <v>-30</v>
      </c>
      <c r="O129" s="505">
        <f>'UBS Jardim Japão'!M28</f>
        <v>0</v>
      </c>
      <c r="P129" s="322">
        <f t="shared" si="185"/>
        <v>-30</v>
      </c>
      <c r="Q129" s="505">
        <f>'UBS Jardim Japão'!O28</f>
        <v>0</v>
      </c>
      <c r="R129" s="322">
        <f t="shared" si="186"/>
        <v>-30</v>
      </c>
      <c r="S129" s="258">
        <f t="shared" si="187"/>
        <v>0</v>
      </c>
      <c r="T129" s="335">
        <f t="shared" si="188"/>
        <v>-90</v>
      </c>
    </row>
    <row r="130" spans="1:20" ht="15.75" thickBot="1" x14ac:dyDescent="0.3">
      <c r="A130" s="6" t="s">
        <v>7</v>
      </c>
      <c r="B130" s="297">
        <f>SUM(B120:B129)</f>
        <v>280</v>
      </c>
      <c r="C130" s="7">
        <f>SUM(C120:C129)</f>
        <v>27</v>
      </c>
      <c r="D130" s="304">
        <f t="shared" ref="D130:T130" si="189">SUM(D120:D129)</f>
        <v>680</v>
      </c>
      <c r="E130" s="506">
        <f t="shared" si="189"/>
        <v>25.5</v>
      </c>
      <c r="F130" s="323">
        <f t="shared" si="189"/>
        <v>-30</v>
      </c>
      <c r="G130" s="506">
        <f t="shared" si="189"/>
        <v>0</v>
      </c>
      <c r="H130" s="323">
        <f t="shared" si="189"/>
        <v>-680</v>
      </c>
      <c r="I130" s="506">
        <f t="shared" si="189"/>
        <v>0</v>
      </c>
      <c r="J130" s="323">
        <f t="shared" si="189"/>
        <v>-680</v>
      </c>
      <c r="K130" s="81">
        <f t="shared" ref="K130:L130" si="190">SUM(K120:K129)</f>
        <v>25.5</v>
      </c>
      <c r="L130" s="336">
        <f t="shared" si="190"/>
        <v>-1390</v>
      </c>
      <c r="M130" s="506">
        <f t="shared" si="189"/>
        <v>0</v>
      </c>
      <c r="N130" s="323">
        <f t="shared" si="189"/>
        <v>-680</v>
      </c>
      <c r="O130" s="506">
        <f t="shared" si="189"/>
        <v>0</v>
      </c>
      <c r="P130" s="323">
        <f t="shared" si="189"/>
        <v>-680</v>
      </c>
      <c r="Q130" s="506">
        <f t="shared" si="189"/>
        <v>0</v>
      </c>
      <c r="R130" s="323">
        <f t="shared" si="189"/>
        <v>-680</v>
      </c>
      <c r="S130" s="81">
        <f t="shared" si="189"/>
        <v>0</v>
      </c>
      <c r="T130" s="336">
        <f t="shared" si="189"/>
        <v>-2040</v>
      </c>
    </row>
    <row r="132" spans="1:20" ht="15.75" x14ac:dyDescent="0.25">
      <c r="A132" s="1290" t="s">
        <v>308</v>
      </c>
      <c r="B132" s="1291"/>
      <c r="C132" s="1291"/>
      <c r="D132" s="1291"/>
      <c r="E132" s="1291"/>
      <c r="F132" s="1291"/>
      <c r="G132" s="1291"/>
      <c r="H132" s="1291"/>
      <c r="I132" s="1291"/>
      <c r="J132" s="1291"/>
      <c r="K132" s="1291"/>
      <c r="L132" s="1291"/>
      <c r="M132" s="1291"/>
      <c r="N132" s="1291"/>
      <c r="O132" s="1291"/>
      <c r="P132" s="1291"/>
      <c r="Q132" s="1291"/>
      <c r="R132" s="1291"/>
      <c r="S132" s="1291"/>
      <c r="T132" s="1291"/>
    </row>
    <row r="133" spans="1:20" ht="36.75" thickBot="1" x14ac:dyDescent="0.3">
      <c r="A133" s="86" t="s">
        <v>14</v>
      </c>
      <c r="B133" s="278" t="str">
        <f t="shared" ref="B133:T133" si="191">B5</f>
        <v>Carga Horária</v>
      </c>
      <c r="C133" s="105" t="str">
        <f t="shared" si="191"/>
        <v>Equipe Mínima TA</v>
      </c>
      <c r="D133" s="306" t="str">
        <f t="shared" si="191"/>
        <v>Total Horas</v>
      </c>
      <c r="E133" s="523" t="str">
        <f t="shared" si="191"/>
        <v>MAR</v>
      </c>
      <c r="F133" s="348" t="str">
        <f t="shared" si="191"/>
        <v>Saldo Mar</v>
      </c>
      <c r="G133" s="523" t="str">
        <f t="shared" si="191"/>
        <v>ABR</v>
      </c>
      <c r="H133" s="348" t="str">
        <f t="shared" si="191"/>
        <v>Saldo Abr</v>
      </c>
      <c r="I133" s="523" t="str">
        <f t="shared" si="191"/>
        <v>MAI</v>
      </c>
      <c r="J133" s="348" t="str">
        <f t="shared" si="191"/>
        <v>Saldo Mai</v>
      </c>
      <c r="K133" s="255" t="str">
        <f t="shared" ref="K133:L133" si="192">K5</f>
        <v>3º Trimestre</v>
      </c>
      <c r="L133" s="346" t="str">
        <f t="shared" si="192"/>
        <v>Saldo Trim</v>
      </c>
      <c r="M133" s="523" t="str">
        <f t="shared" si="191"/>
        <v>JUN</v>
      </c>
      <c r="N133" s="348" t="str">
        <f t="shared" si="191"/>
        <v>Saldo Jun</v>
      </c>
      <c r="O133" s="503" t="str">
        <f t="shared" si="191"/>
        <v>JUL</v>
      </c>
      <c r="P133" s="348" t="str">
        <f t="shared" si="191"/>
        <v>Saldo Jul</v>
      </c>
      <c r="Q133" s="503" t="str">
        <f t="shared" si="191"/>
        <v>AGO</v>
      </c>
      <c r="R133" s="348" t="str">
        <f t="shared" si="191"/>
        <v>Saldo Ago</v>
      </c>
      <c r="S133" s="255" t="str">
        <f t="shared" si="191"/>
        <v>4º Trimestre</v>
      </c>
      <c r="T133" s="346" t="str">
        <f t="shared" si="191"/>
        <v>Saldo Trim</v>
      </c>
    </row>
    <row r="134" spans="1:20" ht="15.75" thickTop="1" x14ac:dyDescent="0.25">
      <c r="A134" s="9" t="s">
        <v>147</v>
      </c>
      <c r="B134" s="279">
        <v>40</v>
      </c>
      <c r="C134" s="88">
        <f>'EMAD na UBS JD JAPÃO'!B17</f>
        <v>2</v>
      </c>
      <c r="D134" s="307">
        <f t="shared" ref="D134:D139" si="193">C134*B134</f>
        <v>80</v>
      </c>
      <c r="E134" s="504">
        <f>'EMAD na UBS JD JAPÃO'!C17</f>
        <v>1</v>
      </c>
      <c r="F134" s="320">
        <f>(E134*$B134)-$D134</f>
        <v>-40</v>
      </c>
      <c r="G134" s="504">
        <f>'EMAD na UBS JD JAPÃO'!E17</f>
        <v>0</v>
      </c>
      <c r="H134" s="320">
        <f>(G134*$B134)-$D134</f>
        <v>-80</v>
      </c>
      <c r="I134" s="504">
        <f>'EMAD na UBS JD JAPÃO'!G17</f>
        <v>0</v>
      </c>
      <c r="J134" s="320">
        <f>(I134*$B134)-$D134</f>
        <v>-80</v>
      </c>
      <c r="K134" s="245">
        <f t="shared" ref="K134:K135" si="194">SUM(E134,G134,I134)</f>
        <v>1</v>
      </c>
      <c r="L134" s="333">
        <f t="shared" ref="L134:L135" si="195">(K134*$B134)-$D134*3</f>
        <v>-200</v>
      </c>
      <c r="M134" s="504">
        <f>'EMAD na UBS JD JAPÃO'!K17</f>
        <v>0</v>
      </c>
      <c r="N134" s="320">
        <f>(M134*$B134)-$D134</f>
        <v>-80</v>
      </c>
      <c r="O134" s="504">
        <f>'EMAD na UBS JD JAPÃO'!M17</f>
        <v>0</v>
      </c>
      <c r="P134" s="320">
        <f t="shared" ref="P134:P139" si="196">(O134*$B134)-$D134</f>
        <v>-80</v>
      </c>
      <c r="Q134" s="504">
        <f>'EMAD na UBS JD JAPÃO'!O17</f>
        <v>0</v>
      </c>
      <c r="R134" s="320">
        <f t="shared" ref="R134:R139" si="197">(Q134*$B134)-$D134</f>
        <v>-80</v>
      </c>
      <c r="S134" s="245">
        <f t="shared" ref="S134:S139" si="198">SUM(M134,O134,Q134)</f>
        <v>0</v>
      </c>
      <c r="T134" s="333">
        <f t="shared" ref="T134:T139" si="199">(S134*$B134)-$D134*3</f>
        <v>-240</v>
      </c>
    </row>
    <row r="135" spans="1:20" ht="15.75" thickBot="1" x14ac:dyDescent="0.3">
      <c r="A135" s="555" t="s">
        <v>173</v>
      </c>
      <c r="B135" s="556">
        <v>30</v>
      </c>
      <c r="C135" s="557">
        <f>'EMAD na UBS JD JAPÃO'!B18</f>
        <v>0</v>
      </c>
      <c r="D135" s="558">
        <f t="shared" si="193"/>
        <v>0</v>
      </c>
      <c r="E135" s="559">
        <f>'EMAD na UBS JD JAPÃO'!C18</f>
        <v>2</v>
      </c>
      <c r="F135" s="560">
        <f t="shared" ref="F135:F139" si="200">(E135*$B135)-$D135</f>
        <v>60</v>
      </c>
      <c r="G135" s="559">
        <f>'EMAD na UBS JD JAPÃO'!E18</f>
        <v>0</v>
      </c>
      <c r="H135" s="560">
        <f t="shared" ref="H135:H139" si="201">(G135*$B135)-$D135</f>
        <v>0</v>
      </c>
      <c r="I135" s="559">
        <f>'EMAD na UBS JD JAPÃO'!G18</f>
        <v>0</v>
      </c>
      <c r="J135" s="560">
        <f t="shared" ref="J135:J139" si="202">(I135*$B135)-$D135</f>
        <v>0</v>
      </c>
      <c r="K135" s="246">
        <f t="shared" si="194"/>
        <v>2</v>
      </c>
      <c r="L135" s="561">
        <f t="shared" si="195"/>
        <v>60</v>
      </c>
      <c r="M135" s="559">
        <f>'EMAD na UBS JD JAPÃO'!K18</f>
        <v>0</v>
      </c>
      <c r="N135" s="560">
        <f t="shared" ref="N135:N139" si="203">(M135*$B135)-$D135</f>
        <v>0</v>
      </c>
      <c r="O135" s="559">
        <f>'EMAD na UBS JD JAPÃO'!M18</f>
        <v>0</v>
      </c>
      <c r="P135" s="560">
        <f t="shared" si="196"/>
        <v>0</v>
      </c>
      <c r="Q135" s="559">
        <f>'EMAD na UBS JD JAPÃO'!O18</f>
        <v>0</v>
      </c>
      <c r="R135" s="560">
        <f t="shared" si="197"/>
        <v>0</v>
      </c>
      <c r="S135" s="246">
        <f t="shared" si="198"/>
        <v>0</v>
      </c>
      <c r="T135" s="561">
        <f t="shared" si="199"/>
        <v>0</v>
      </c>
    </row>
    <row r="136" spans="1:20" ht="15.75" thickBot="1" x14ac:dyDescent="0.3">
      <c r="A136" s="360" t="s">
        <v>357</v>
      </c>
      <c r="B136" s="360">
        <f>SUM(B134:B135)</f>
        <v>70</v>
      </c>
      <c r="C136" s="388">
        <f t="shared" ref="C136:T136" si="204">SUM(C134:C135)</f>
        <v>2</v>
      </c>
      <c r="D136" s="389">
        <f t="shared" si="204"/>
        <v>80</v>
      </c>
      <c r="E136" s="566">
        <f t="shared" si="204"/>
        <v>3</v>
      </c>
      <c r="F136" s="362">
        <f t="shared" si="204"/>
        <v>20</v>
      </c>
      <c r="G136" s="566">
        <f t="shared" si="204"/>
        <v>0</v>
      </c>
      <c r="H136" s="362">
        <f t="shared" si="204"/>
        <v>-80</v>
      </c>
      <c r="I136" s="566">
        <f t="shared" si="204"/>
        <v>0</v>
      </c>
      <c r="J136" s="362">
        <f t="shared" si="204"/>
        <v>-80</v>
      </c>
      <c r="K136" s="567">
        <f t="shared" ref="K136:L136" si="205">SUM(K134:K135)</f>
        <v>3</v>
      </c>
      <c r="L136" s="364">
        <f t="shared" si="205"/>
        <v>-140</v>
      </c>
      <c r="M136" s="566">
        <f t="shared" si="204"/>
        <v>0</v>
      </c>
      <c r="N136" s="362">
        <f t="shared" si="204"/>
        <v>-80</v>
      </c>
      <c r="O136" s="566">
        <f t="shared" si="204"/>
        <v>0</v>
      </c>
      <c r="P136" s="362">
        <f t="shared" si="204"/>
        <v>-80</v>
      </c>
      <c r="Q136" s="566">
        <f t="shared" si="204"/>
        <v>0</v>
      </c>
      <c r="R136" s="362">
        <f t="shared" si="204"/>
        <v>-80</v>
      </c>
      <c r="S136" s="567">
        <f t="shared" si="204"/>
        <v>0</v>
      </c>
      <c r="T136" s="364">
        <f t="shared" si="204"/>
        <v>-240</v>
      </c>
    </row>
    <row r="137" spans="1:20" x14ac:dyDescent="0.25">
      <c r="A137" s="562" t="s">
        <v>148</v>
      </c>
      <c r="B137" s="563">
        <v>30</v>
      </c>
      <c r="C137" s="564">
        <f>'EMAD na UBS JD JAPÃO'!B19</f>
        <v>1</v>
      </c>
      <c r="D137" s="565">
        <f t="shared" si="193"/>
        <v>30</v>
      </c>
      <c r="E137" s="551">
        <f>'EMAD na UBS JD JAPÃO'!C19</f>
        <v>1</v>
      </c>
      <c r="F137" s="552">
        <f t="shared" si="200"/>
        <v>0</v>
      </c>
      <c r="G137" s="551">
        <f>'EMAD na UBS JD JAPÃO'!E19</f>
        <v>0</v>
      </c>
      <c r="H137" s="552">
        <f t="shared" si="201"/>
        <v>-30</v>
      </c>
      <c r="I137" s="551">
        <f>'EMAD na UBS JD JAPÃO'!G19</f>
        <v>0</v>
      </c>
      <c r="J137" s="552">
        <f t="shared" si="202"/>
        <v>-30</v>
      </c>
      <c r="K137" s="553">
        <f t="shared" ref="K137:K139" si="206">SUM(E137,G137,I137)</f>
        <v>1</v>
      </c>
      <c r="L137" s="554">
        <f t="shared" ref="L137:L139" si="207">(K137*$B137)-$D137*3</f>
        <v>-60</v>
      </c>
      <c r="M137" s="551">
        <f>'EMAD na UBS JD JAPÃO'!K19</f>
        <v>0</v>
      </c>
      <c r="N137" s="552">
        <f t="shared" si="203"/>
        <v>-30</v>
      </c>
      <c r="O137" s="551">
        <f>'EMAD na UBS JD JAPÃO'!M19</f>
        <v>0</v>
      </c>
      <c r="P137" s="552">
        <f t="shared" si="196"/>
        <v>-30</v>
      </c>
      <c r="Q137" s="551">
        <f>'EMAD na UBS JD JAPÃO'!O19</f>
        <v>0</v>
      </c>
      <c r="R137" s="552">
        <f t="shared" si="197"/>
        <v>-30</v>
      </c>
      <c r="S137" s="553">
        <f t="shared" si="198"/>
        <v>0</v>
      </c>
      <c r="T137" s="554">
        <f t="shared" si="199"/>
        <v>-90</v>
      </c>
    </row>
    <row r="138" spans="1:20" x14ac:dyDescent="0.25">
      <c r="A138" s="9" t="s">
        <v>153</v>
      </c>
      <c r="B138" s="279">
        <v>20</v>
      </c>
      <c r="C138" s="90">
        <f>'EMAD na UBS JD JAPÃO'!B20</f>
        <v>1</v>
      </c>
      <c r="D138" s="308">
        <f t="shared" si="193"/>
        <v>20</v>
      </c>
      <c r="E138" s="110">
        <f>'EMAD na UBS JD JAPÃO'!C20</f>
        <v>2</v>
      </c>
      <c r="F138" s="321">
        <f t="shared" si="200"/>
        <v>20</v>
      </c>
      <c r="G138" s="110">
        <f>'EMAD na UBS JD JAPÃO'!E20</f>
        <v>0</v>
      </c>
      <c r="H138" s="321">
        <f t="shared" si="201"/>
        <v>-20</v>
      </c>
      <c r="I138" s="110">
        <f>'EMAD na UBS JD JAPÃO'!G20</f>
        <v>0</v>
      </c>
      <c r="J138" s="321">
        <f t="shared" si="202"/>
        <v>-20</v>
      </c>
      <c r="K138" s="257">
        <f t="shared" si="206"/>
        <v>2</v>
      </c>
      <c r="L138" s="334">
        <f t="shared" si="207"/>
        <v>-20</v>
      </c>
      <c r="M138" s="110">
        <f>'EMAD na UBS JD JAPÃO'!K20</f>
        <v>0</v>
      </c>
      <c r="N138" s="321">
        <f t="shared" si="203"/>
        <v>-20</v>
      </c>
      <c r="O138" s="110">
        <f>'EMAD na UBS JD JAPÃO'!M20</f>
        <v>0</v>
      </c>
      <c r="P138" s="321">
        <f t="shared" si="196"/>
        <v>-20</v>
      </c>
      <c r="Q138" s="110">
        <f>'EMAD na UBS JD JAPÃO'!O20</f>
        <v>0</v>
      </c>
      <c r="R138" s="321">
        <f t="shared" si="197"/>
        <v>-20</v>
      </c>
      <c r="S138" s="257">
        <f t="shared" si="198"/>
        <v>0</v>
      </c>
      <c r="T138" s="334">
        <f t="shared" si="199"/>
        <v>-60</v>
      </c>
    </row>
    <row r="139" spans="1:20" ht="15.75" thickBot="1" x14ac:dyDescent="0.3">
      <c r="A139" s="111" t="s">
        <v>149</v>
      </c>
      <c r="B139" s="281">
        <v>30</v>
      </c>
      <c r="C139" s="93">
        <f>'EMAD na UBS JD JAPÃO'!B22</f>
        <v>4</v>
      </c>
      <c r="D139" s="303">
        <f t="shared" si="193"/>
        <v>120</v>
      </c>
      <c r="E139" s="505">
        <f>'EMAD na UBS JD JAPÃO'!C22</f>
        <v>4</v>
      </c>
      <c r="F139" s="322">
        <f t="shared" si="200"/>
        <v>0</v>
      </c>
      <c r="G139" s="505">
        <f>'EMAD na UBS JD JAPÃO'!E22</f>
        <v>0</v>
      </c>
      <c r="H139" s="322">
        <f t="shared" si="201"/>
        <v>-120</v>
      </c>
      <c r="I139" s="505">
        <f>'EMAD na UBS JD JAPÃO'!G22</f>
        <v>0</v>
      </c>
      <c r="J139" s="322">
        <f t="shared" si="202"/>
        <v>-120</v>
      </c>
      <c r="K139" s="258">
        <f t="shared" si="206"/>
        <v>4</v>
      </c>
      <c r="L139" s="335">
        <f t="shared" si="207"/>
        <v>-240</v>
      </c>
      <c r="M139" s="505">
        <f>'EMAD na UBS JD JAPÃO'!K22</f>
        <v>0</v>
      </c>
      <c r="N139" s="322">
        <f t="shared" si="203"/>
        <v>-120</v>
      </c>
      <c r="O139" s="505">
        <f>'EMAD na UBS JD JAPÃO'!M22</f>
        <v>0</v>
      </c>
      <c r="P139" s="322">
        <f t="shared" si="196"/>
        <v>-120</v>
      </c>
      <c r="Q139" s="505">
        <f>'EMAD na UBS JD JAPÃO'!O22</f>
        <v>0</v>
      </c>
      <c r="R139" s="322">
        <f t="shared" si="197"/>
        <v>-120</v>
      </c>
      <c r="S139" s="258">
        <f t="shared" si="198"/>
        <v>0</v>
      </c>
      <c r="T139" s="335">
        <f t="shared" si="199"/>
        <v>-360</v>
      </c>
    </row>
    <row r="140" spans="1:20" ht="15.75" thickBot="1" x14ac:dyDescent="0.3">
      <c r="A140" s="6" t="s">
        <v>7</v>
      </c>
      <c r="B140" s="297">
        <f>SUM(B134:B139)</f>
        <v>220</v>
      </c>
      <c r="C140" s="7">
        <f>SUM(C134:C139)</f>
        <v>10</v>
      </c>
      <c r="D140" s="304">
        <f t="shared" ref="D140:T140" si="208">SUM(D134:D139)</f>
        <v>330</v>
      </c>
      <c r="E140" s="506">
        <f t="shared" si="208"/>
        <v>13</v>
      </c>
      <c r="F140" s="323">
        <f>SUM(F134:F135,F137:F139)</f>
        <v>40</v>
      </c>
      <c r="G140" s="506">
        <f t="shared" si="208"/>
        <v>0</v>
      </c>
      <c r="H140" s="323">
        <f>SUM(H134:H135,H137:H139)</f>
        <v>-250</v>
      </c>
      <c r="I140" s="506">
        <f t="shared" si="208"/>
        <v>0</v>
      </c>
      <c r="J140" s="323">
        <f>SUM(J134:J135,J137:J139)</f>
        <v>-250</v>
      </c>
      <c r="K140" s="81">
        <f t="shared" ref="K140:L140" si="209">SUM(K134:K139)</f>
        <v>13</v>
      </c>
      <c r="L140" s="336">
        <f t="shared" si="209"/>
        <v>-600</v>
      </c>
      <c r="M140" s="506">
        <f t="shared" si="208"/>
        <v>0</v>
      </c>
      <c r="N140" s="323">
        <f>SUM(N134:N135,N137:N139)</f>
        <v>-250</v>
      </c>
      <c r="O140" s="506">
        <f t="shared" si="208"/>
        <v>0</v>
      </c>
      <c r="P140" s="323">
        <f>SUM(P134:P135,P137:P139)</f>
        <v>-250</v>
      </c>
      <c r="Q140" s="506">
        <f t="shared" si="208"/>
        <v>0</v>
      </c>
      <c r="R140" s="323">
        <f>SUM(R134:R135,R137:R139)</f>
        <v>-250</v>
      </c>
      <c r="S140" s="81">
        <f t="shared" si="208"/>
        <v>0</v>
      </c>
      <c r="T140" s="336">
        <f t="shared" si="208"/>
        <v>-990</v>
      </c>
    </row>
    <row r="142" spans="1:20" ht="15.75" x14ac:dyDescent="0.25">
      <c r="A142" s="1290" t="s">
        <v>283</v>
      </c>
      <c r="B142" s="1291"/>
      <c r="C142" s="1291"/>
      <c r="D142" s="1291"/>
      <c r="E142" s="1291"/>
      <c r="F142" s="1291"/>
      <c r="G142" s="1291"/>
      <c r="H142" s="1291"/>
      <c r="I142" s="1291"/>
      <c r="J142" s="1291"/>
      <c r="K142" s="1291"/>
      <c r="L142" s="1291"/>
      <c r="M142" s="1291"/>
      <c r="N142" s="1291"/>
      <c r="O142" s="1291"/>
      <c r="P142" s="1291"/>
      <c r="Q142" s="1291"/>
      <c r="R142" s="1291"/>
      <c r="S142" s="1291"/>
      <c r="T142" s="1291"/>
    </row>
    <row r="143" spans="1:20" ht="36.75" thickBot="1" x14ac:dyDescent="0.3">
      <c r="A143" s="86" t="s">
        <v>14</v>
      </c>
      <c r="B143" s="278" t="str">
        <f t="shared" ref="B143:T143" si="210">B5</f>
        <v>Carga Horária</v>
      </c>
      <c r="C143" s="105" t="str">
        <f t="shared" si="210"/>
        <v>Equipe Mínima TA</v>
      </c>
      <c r="D143" s="306" t="str">
        <f t="shared" si="210"/>
        <v>Total Horas</v>
      </c>
      <c r="E143" s="523" t="str">
        <f t="shared" si="210"/>
        <v>MAR</v>
      </c>
      <c r="F143" s="348" t="str">
        <f t="shared" si="210"/>
        <v>Saldo Mar</v>
      </c>
      <c r="G143" s="523" t="str">
        <f t="shared" si="210"/>
        <v>ABR</v>
      </c>
      <c r="H143" s="348" t="str">
        <f t="shared" si="210"/>
        <v>Saldo Abr</v>
      </c>
      <c r="I143" s="523" t="str">
        <f t="shared" si="210"/>
        <v>MAI</v>
      </c>
      <c r="J143" s="348" t="str">
        <f t="shared" si="210"/>
        <v>Saldo Mai</v>
      </c>
      <c r="K143" s="255" t="str">
        <f t="shared" ref="K143:L143" si="211">K5</f>
        <v>3º Trimestre</v>
      </c>
      <c r="L143" s="346" t="str">
        <f t="shared" si="211"/>
        <v>Saldo Trim</v>
      </c>
      <c r="M143" s="523" t="str">
        <f t="shared" si="210"/>
        <v>JUN</v>
      </c>
      <c r="N143" s="348" t="str">
        <f t="shared" si="210"/>
        <v>Saldo Jun</v>
      </c>
      <c r="O143" s="503" t="str">
        <f t="shared" si="210"/>
        <v>JUL</v>
      </c>
      <c r="P143" s="348" t="str">
        <f t="shared" si="210"/>
        <v>Saldo Jul</v>
      </c>
      <c r="Q143" s="503" t="str">
        <f t="shared" si="210"/>
        <v>AGO</v>
      </c>
      <c r="R143" s="348" t="str">
        <f t="shared" si="210"/>
        <v>Saldo Ago</v>
      </c>
      <c r="S143" s="255" t="str">
        <f t="shared" si="210"/>
        <v>4º Trimestre</v>
      </c>
      <c r="T143" s="346" t="str">
        <f t="shared" si="210"/>
        <v>Saldo Trim</v>
      </c>
    </row>
    <row r="144" spans="1:20" ht="15.75" thickTop="1" x14ac:dyDescent="0.25">
      <c r="A144" s="89" t="s">
        <v>33</v>
      </c>
      <c r="B144" s="279">
        <v>20</v>
      </c>
      <c r="C144" s="10">
        <f>'UBS Vila Ede'!B19</f>
        <v>9</v>
      </c>
      <c r="D144" s="300">
        <f t="shared" ref="D144:D151" si="212">C144*B144</f>
        <v>180</v>
      </c>
      <c r="E144" s="504">
        <f>'UBS Vila Ede'!C19</f>
        <v>7</v>
      </c>
      <c r="F144" s="320">
        <f t="shared" ref="F144:F151" si="213">(E144*$B144)-$D144</f>
        <v>-40</v>
      </c>
      <c r="G144" s="504">
        <f>'UBS Vila Ede'!E19</f>
        <v>0</v>
      </c>
      <c r="H144" s="320">
        <f t="shared" ref="H144:H151" si="214">(G144*$B144)-$D144</f>
        <v>-180</v>
      </c>
      <c r="I144" s="504">
        <f>'UBS Vila Ede'!G19</f>
        <v>0</v>
      </c>
      <c r="J144" s="320">
        <f t="shared" ref="J144:J151" si="215">(I144*$B144)-$D144</f>
        <v>-180</v>
      </c>
      <c r="K144" s="245">
        <f t="shared" ref="K144:K151" si="216">SUM(E144,G144,I144)</f>
        <v>7</v>
      </c>
      <c r="L144" s="333">
        <f t="shared" ref="L144:L151" si="217">(K144*$B144)-$D144*3</f>
        <v>-400</v>
      </c>
      <c r="M144" s="504">
        <f>'UBS Vila Ede'!K19</f>
        <v>0</v>
      </c>
      <c r="N144" s="320">
        <f t="shared" ref="N144:N151" si="218">(M144*$B144)-$D144</f>
        <v>-180</v>
      </c>
      <c r="O144" s="504">
        <f>'UBS Vila Ede'!M19</f>
        <v>0</v>
      </c>
      <c r="P144" s="320">
        <f t="shared" ref="P144:P151" si="219">(O144*$B144)-$D144</f>
        <v>-180</v>
      </c>
      <c r="Q144" s="504">
        <f>'UBS Vila Ede'!O19</f>
        <v>0</v>
      </c>
      <c r="R144" s="320">
        <f t="shared" ref="R144:R151" si="220">(Q144*$B144)-$D144</f>
        <v>-180</v>
      </c>
      <c r="S144" s="245">
        <f t="shared" ref="S144:S151" si="221">SUM(M144,O144,Q144)</f>
        <v>0</v>
      </c>
      <c r="T144" s="333">
        <f t="shared" ref="T144:T151" si="222">(S144*$B144)-$D144*3</f>
        <v>-540</v>
      </c>
    </row>
    <row r="145" spans="1:20" x14ac:dyDescent="0.25">
      <c r="A145" s="89" t="s">
        <v>20</v>
      </c>
      <c r="B145" s="280">
        <v>20</v>
      </c>
      <c r="C145" s="84">
        <f>'UBS Vila Ede'!B20</f>
        <v>3</v>
      </c>
      <c r="D145" s="301">
        <f t="shared" si="212"/>
        <v>60</v>
      </c>
      <c r="E145" s="110">
        <f>'UBS Vila Ede'!C20</f>
        <v>3</v>
      </c>
      <c r="F145" s="321">
        <f t="shared" si="213"/>
        <v>0</v>
      </c>
      <c r="G145" s="110">
        <f>'UBS Vila Ede'!E20</f>
        <v>0</v>
      </c>
      <c r="H145" s="321">
        <f t="shared" si="214"/>
        <v>-60</v>
      </c>
      <c r="I145" s="110">
        <f>'UBS Vila Ede'!G20</f>
        <v>0</v>
      </c>
      <c r="J145" s="321">
        <f t="shared" si="215"/>
        <v>-60</v>
      </c>
      <c r="K145" s="257">
        <f t="shared" si="216"/>
        <v>3</v>
      </c>
      <c r="L145" s="334">
        <f t="shared" si="217"/>
        <v>-120</v>
      </c>
      <c r="M145" s="110">
        <f>'UBS Vila Ede'!K20</f>
        <v>0</v>
      </c>
      <c r="N145" s="321">
        <f t="shared" si="218"/>
        <v>-60</v>
      </c>
      <c r="O145" s="110">
        <f>'UBS Vila Ede'!M20</f>
        <v>0</v>
      </c>
      <c r="P145" s="321">
        <f t="shared" si="219"/>
        <v>-60</v>
      </c>
      <c r="Q145" s="110">
        <f>'UBS Vila Ede'!O20</f>
        <v>0</v>
      </c>
      <c r="R145" s="321">
        <f t="shared" si="220"/>
        <v>-60</v>
      </c>
      <c r="S145" s="257">
        <f t="shared" si="221"/>
        <v>0</v>
      </c>
      <c r="T145" s="334">
        <f t="shared" si="222"/>
        <v>-180</v>
      </c>
    </row>
    <row r="146" spans="1:20" x14ac:dyDescent="0.25">
      <c r="A146" s="89" t="s">
        <v>43</v>
      </c>
      <c r="B146" s="280">
        <v>20</v>
      </c>
      <c r="C146" s="84">
        <f>'UBS Vila Ede'!B21</f>
        <v>2</v>
      </c>
      <c r="D146" s="301">
        <f t="shared" si="212"/>
        <v>40</v>
      </c>
      <c r="E146" s="110">
        <f>'UBS Vila Ede'!C21</f>
        <v>2</v>
      </c>
      <c r="F146" s="321">
        <f t="shared" si="213"/>
        <v>0</v>
      </c>
      <c r="G146" s="110">
        <f>'UBS Vila Ede'!E21</f>
        <v>0</v>
      </c>
      <c r="H146" s="321">
        <f t="shared" si="214"/>
        <v>-40</v>
      </c>
      <c r="I146" s="110">
        <f>'UBS Vila Ede'!G21</f>
        <v>0</v>
      </c>
      <c r="J146" s="321">
        <f t="shared" si="215"/>
        <v>-40</v>
      </c>
      <c r="K146" s="257">
        <f t="shared" si="216"/>
        <v>2</v>
      </c>
      <c r="L146" s="334">
        <f t="shared" si="217"/>
        <v>-80</v>
      </c>
      <c r="M146" s="110">
        <f>'UBS Vila Ede'!K21</f>
        <v>0</v>
      </c>
      <c r="N146" s="321">
        <f t="shared" si="218"/>
        <v>-40</v>
      </c>
      <c r="O146" s="110">
        <f>'UBS Vila Ede'!M21</f>
        <v>0</v>
      </c>
      <c r="P146" s="321">
        <f t="shared" si="219"/>
        <v>-40</v>
      </c>
      <c r="Q146" s="110">
        <f>'UBS Vila Ede'!O21</f>
        <v>0</v>
      </c>
      <c r="R146" s="321">
        <f t="shared" si="220"/>
        <v>-40</v>
      </c>
      <c r="S146" s="257">
        <f t="shared" si="221"/>
        <v>0</v>
      </c>
      <c r="T146" s="334">
        <f t="shared" si="222"/>
        <v>-120</v>
      </c>
    </row>
    <row r="147" spans="1:20" x14ac:dyDescent="0.25">
      <c r="A147" s="89" t="s">
        <v>23</v>
      </c>
      <c r="B147" s="280">
        <v>20</v>
      </c>
      <c r="C147" s="84">
        <f>'UBS Vila Ede'!B22</f>
        <v>2</v>
      </c>
      <c r="D147" s="301">
        <f t="shared" si="212"/>
        <v>40</v>
      </c>
      <c r="E147" s="110">
        <f>'UBS Vila Ede'!C22</f>
        <v>2</v>
      </c>
      <c r="F147" s="321">
        <f t="shared" si="213"/>
        <v>0</v>
      </c>
      <c r="G147" s="110">
        <f>'UBS Vila Ede'!E22</f>
        <v>0</v>
      </c>
      <c r="H147" s="321">
        <f t="shared" si="214"/>
        <v>-40</v>
      </c>
      <c r="I147" s="110">
        <f>'UBS Vila Ede'!G22</f>
        <v>0</v>
      </c>
      <c r="J147" s="321">
        <f t="shared" si="215"/>
        <v>-40</v>
      </c>
      <c r="K147" s="257">
        <f t="shared" si="216"/>
        <v>2</v>
      </c>
      <c r="L147" s="334">
        <f t="shared" si="217"/>
        <v>-80</v>
      </c>
      <c r="M147" s="110">
        <f>'UBS Vila Ede'!K22</f>
        <v>0</v>
      </c>
      <c r="N147" s="321">
        <f t="shared" si="218"/>
        <v>-40</v>
      </c>
      <c r="O147" s="110">
        <f>'UBS Vila Ede'!M22</f>
        <v>0</v>
      </c>
      <c r="P147" s="321">
        <f t="shared" si="219"/>
        <v>-40</v>
      </c>
      <c r="Q147" s="110">
        <f>'UBS Vila Ede'!O22</f>
        <v>0</v>
      </c>
      <c r="R147" s="321">
        <f t="shared" si="220"/>
        <v>-40</v>
      </c>
      <c r="S147" s="257">
        <f t="shared" si="221"/>
        <v>0</v>
      </c>
      <c r="T147" s="334">
        <f t="shared" si="222"/>
        <v>-120</v>
      </c>
    </row>
    <row r="148" spans="1:20" x14ac:dyDescent="0.25">
      <c r="A148" s="89" t="s">
        <v>24</v>
      </c>
      <c r="B148" s="280">
        <v>30</v>
      </c>
      <c r="C148" s="84">
        <f>'UBS Vila Ede'!B23</f>
        <v>2</v>
      </c>
      <c r="D148" s="301">
        <f t="shared" si="212"/>
        <v>60</v>
      </c>
      <c r="E148" s="110">
        <f>'UBS Vila Ede'!C23</f>
        <v>2</v>
      </c>
      <c r="F148" s="321">
        <f t="shared" si="213"/>
        <v>0</v>
      </c>
      <c r="G148" s="110">
        <f>'UBS Vila Ede'!E23</f>
        <v>0</v>
      </c>
      <c r="H148" s="321">
        <f t="shared" si="214"/>
        <v>-60</v>
      </c>
      <c r="I148" s="110">
        <f>'UBS Vila Ede'!G23</f>
        <v>0</v>
      </c>
      <c r="J148" s="321">
        <f t="shared" si="215"/>
        <v>-60</v>
      </c>
      <c r="K148" s="257">
        <f t="shared" si="216"/>
        <v>2</v>
      </c>
      <c r="L148" s="334">
        <f t="shared" si="217"/>
        <v>-120</v>
      </c>
      <c r="M148" s="110">
        <f>'UBS Vila Ede'!K23</f>
        <v>0</v>
      </c>
      <c r="N148" s="321">
        <f t="shared" si="218"/>
        <v>-60</v>
      </c>
      <c r="O148" s="110">
        <f>'UBS Vila Ede'!M23</f>
        <v>0</v>
      </c>
      <c r="P148" s="321">
        <f t="shared" si="219"/>
        <v>-60</v>
      </c>
      <c r="Q148" s="110">
        <f>'UBS Vila Ede'!O23</f>
        <v>0</v>
      </c>
      <c r="R148" s="321">
        <f t="shared" si="220"/>
        <v>-60</v>
      </c>
      <c r="S148" s="257">
        <f t="shared" si="221"/>
        <v>0</v>
      </c>
      <c r="T148" s="334">
        <f t="shared" si="222"/>
        <v>-180</v>
      </c>
    </row>
    <row r="149" spans="1:20" x14ac:dyDescent="0.25">
      <c r="A149" s="89" t="s">
        <v>25</v>
      </c>
      <c r="B149" s="280">
        <v>30</v>
      </c>
      <c r="C149" s="84">
        <f>'UBS Vila Ede'!B24</f>
        <v>5</v>
      </c>
      <c r="D149" s="301">
        <f t="shared" si="212"/>
        <v>150</v>
      </c>
      <c r="E149" s="110">
        <f>'UBS Vila Ede'!C24</f>
        <v>5</v>
      </c>
      <c r="F149" s="321">
        <f t="shared" si="213"/>
        <v>0</v>
      </c>
      <c r="G149" s="110">
        <f>'UBS Vila Ede'!E24</f>
        <v>0</v>
      </c>
      <c r="H149" s="321">
        <f t="shared" si="214"/>
        <v>-150</v>
      </c>
      <c r="I149" s="110">
        <f>'UBS Vila Ede'!G24</f>
        <v>0</v>
      </c>
      <c r="J149" s="321">
        <f t="shared" si="215"/>
        <v>-150</v>
      </c>
      <c r="K149" s="257">
        <f t="shared" si="216"/>
        <v>5</v>
      </c>
      <c r="L149" s="334">
        <f t="shared" si="217"/>
        <v>-300</v>
      </c>
      <c r="M149" s="110">
        <f>'UBS Vila Ede'!K24</f>
        <v>0</v>
      </c>
      <c r="N149" s="321">
        <f t="shared" si="218"/>
        <v>-150</v>
      </c>
      <c r="O149" s="110">
        <f>'UBS Vila Ede'!M24</f>
        <v>0</v>
      </c>
      <c r="P149" s="321">
        <f t="shared" si="219"/>
        <v>-150</v>
      </c>
      <c r="Q149" s="110">
        <f>'UBS Vila Ede'!O24</f>
        <v>0</v>
      </c>
      <c r="R149" s="321">
        <f t="shared" si="220"/>
        <v>-150</v>
      </c>
      <c r="S149" s="257">
        <f t="shared" si="221"/>
        <v>0</v>
      </c>
      <c r="T149" s="334">
        <f t="shared" si="222"/>
        <v>-450</v>
      </c>
    </row>
    <row r="150" spans="1:20" x14ac:dyDescent="0.25">
      <c r="A150" s="89" t="s">
        <v>26</v>
      </c>
      <c r="B150" s="280">
        <v>40</v>
      </c>
      <c r="C150" s="84">
        <f>'UBS Vila Ede'!B27</f>
        <v>1</v>
      </c>
      <c r="D150" s="301">
        <f t="shared" si="212"/>
        <v>40</v>
      </c>
      <c r="E150" s="110">
        <f>'UBS Vila Ede'!C27</f>
        <v>1</v>
      </c>
      <c r="F150" s="321">
        <f t="shared" si="213"/>
        <v>0</v>
      </c>
      <c r="G150" s="110">
        <f>'UBS Vila Ede'!E27</f>
        <v>0</v>
      </c>
      <c r="H150" s="321">
        <f t="shared" si="214"/>
        <v>-40</v>
      </c>
      <c r="I150" s="110">
        <f>'UBS Vila Ede'!G27</f>
        <v>0</v>
      </c>
      <c r="J150" s="321">
        <f t="shared" si="215"/>
        <v>-40</v>
      </c>
      <c r="K150" s="257">
        <f t="shared" si="216"/>
        <v>1</v>
      </c>
      <c r="L150" s="334">
        <f t="shared" si="217"/>
        <v>-80</v>
      </c>
      <c r="M150" s="110">
        <f>'UBS Vila Ede'!K27</f>
        <v>0</v>
      </c>
      <c r="N150" s="321">
        <f t="shared" si="218"/>
        <v>-40</v>
      </c>
      <c r="O150" s="110">
        <f>'UBS Vila Ede'!M27</f>
        <v>0</v>
      </c>
      <c r="P150" s="321">
        <f t="shared" si="219"/>
        <v>-40</v>
      </c>
      <c r="Q150" s="110">
        <f>'UBS Vila Ede'!O27</f>
        <v>0</v>
      </c>
      <c r="R150" s="321">
        <f t="shared" si="220"/>
        <v>-40</v>
      </c>
      <c r="S150" s="257">
        <f t="shared" si="221"/>
        <v>0</v>
      </c>
      <c r="T150" s="334">
        <f t="shared" si="222"/>
        <v>-120</v>
      </c>
    </row>
    <row r="151" spans="1:20" ht="15.75" thickBot="1" x14ac:dyDescent="0.3">
      <c r="A151" s="386" t="s">
        <v>193</v>
      </c>
      <c r="B151" s="288">
        <v>40</v>
      </c>
      <c r="C151" s="64">
        <f>'UBS Vila Ede'!B28</f>
        <v>1</v>
      </c>
      <c r="D151" s="314">
        <f t="shared" si="212"/>
        <v>40</v>
      </c>
      <c r="E151" s="508">
        <f>'UBS Vila Ede'!C28</f>
        <v>0</v>
      </c>
      <c r="F151" s="329">
        <f t="shared" si="213"/>
        <v>-40</v>
      </c>
      <c r="G151" s="508">
        <f>'UBS Vila Ede'!E28</f>
        <v>0</v>
      </c>
      <c r="H151" s="329">
        <f t="shared" si="214"/>
        <v>-40</v>
      </c>
      <c r="I151" s="508">
        <f>'UBS Vila Ede'!G28</f>
        <v>0</v>
      </c>
      <c r="J151" s="329">
        <f t="shared" si="215"/>
        <v>-40</v>
      </c>
      <c r="K151" s="265">
        <f t="shared" si="216"/>
        <v>0</v>
      </c>
      <c r="L151" s="342">
        <f t="shared" si="217"/>
        <v>-120</v>
      </c>
      <c r="M151" s="508">
        <f>'UBS Vila Ede'!K28</f>
        <v>0</v>
      </c>
      <c r="N151" s="329">
        <f t="shared" si="218"/>
        <v>-40</v>
      </c>
      <c r="O151" s="508">
        <f>'UBS Vila Ede'!M28</f>
        <v>0</v>
      </c>
      <c r="P151" s="329">
        <f t="shared" si="219"/>
        <v>-40</v>
      </c>
      <c r="Q151" s="508">
        <f>'UBS Vila Ede'!O28</f>
        <v>0</v>
      </c>
      <c r="R151" s="329">
        <f t="shared" si="220"/>
        <v>-40</v>
      </c>
      <c r="S151" s="265">
        <f t="shared" si="221"/>
        <v>0</v>
      </c>
      <c r="T151" s="342">
        <f t="shared" si="222"/>
        <v>-120</v>
      </c>
    </row>
    <row r="152" spans="1:20" ht="15.75" thickBot="1" x14ac:dyDescent="0.3">
      <c r="A152" s="373" t="s">
        <v>7</v>
      </c>
      <c r="B152" s="366">
        <f>SUM(B144:B151)</f>
        <v>220</v>
      </c>
      <c r="C152" s="367">
        <f>SUM(C144:C151)</f>
        <v>25</v>
      </c>
      <c r="D152" s="368">
        <f t="shared" ref="D152:T152" si="223">SUM(D144:D151)</f>
        <v>610</v>
      </c>
      <c r="E152" s="513">
        <f t="shared" si="223"/>
        <v>22</v>
      </c>
      <c r="F152" s="370">
        <f t="shared" si="223"/>
        <v>-80</v>
      </c>
      <c r="G152" s="513">
        <f t="shared" si="223"/>
        <v>0</v>
      </c>
      <c r="H152" s="370">
        <f t="shared" si="223"/>
        <v>-610</v>
      </c>
      <c r="I152" s="513">
        <f t="shared" si="223"/>
        <v>0</v>
      </c>
      <c r="J152" s="370">
        <f t="shared" si="223"/>
        <v>-610</v>
      </c>
      <c r="K152" s="371">
        <f t="shared" ref="K152:L152" si="224">SUM(K144:K151)</f>
        <v>22</v>
      </c>
      <c r="L152" s="372">
        <f t="shared" si="224"/>
        <v>-1300</v>
      </c>
      <c r="M152" s="513">
        <f t="shared" si="223"/>
        <v>0</v>
      </c>
      <c r="N152" s="370">
        <f t="shared" si="223"/>
        <v>-610</v>
      </c>
      <c r="O152" s="513">
        <f t="shared" si="223"/>
        <v>0</v>
      </c>
      <c r="P152" s="370">
        <f t="shared" si="223"/>
        <v>-610</v>
      </c>
      <c r="Q152" s="513">
        <f t="shared" si="223"/>
        <v>0</v>
      </c>
      <c r="R152" s="370">
        <f t="shared" si="223"/>
        <v>-610</v>
      </c>
      <c r="S152" s="371">
        <f t="shared" si="223"/>
        <v>0</v>
      </c>
      <c r="T152" s="372">
        <f t="shared" si="223"/>
        <v>-1830</v>
      </c>
    </row>
    <row r="154" spans="1:20" ht="15.75" x14ac:dyDescent="0.25">
      <c r="A154" s="1290" t="s">
        <v>285</v>
      </c>
      <c r="B154" s="1291"/>
      <c r="C154" s="1291"/>
      <c r="D154" s="1291"/>
      <c r="E154" s="1291"/>
      <c r="F154" s="1291"/>
      <c r="G154" s="1291"/>
      <c r="H154" s="1291"/>
      <c r="I154" s="1291"/>
      <c r="J154" s="1291"/>
      <c r="K154" s="1291"/>
      <c r="L154" s="1291"/>
      <c r="M154" s="1291"/>
      <c r="N154" s="1291"/>
      <c r="O154" s="1291"/>
      <c r="P154" s="1291"/>
      <c r="Q154" s="1291"/>
      <c r="R154" s="1291"/>
      <c r="S154" s="1291"/>
      <c r="T154" s="1291"/>
    </row>
    <row r="155" spans="1:20" ht="36.75" thickBot="1" x14ac:dyDescent="0.3">
      <c r="A155" s="86" t="s">
        <v>14</v>
      </c>
      <c r="B155" s="278" t="str">
        <f t="shared" ref="B155:T155" si="225">B5</f>
        <v>Carga Horária</v>
      </c>
      <c r="C155" s="105" t="str">
        <f t="shared" si="225"/>
        <v>Equipe Mínima TA</v>
      </c>
      <c r="D155" s="306" t="str">
        <f t="shared" si="225"/>
        <v>Total Horas</v>
      </c>
      <c r="E155" s="523" t="str">
        <f t="shared" si="225"/>
        <v>MAR</v>
      </c>
      <c r="F155" s="348" t="str">
        <f t="shared" si="225"/>
        <v>Saldo Mar</v>
      </c>
      <c r="G155" s="523" t="str">
        <f t="shared" si="225"/>
        <v>ABR</v>
      </c>
      <c r="H155" s="348" t="str">
        <f t="shared" si="225"/>
        <v>Saldo Abr</v>
      </c>
      <c r="I155" s="523" t="str">
        <f t="shared" si="225"/>
        <v>MAI</v>
      </c>
      <c r="J155" s="348" t="str">
        <f t="shared" si="225"/>
        <v>Saldo Mai</v>
      </c>
      <c r="K155" s="255" t="str">
        <f t="shared" ref="K155:L155" si="226">K5</f>
        <v>3º Trimestre</v>
      </c>
      <c r="L155" s="346" t="str">
        <f t="shared" si="226"/>
        <v>Saldo Trim</v>
      </c>
      <c r="M155" s="523" t="str">
        <f t="shared" si="225"/>
        <v>JUN</v>
      </c>
      <c r="N155" s="348" t="str">
        <f t="shared" si="225"/>
        <v>Saldo Jun</v>
      </c>
      <c r="O155" s="503" t="str">
        <f t="shared" si="225"/>
        <v>JUL</v>
      </c>
      <c r="P155" s="348" t="str">
        <f t="shared" si="225"/>
        <v>Saldo Jul</v>
      </c>
      <c r="Q155" s="503" t="str">
        <f t="shared" si="225"/>
        <v>AGO</v>
      </c>
      <c r="R155" s="348" t="str">
        <f t="shared" si="225"/>
        <v>Saldo Ago</v>
      </c>
      <c r="S155" s="255" t="str">
        <f t="shared" si="225"/>
        <v>4º Trimestre</v>
      </c>
      <c r="T155" s="346" t="str">
        <f t="shared" si="225"/>
        <v>Saldo Trim</v>
      </c>
    </row>
    <row r="156" spans="1:20" ht="15.75" thickTop="1" x14ac:dyDescent="0.25">
      <c r="A156" s="89" t="s">
        <v>33</v>
      </c>
      <c r="B156" s="279">
        <v>20</v>
      </c>
      <c r="C156" s="10">
        <f>'UBS Vila Leonor'!B18</f>
        <v>6</v>
      </c>
      <c r="D156" s="300">
        <f t="shared" ref="D156:D163" si="227">C156*B156</f>
        <v>120</v>
      </c>
      <c r="E156" s="504">
        <f>'UBS Vila Leonor'!C18</f>
        <v>5</v>
      </c>
      <c r="F156" s="320">
        <f t="shared" ref="F156:F163" si="228">(E156*$B156)-$D156</f>
        <v>-20</v>
      </c>
      <c r="G156" s="504">
        <f>'UBS Vila Leonor'!E18</f>
        <v>0</v>
      </c>
      <c r="H156" s="320">
        <f t="shared" ref="H156:H163" si="229">(G156*$B156)-$D156</f>
        <v>-120</v>
      </c>
      <c r="I156" s="504">
        <f>'UBS Vila Leonor'!G18</f>
        <v>0</v>
      </c>
      <c r="J156" s="320">
        <f t="shared" ref="J156:J163" si="230">(I156*$B156)-$D156</f>
        <v>-120</v>
      </c>
      <c r="K156" s="245">
        <f t="shared" ref="K156:K163" si="231">SUM(E156,G156,I156)</f>
        <v>5</v>
      </c>
      <c r="L156" s="333">
        <f t="shared" ref="L156:L163" si="232">(K156*$B156)-$D156*3</f>
        <v>-260</v>
      </c>
      <c r="M156" s="504">
        <f>'UBS Vila Leonor'!K18</f>
        <v>0</v>
      </c>
      <c r="N156" s="320">
        <f t="shared" ref="N156:N163" si="233">(M156*$B156)-$D156</f>
        <v>-120</v>
      </c>
      <c r="O156" s="504">
        <f>'UBS Vila Leonor'!M18</f>
        <v>0</v>
      </c>
      <c r="P156" s="320">
        <f t="shared" ref="P156:P163" si="234">(O156*$B156)-$D156</f>
        <v>-120</v>
      </c>
      <c r="Q156" s="504">
        <f>'UBS Vila Leonor'!O18</f>
        <v>0</v>
      </c>
      <c r="R156" s="320">
        <f t="shared" ref="R156:R163" si="235">(Q156*$B156)-$D156</f>
        <v>-120</v>
      </c>
      <c r="S156" s="245">
        <f t="shared" ref="S156:S163" si="236">SUM(M156,O156,Q156)</f>
        <v>0</v>
      </c>
      <c r="T156" s="333">
        <f t="shared" ref="T156:T163" si="237">(S156*$B156)-$D156*3</f>
        <v>-360</v>
      </c>
    </row>
    <row r="157" spans="1:20" x14ac:dyDescent="0.25">
      <c r="A157" s="89" t="s">
        <v>20</v>
      </c>
      <c r="B157" s="280">
        <v>20</v>
      </c>
      <c r="C157" s="84">
        <f>'UBS Vila Leonor'!B19</f>
        <v>2</v>
      </c>
      <c r="D157" s="301">
        <f t="shared" si="227"/>
        <v>40</v>
      </c>
      <c r="E157" s="110">
        <f>'UBS Vila Leonor'!C19</f>
        <v>2</v>
      </c>
      <c r="F157" s="321">
        <f t="shared" si="228"/>
        <v>0</v>
      </c>
      <c r="G157" s="110">
        <f>'UBS Vila Leonor'!E19</f>
        <v>0</v>
      </c>
      <c r="H157" s="321">
        <f t="shared" si="229"/>
        <v>-40</v>
      </c>
      <c r="I157" s="110">
        <f>'UBS Vila Leonor'!G19</f>
        <v>0</v>
      </c>
      <c r="J157" s="321">
        <f t="shared" si="230"/>
        <v>-40</v>
      </c>
      <c r="K157" s="257">
        <f t="shared" si="231"/>
        <v>2</v>
      </c>
      <c r="L157" s="334">
        <f t="shared" si="232"/>
        <v>-80</v>
      </c>
      <c r="M157" s="510">
        <f>'UBS Vila Leonor'!K19</f>
        <v>0</v>
      </c>
      <c r="N157" s="321">
        <f t="shared" si="233"/>
        <v>-40</v>
      </c>
      <c r="O157" s="110">
        <f>'UBS Vila Leonor'!M19</f>
        <v>0</v>
      </c>
      <c r="P157" s="321">
        <f t="shared" si="234"/>
        <v>-40</v>
      </c>
      <c r="Q157" s="110">
        <f>'UBS Vila Leonor'!O19</f>
        <v>0</v>
      </c>
      <c r="R157" s="321">
        <f t="shared" si="235"/>
        <v>-40</v>
      </c>
      <c r="S157" s="257">
        <f t="shared" si="236"/>
        <v>0</v>
      </c>
      <c r="T157" s="334">
        <f t="shared" si="237"/>
        <v>-120</v>
      </c>
    </row>
    <row r="158" spans="1:20" x14ac:dyDescent="0.25">
      <c r="A158" s="89" t="s">
        <v>43</v>
      </c>
      <c r="B158" s="280">
        <v>20</v>
      </c>
      <c r="C158" s="84">
        <f>'UBS Vila Leonor'!B20</f>
        <v>2</v>
      </c>
      <c r="D158" s="301">
        <f t="shared" si="227"/>
        <v>40</v>
      </c>
      <c r="E158" s="110">
        <f>'UBS Vila Leonor'!C20</f>
        <v>1.9</v>
      </c>
      <c r="F158" s="321">
        <f t="shared" si="228"/>
        <v>-2</v>
      </c>
      <c r="G158" s="110">
        <f>'UBS Vila Leonor'!E20</f>
        <v>0</v>
      </c>
      <c r="H158" s="321">
        <f t="shared" si="229"/>
        <v>-40</v>
      </c>
      <c r="I158" s="110">
        <f>'UBS Vila Leonor'!G20</f>
        <v>0</v>
      </c>
      <c r="J158" s="321">
        <f t="shared" si="230"/>
        <v>-40</v>
      </c>
      <c r="K158" s="257">
        <f t="shared" si="231"/>
        <v>1.9</v>
      </c>
      <c r="L158" s="334">
        <f t="shared" si="232"/>
        <v>-82</v>
      </c>
      <c r="M158" s="510">
        <f>'UBS Vila Leonor'!K20</f>
        <v>0</v>
      </c>
      <c r="N158" s="321">
        <f t="shared" si="233"/>
        <v>-40</v>
      </c>
      <c r="O158" s="110">
        <f>'UBS Vila Leonor'!M20</f>
        <v>0</v>
      </c>
      <c r="P158" s="321">
        <f t="shared" si="234"/>
        <v>-40</v>
      </c>
      <c r="Q158" s="110">
        <f>'UBS Vila Leonor'!O20</f>
        <v>0</v>
      </c>
      <c r="R158" s="321">
        <f t="shared" si="235"/>
        <v>-40</v>
      </c>
      <c r="S158" s="257">
        <f t="shared" si="236"/>
        <v>0</v>
      </c>
      <c r="T158" s="334">
        <f t="shared" si="237"/>
        <v>-120</v>
      </c>
    </row>
    <row r="159" spans="1:20" x14ac:dyDescent="0.25">
      <c r="A159" s="89" t="s">
        <v>23</v>
      </c>
      <c r="B159" s="280">
        <v>20</v>
      </c>
      <c r="C159" s="84">
        <f>'UBS Vila Leonor'!B21</f>
        <v>2</v>
      </c>
      <c r="D159" s="301">
        <f t="shared" si="227"/>
        <v>40</v>
      </c>
      <c r="E159" s="110">
        <f>'UBS Vila Leonor'!C21</f>
        <v>2</v>
      </c>
      <c r="F159" s="321">
        <f t="shared" si="228"/>
        <v>0</v>
      </c>
      <c r="G159" s="110">
        <f>'UBS Vila Leonor'!E21</f>
        <v>0</v>
      </c>
      <c r="H159" s="321">
        <f t="shared" si="229"/>
        <v>-40</v>
      </c>
      <c r="I159" s="110">
        <f>'UBS Vila Leonor'!G21</f>
        <v>0</v>
      </c>
      <c r="J159" s="321">
        <f t="shared" si="230"/>
        <v>-40</v>
      </c>
      <c r="K159" s="257">
        <f t="shared" si="231"/>
        <v>2</v>
      </c>
      <c r="L159" s="334">
        <f t="shared" si="232"/>
        <v>-80</v>
      </c>
      <c r="M159" s="510">
        <f>'UBS Vila Leonor'!K21</f>
        <v>0</v>
      </c>
      <c r="N159" s="321">
        <f t="shared" si="233"/>
        <v>-40</v>
      </c>
      <c r="O159" s="110">
        <f>'UBS Vila Leonor'!M21</f>
        <v>0</v>
      </c>
      <c r="P159" s="321">
        <f t="shared" si="234"/>
        <v>-40</v>
      </c>
      <c r="Q159" s="110">
        <f>'UBS Vila Leonor'!O21</f>
        <v>0</v>
      </c>
      <c r="R159" s="321">
        <f t="shared" si="235"/>
        <v>-40</v>
      </c>
      <c r="S159" s="257">
        <f t="shared" si="236"/>
        <v>0</v>
      </c>
      <c r="T159" s="334">
        <f t="shared" si="237"/>
        <v>-120</v>
      </c>
    </row>
    <row r="160" spans="1:20" x14ac:dyDescent="0.25">
      <c r="A160" s="89" t="s">
        <v>24</v>
      </c>
      <c r="B160" s="280">
        <v>30</v>
      </c>
      <c r="C160" s="73">
        <f>'UBS Vila Leonor'!B22</f>
        <v>2</v>
      </c>
      <c r="D160" s="302">
        <f t="shared" si="227"/>
        <v>60</v>
      </c>
      <c r="E160" s="110">
        <f>'UBS Vila Leonor'!C22</f>
        <v>2</v>
      </c>
      <c r="F160" s="321">
        <f t="shared" si="228"/>
        <v>0</v>
      </c>
      <c r="G160" s="110">
        <f>'UBS Vila Leonor'!E22</f>
        <v>0</v>
      </c>
      <c r="H160" s="321">
        <f t="shared" si="229"/>
        <v>-60</v>
      </c>
      <c r="I160" s="110">
        <f>'UBS Vila Leonor'!G22</f>
        <v>0</v>
      </c>
      <c r="J160" s="321">
        <f t="shared" si="230"/>
        <v>-60</v>
      </c>
      <c r="K160" s="257">
        <f t="shared" si="231"/>
        <v>2</v>
      </c>
      <c r="L160" s="334">
        <f t="shared" si="232"/>
        <v>-120</v>
      </c>
      <c r="M160" s="510">
        <f>'UBS Vila Leonor'!K22</f>
        <v>0</v>
      </c>
      <c r="N160" s="321">
        <f t="shared" si="233"/>
        <v>-60</v>
      </c>
      <c r="O160" s="110">
        <f>'UBS Vila Leonor'!M22</f>
        <v>0</v>
      </c>
      <c r="P160" s="321">
        <f t="shared" si="234"/>
        <v>-60</v>
      </c>
      <c r="Q160" s="110">
        <f>'UBS Vila Leonor'!O22</f>
        <v>0</v>
      </c>
      <c r="R160" s="321">
        <f t="shared" si="235"/>
        <v>-60</v>
      </c>
      <c r="S160" s="257">
        <f t="shared" si="236"/>
        <v>0</v>
      </c>
      <c r="T160" s="334">
        <f t="shared" si="237"/>
        <v>-180</v>
      </c>
    </row>
    <row r="161" spans="1:20" x14ac:dyDescent="0.25">
      <c r="A161" s="89" t="s">
        <v>25</v>
      </c>
      <c r="B161" s="280">
        <v>30</v>
      </c>
      <c r="C161" s="84">
        <f>'UBS Vila Leonor'!B23</f>
        <v>5</v>
      </c>
      <c r="D161" s="301">
        <f t="shared" si="227"/>
        <v>150</v>
      </c>
      <c r="E161" s="110">
        <f>'UBS Vila Leonor'!C23</f>
        <v>4.33</v>
      </c>
      <c r="F161" s="321">
        <f t="shared" si="228"/>
        <v>-20.099999999999994</v>
      </c>
      <c r="G161" s="110">
        <f>'UBS Vila Leonor'!E23</f>
        <v>0</v>
      </c>
      <c r="H161" s="321">
        <f t="shared" si="229"/>
        <v>-150</v>
      </c>
      <c r="I161" s="110">
        <f>'UBS Vila Leonor'!G23</f>
        <v>0</v>
      </c>
      <c r="J161" s="321">
        <f t="shared" si="230"/>
        <v>-150</v>
      </c>
      <c r="K161" s="257">
        <f t="shared" si="231"/>
        <v>4.33</v>
      </c>
      <c r="L161" s="334">
        <f t="shared" si="232"/>
        <v>-320.10000000000002</v>
      </c>
      <c r="M161" s="510">
        <f>'UBS Vila Leonor'!K23</f>
        <v>0</v>
      </c>
      <c r="N161" s="321">
        <f t="shared" si="233"/>
        <v>-150</v>
      </c>
      <c r="O161" s="110">
        <f>'UBS Vila Leonor'!M23</f>
        <v>0</v>
      </c>
      <c r="P161" s="321">
        <f t="shared" si="234"/>
        <v>-150</v>
      </c>
      <c r="Q161" s="110">
        <f>'UBS Vila Leonor'!O23</f>
        <v>0</v>
      </c>
      <c r="R161" s="321">
        <f t="shared" si="235"/>
        <v>-150</v>
      </c>
      <c r="S161" s="257">
        <f t="shared" si="236"/>
        <v>0</v>
      </c>
      <c r="T161" s="334">
        <f t="shared" si="237"/>
        <v>-450</v>
      </c>
    </row>
    <row r="162" spans="1:20" x14ac:dyDescent="0.25">
      <c r="A162" s="89" t="s">
        <v>26</v>
      </c>
      <c r="B162" s="280">
        <v>40</v>
      </c>
      <c r="C162" s="84">
        <f>'UBS Vila Leonor'!B24</f>
        <v>1</v>
      </c>
      <c r="D162" s="301">
        <f t="shared" si="227"/>
        <v>40</v>
      </c>
      <c r="E162" s="110">
        <f>'UBS Vila Leonor'!C24</f>
        <v>1</v>
      </c>
      <c r="F162" s="321">
        <f t="shared" si="228"/>
        <v>0</v>
      </c>
      <c r="G162" s="110">
        <f>'UBS Vila Leonor'!E24</f>
        <v>0</v>
      </c>
      <c r="H162" s="321">
        <f t="shared" si="229"/>
        <v>-40</v>
      </c>
      <c r="I162" s="110">
        <f>'UBS Vila Leonor'!G24</f>
        <v>0</v>
      </c>
      <c r="J162" s="321">
        <f t="shared" si="230"/>
        <v>-40</v>
      </c>
      <c r="K162" s="257">
        <f t="shared" si="231"/>
        <v>1</v>
      </c>
      <c r="L162" s="334">
        <f t="shared" si="232"/>
        <v>-80</v>
      </c>
      <c r="M162" s="510">
        <f>'UBS Vila Leonor'!K24</f>
        <v>0</v>
      </c>
      <c r="N162" s="321">
        <f t="shared" si="233"/>
        <v>-40</v>
      </c>
      <c r="O162" s="110">
        <f>'UBS Vila Leonor'!M24</f>
        <v>0</v>
      </c>
      <c r="P162" s="321">
        <f t="shared" si="234"/>
        <v>-40</v>
      </c>
      <c r="Q162" s="110">
        <f>'UBS Vila Leonor'!O24</f>
        <v>0</v>
      </c>
      <c r="R162" s="321">
        <f t="shared" si="235"/>
        <v>-40</v>
      </c>
      <c r="S162" s="257">
        <f t="shared" si="236"/>
        <v>0</v>
      </c>
      <c r="T162" s="334">
        <f t="shared" si="237"/>
        <v>-120</v>
      </c>
    </row>
    <row r="163" spans="1:20" ht="15.75" thickBot="1" x14ac:dyDescent="0.3">
      <c r="A163" s="63" t="s">
        <v>34</v>
      </c>
      <c r="B163" s="288">
        <v>30</v>
      </c>
      <c r="C163" s="64">
        <f>'UBS Vila Leonor'!B25</f>
        <v>1</v>
      </c>
      <c r="D163" s="314">
        <f t="shared" si="227"/>
        <v>30</v>
      </c>
      <c r="E163" s="508">
        <f>'UBS Vila Leonor'!C25</f>
        <v>1</v>
      </c>
      <c r="F163" s="329">
        <f t="shared" si="228"/>
        <v>0</v>
      </c>
      <c r="G163" s="508">
        <f>'UBS Vila Leonor'!E25</f>
        <v>0</v>
      </c>
      <c r="H163" s="329">
        <f t="shared" si="229"/>
        <v>-30</v>
      </c>
      <c r="I163" s="508">
        <f>'UBS Vila Leonor'!G25</f>
        <v>0</v>
      </c>
      <c r="J163" s="329">
        <f t="shared" si="230"/>
        <v>-30</v>
      </c>
      <c r="K163" s="265">
        <f t="shared" si="231"/>
        <v>1</v>
      </c>
      <c r="L163" s="342">
        <f t="shared" si="232"/>
        <v>-60</v>
      </c>
      <c r="M163" s="508">
        <f>'UBS Vila Leonor'!K25</f>
        <v>0</v>
      </c>
      <c r="N163" s="329">
        <f t="shared" si="233"/>
        <v>-30</v>
      </c>
      <c r="O163" s="508">
        <f>'UBS Vila Leonor'!M25</f>
        <v>0</v>
      </c>
      <c r="P163" s="329">
        <f t="shared" si="234"/>
        <v>-30</v>
      </c>
      <c r="Q163" s="508">
        <f>'UBS Vila Leonor'!O25</f>
        <v>0</v>
      </c>
      <c r="R163" s="329">
        <f t="shared" si="235"/>
        <v>-30</v>
      </c>
      <c r="S163" s="265">
        <f t="shared" si="236"/>
        <v>0</v>
      </c>
      <c r="T163" s="342">
        <f t="shared" si="237"/>
        <v>-90</v>
      </c>
    </row>
    <row r="164" spans="1:20" ht="15.75" thickBot="1" x14ac:dyDescent="0.3">
      <c r="A164" s="373" t="s">
        <v>7</v>
      </c>
      <c r="B164" s="366">
        <f>SUM(B156:B163)</f>
        <v>210</v>
      </c>
      <c r="C164" s="367">
        <f>SUM(C156:C163)</f>
        <v>21</v>
      </c>
      <c r="D164" s="368">
        <f t="shared" ref="D164:T164" si="238">SUM(D156:D163)</f>
        <v>520</v>
      </c>
      <c r="E164" s="513">
        <f t="shared" si="238"/>
        <v>19.23</v>
      </c>
      <c r="F164" s="370">
        <f t="shared" si="238"/>
        <v>-42.099999999999994</v>
      </c>
      <c r="G164" s="513">
        <f t="shared" si="238"/>
        <v>0</v>
      </c>
      <c r="H164" s="370">
        <f t="shared" si="238"/>
        <v>-520</v>
      </c>
      <c r="I164" s="513">
        <f t="shared" si="238"/>
        <v>0</v>
      </c>
      <c r="J164" s="370">
        <f>SUM(J156:J163)</f>
        <v>-520</v>
      </c>
      <c r="K164" s="371">
        <f t="shared" ref="K164:L164" si="239">SUM(K156:K163)</f>
        <v>19.23</v>
      </c>
      <c r="L164" s="372">
        <f t="shared" si="239"/>
        <v>-1082.0999999999999</v>
      </c>
      <c r="M164" s="513">
        <f t="shared" si="238"/>
        <v>0</v>
      </c>
      <c r="N164" s="370">
        <f t="shared" si="238"/>
        <v>-520</v>
      </c>
      <c r="O164" s="513">
        <f t="shared" si="238"/>
        <v>0</v>
      </c>
      <c r="P164" s="370">
        <f t="shared" si="238"/>
        <v>-520</v>
      </c>
      <c r="Q164" s="513">
        <f t="shared" si="238"/>
        <v>0</v>
      </c>
      <c r="R164" s="370">
        <f t="shared" si="238"/>
        <v>-520</v>
      </c>
      <c r="S164" s="371">
        <f t="shared" si="238"/>
        <v>0</v>
      </c>
      <c r="T164" s="372">
        <f t="shared" si="238"/>
        <v>-1560</v>
      </c>
    </row>
    <row r="166" spans="1:20" ht="15.75" x14ac:dyDescent="0.25">
      <c r="A166" s="1290" t="s">
        <v>287</v>
      </c>
      <c r="B166" s="1291"/>
      <c r="C166" s="1291"/>
      <c r="D166" s="1291"/>
      <c r="E166" s="1291"/>
      <c r="F166" s="1291"/>
      <c r="G166" s="1291"/>
      <c r="H166" s="1291"/>
      <c r="I166" s="1291"/>
      <c r="J166" s="1291"/>
      <c r="K166" s="1291"/>
      <c r="L166" s="1291"/>
      <c r="M166" s="1291"/>
      <c r="N166" s="1291"/>
      <c r="O166" s="1291"/>
      <c r="P166" s="1291"/>
      <c r="Q166" s="1291"/>
      <c r="R166" s="1291"/>
      <c r="S166" s="1291"/>
      <c r="T166" s="1291"/>
    </row>
    <row r="167" spans="1:20" ht="36.75" thickBot="1" x14ac:dyDescent="0.3">
      <c r="A167" s="86" t="s">
        <v>14</v>
      </c>
      <c r="B167" s="278" t="str">
        <f t="shared" ref="B167:T167" si="240">B5</f>
        <v>Carga Horária</v>
      </c>
      <c r="C167" s="105" t="str">
        <f t="shared" si="240"/>
        <v>Equipe Mínima TA</v>
      </c>
      <c r="D167" s="306" t="str">
        <f t="shared" si="240"/>
        <v>Total Horas</v>
      </c>
      <c r="E167" s="523" t="str">
        <f t="shared" si="240"/>
        <v>MAR</v>
      </c>
      <c r="F167" s="348" t="str">
        <f t="shared" si="240"/>
        <v>Saldo Mar</v>
      </c>
      <c r="G167" s="523" t="str">
        <f t="shared" si="240"/>
        <v>ABR</v>
      </c>
      <c r="H167" s="348" t="str">
        <f t="shared" si="240"/>
        <v>Saldo Abr</v>
      </c>
      <c r="I167" s="523" t="str">
        <f t="shared" si="240"/>
        <v>MAI</v>
      </c>
      <c r="J167" s="348" t="str">
        <f t="shared" si="240"/>
        <v>Saldo Mai</v>
      </c>
      <c r="K167" s="255" t="str">
        <f t="shared" ref="K167:L167" si="241">K5</f>
        <v>3º Trimestre</v>
      </c>
      <c r="L167" s="346" t="str">
        <f t="shared" si="241"/>
        <v>Saldo Trim</v>
      </c>
      <c r="M167" s="523" t="str">
        <f t="shared" si="240"/>
        <v>JUN</v>
      </c>
      <c r="N167" s="348" t="str">
        <f t="shared" si="240"/>
        <v>Saldo Jun</v>
      </c>
      <c r="O167" s="503" t="str">
        <f t="shared" si="240"/>
        <v>JUL</v>
      </c>
      <c r="P167" s="348" t="str">
        <f t="shared" si="240"/>
        <v>Saldo Jul</v>
      </c>
      <c r="Q167" s="503" t="str">
        <f t="shared" si="240"/>
        <v>AGO</v>
      </c>
      <c r="R167" s="348" t="str">
        <f t="shared" si="240"/>
        <v>Saldo Ago</v>
      </c>
      <c r="S167" s="255" t="str">
        <f t="shared" si="240"/>
        <v>4º Trimestre</v>
      </c>
      <c r="T167" s="346" t="str">
        <f t="shared" si="240"/>
        <v>Saldo Trim</v>
      </c>
    </row>
    <row r="168" spans="1:20" ht="15.75" thickTop="1" x14ac:dyDescent="0.25">
      <c r="A168" s="89" t="s">
        <v>33</v>
      </c>
      <c r="B168" s="279">
        <v>20</v>
      </c>
      <c r="C168" s="10">
        <f>'UBS Vila Sabrina'!B18</f>
        <v>6</v>
      </c>
      <c r="D168" s="300">
        <f t="shared" ref="D168:D174" si="242">C168*B168</f>
        <v>120</v>
      </c>
      <c r="E168" s="504">
        <f>'UBS Vila Sabrina'!C18</f>
        <v>6</v>
      </c>
      <c r="F168" s="320">
        <f t="shared" ref="F168:F174" si="243">(E168*$B168)-$D168</f>
        <v>0</v>
      </c>
      <c r="G168" s="504">
        <f>'UBS Vila Sabrina'!E18</f>
        <v>0</v>
      </c>
      <c r="H168" s="320">
        <f t="shared" ref="H168:H174" si="244">(G168*$B168)-$D168</f>
        <v>-120</v>
      </c>
      <c r="I168" s="504">
        <f>'UBS Vila Sabrina'!G18</f>
        <v>0</v>
      </c>
      <c r="J168" s="320">
        <f t="shared" ref="J168:J174" si="245">(I168*$B168)-$D168</f>
        <v>-120</v>
      </c>
      <c r="K168" s="245">
        <f t="shared" ref="K168:K174" si="246">SUM(E168,G168,I168)</f>
        <v>6</v>
      </c>
      <c r="L168" s="333">
        <f t="shared" ref="L168:L174" si="247">(K168*$B168)-$D168*3</f>
        <v>-240</v>
      </c>
      <c r="M168" s="504">
        <f>'UBS Vila Sabrina'!K18</f>
        <v>0</v>
      </c>
      <c r="N168" s="320">
        <f t="shared" ref="N168:N174" si="248">(M168*$B168)-$D168</f>
        <v>-120</v>
      </c>
      <c r="O168" s="504">
        <f>'UBS Vila Sabrina'!M18</f>
        <v>0</v>
      </c>
      <c r="P168" s="320">
        <f t="shared" ref="P168:P174" si="249">(O168*$B168)-$D168</f>
        <v>-120</v>
      </c>
      <c r="Q168" s="504">
        <f>'UBS Vila Sabrina'!O18</f>
        <v>0</v>
      </c>
      <c r="R168" s="320">
        <f t="shared" ref="R168:R174" si="250">(Q168*$B168)-$D168</f>
        <v>-120</v>
      </c>
      <c r="S168" s="245">
        <f t="shared" ref="S168:S174" si="251">SUM(M168,O168,Q168)</f>
        <v>0</v>
      </c>
      <c r="T168" s="333">
        <f t="shared" ref="T168:T174" si="252">(S168*$B168)-$D168*3</f>
        <v>-360</v>
      </c>
    </row>
    <row r="169" spans="1:20" x14ac:dyDescent="0.25">
      <c r="A169" s="89" t="s">
        <v>20</v>
      </c>
      <c r="B169" s="280">
        <v>20</v>
      </c>
      <c r="C169" s="84">
        <f>'UBS Vila Sabrina'!B19</f>
        <v>3</v>
      </c>
      <c r="D169" s="301">
        <f t="shared" si="242"/>
        <v>60</v>
      </c>
      <c r="E169" s="110">
        <f>'UBS Vila Sabrina'!C19</f>
        <v>2</v>
      </c>
      <c r="F169" s="321">
        <f t="shared" si="243"/>
        <v>-20</v>
      </c>
      <c r="G169" s="110">
        <f>'UBS Vila Sabrina'!E19</f>
        <v>0</v>
      </c>
      <c r="H169" s="321">
        <f t="shared" si="244"/>
        <v>-60</v>
      </c>
      <c r="I169" s="110">
        <f>'UBS Vila Sabrina'!G19</f>
        <v>0</v>
      </c>
      <c r="J169" s="321">
        <f t="shared" si="245"/>
        <v>-60</v>
      </c>
      <c r="K169" s="257">
        <f t="shared" si="246"/>
        <v>2</v>
      </c>
      <c r="L169" s="334">
        <f t="shared" si="247"/>
        <v>-140</v>
      </c>
      <c r="M169" s="110">
        <f>'UBS Vila Sabrina'!K19</f>
        <v>0</v>
      </c>
      <c r="N169" s="321">
        <f t="shared" si="248"/>
        <v>-60</v>
      </c>
      <c r="O169" s="110">
        <f>'UBS Vila Sabrina'!M19</f>
        <v>0</v>
      </c>
      <c r="P169" s="321">
        <f t="shared" si="249"/>
        <v>-60</v>
      </c>
      <c r="Q169" s="110">
        <f>'UBS Vila Sabrina'!O19</f>
        <v>0</v>
      </c>
      <c r="R169" s="321">
        <f t="shared" si="250"/>
        <v>-60</v>
      </c>
      <c r="S169" s="257">
        <f t="shared" si="251"/>
        <v>0</v>
      </c>
      <c r="T169" s="334">
        <f t="shared" si="252"/>
        <v>-180</v>
      </c>
    </row>
    <row r="170" spans="1:20" x14ac:dyDescent="0.25">
      <c r="A170" s="89" t="s">
        <v>43</v>
      </c>
      <c r="B170" s="280">
        <v>20</v>
      </c>
      <c r="C170" s="84">
        <f>'UBS Vila Sabrina'!B20</f>
        <v>2</v>
      </c>
      <c r="D170" s="301">
        <f t="shared" si="242"/>
        <v>40</v>
      </c>
      <c r="E170" s="110">
        <f>'UBS Vila Sabrina'!C20</f>
        <v>2</v>
      </c>
      <c r="F170" s="321">
        <f t="shared" si="243"/>
        <v>0</v>
      </c>
      <c r="G170" s="110">
        <f>'UBS Vila Sabrina'!E20</f>
        <v>0</v>
      </c>
      <c r="H170" s="321">
        <f t="shared" si="244"/>
        <v>-40</v>
      </c>
      <c r="I170" s="110">
        <f>'UBS Vila Sabrina'!G20</f>
        <v>0</v>
      </c>
      <c r="J170" s="321">
        <f t="shared" si="245"/>
        <v>-40</v>
      </c>
      <c r="K170" s="257">
        <f t="shared" si="246"/>
        <v>2</v>
      </c>
      <c r="L170" s="334">
        <f t="shared" si="247"/>
        <v>-80</v>
      </c>
      <c r="M170" s="110">
        <f>'UBS Vila Sabrina'!K20</f>
        <v>0</v>
      </c>
      <c r="N170" s="321">
        <f t="shared" si="248"/>
        <v>-40</v>
      </c>
      <c r="O170" s="110">
        <f>'UBS Vila Sabrina'!M20</f>
        <v>0</v>
      </c>
      <c r="P170" s="321">
        <f t="shared" si="249"/>
        <v>-40</v>
      </c>
      <c r="Q170" s="110">
        <f>'UBS Vila Sabrina'!O20</f>
        <v>0</v>
      </c>
      <c r="R170" s="321">
        <f t="shared" si="250"/>
        <v>-40</v>
      </c>
      <c r="S170" s="257">
        <f t="shared" si="251"/>
        <v>0</v>
      </c>
      <c r="T170" s="334">
        <f t="shared" si="252"/>
        <v>-120</v>
      </c>
    </row>
    <row r="171" spans="1:20" x14ac:dyDescent="0.25">
      <c r="A171" s="89" t="s">
        <v>23</v>
      </c>
      <c r="B171" s="280">
        <v>20</v>
      </c>
      <c r="C171" s="84">
        <f>'UBS Vila Sabrina'!B21</f>
        <v>2</v>
      </c>
      <c r="D171" s="301">
        <f t="shared" si="242"/>
        <v>40</v>
      </c>
      <c r="E171" s="110">
        <f>'UBS Vila Sabrina'!C21</f>
        <v>2</v>
      </c>
      <c r="F171" s="321">
        <f t="shared" si="243"/>
        <v>0</v>
      </c>
      <c r="G171" s="110">
        <f>'UBS Vila Sabrina'!E21</f>
        <v>0</v>
      </c>
      <c r="H171" s="321">
        <f t="shared" si="244"/>
        <v>-40</v>
      </c>
      <c r="I171" s="110">
        <f>'UBS Vila Sabrina'!G21</f>
        <v>0</v>
      </c>
      <c r="J171" s="321">
        <f t="shared" si="245"/>
        <v>-40</v>
      </c>
      <c r="K171" s="257">
        <f t="shared" si="246"/>
        <v>2</v>
      </c>
      <c r="L171" s="334">
        <f t="shared" si="247"/>
        <v>-80</v>
      </c>
      <c r="M171" s="110">
        <f>'UBS Vila Sabrina'!K21</f>
        <v>0</v>
      </c>
      <c r="N171" s="321">
        <f t="shared" si="248"/>
        <v>-40</v>
      </c>
      <c r="O171" s="110">
        <f>'UBS Vila Sabrina'!M21</f>
        <v>0</v>
      </c>
      <c r="P171" s="321">
        <f t="shared" si="249"/>
        <v>-40</v>
      </c>
      <c r="Q171" s="110">
        <f>'UBS Vila Sabrina'!O21</f>
        <v>0</v>
      </c>
      <c r="R171" s="321">
        <f t="shared" si="250"/>
        <v>-40</v>
      </c>
      <c r="S171" s="257">
        <f t="shared" si="251"/>
        <v>0</v>
      </c>
      <c r="T171" s="334">
        <f t="shared" si="252"/>
        <v>-120</v>
      </c>
    </row>
    <row r="172" spans="1:20" x14ac:dyDescent="0.25">
      <c r="A172" s="89" t="s">
        <v>24</v>
      </c>
      <c r="B172" s="280">
        <v>30</v>
      </c>
      <c r="C172" s="84">
        <f>'UBS Vila Sabrina'!B22</f>
        <v>1</v>
      </c>
      <c r="D172" s="301">
        <f t="shared" si="242"/>
        <v>30</v>
      </c>
      <c r="E172" s="110">
        <f>'UBS Vila Sabrina'!C22</f>
        <v>1</v>
      </c>
      <c r="F172" s="321">
        <f t="shared" si="243"/>
        <v>0</v>
      </c>
      <c r="G172" s="110">
        <f>'UBS Vila Sabrina'!E22</f>
        <v>0</v>
      </c>
      <c r="H172" s="321">
        <f t="shared" si="244"/>
        <v>-30</v>
      </c>
      <c r="I172" s="110">
        <f>'UBS Vila Sabrina'!G22</f>
        <v>0</v>
      </c>
      <c r="J172" s="321">
        <f t="shared" si="245"/>
        <v>-30</v>
      </c>
      <c r="K172" s="257">
        <f t="shared" si="246"/>
        <v>1</v>
      </c>
      <c r="L172" s="334">
        <f t="shared" si="247"/>
        <v>-60</v>
      </c>
      <c r="M172" s="110">
        <f>'UBS Vila Sabrina'!K22</f>
        <v>0</v>
      </c>
      <c r="N172" s="321">
        <f t="shared" si="248"/>
        <v>-30</v>
      </c>
      <c r="O172" s="110">
        <f>'UBS Vila Sabrina'!M22</f>
        <v>0</v>
      </c>
      <c r="P172" s="321">
        <f t="shared" si="249"/>
        <v>-30</v>
      </c>
      <c r="Q172" s="110">
        <f>'UBS Vila Sabrina'!O22</f>
        <v>0</v>
      </c>
      <c r="R172" s="321">
        <f t="shared" si="250"/>
        <v>-30</v>
      </c>
      <c r="S172" s="257">
        <f t="shared" si="251"/>
        <v>0</v>
      </c>
      <c r="T172" s="334">
        <f t="shared" si="252"/>
        <v>-90</v>
      </c>
    </row>
    <row r="173" spans="1:20" x14ac:dyDescent="0.25">
      <c r="A173" s="89" t="s">
        <v>25</v>
      </c>
      <c r="B173" s="280">
        <v>30</v>
      </c>
      <c r="C173" s="84">
        <f>'UBS Vila Sabrina'!B23</f>
        <v>4</v>
      </c>
      <c r="D173" s="301">
        <f t="shared" si="242"/>
        <v>120</v>
      </c>
      <c r="E173" s="110">
        <f>'UBS Vila Sabrina'!C23</f>
        <v>5</v>
      </c>
      <c r="F173" s="321">
        <f t="shared" si="243"/>
        <v>30</v>
      </c>
      <c r="G173" s="110">
        <f>'UBS Vila Sabrina'!E23</f>
        <v>0</v>
      </c>
      <c r="H173" s="321">
        <f t="shared" si="244"/>
        <v>-120</v>
      </c>
      <c r="I173" s="110">
        <f>'UBS Vila Sabrina'!G23</f>
        <v>0</v>
      </c>
      <c r="J173" s="321">
        <f t="shared" si="245"/>
        <v>-120</v>
      </c>
      <c r="K173" s="257">
        <f t="shared" si="246"/>
        <v>5</v>
      </c>
      <c r="L173" s="334">
        <f t="shared" si="247"/>
        <v>-210</v>
      </c>
      <c r="M173" s="110">
        <f>'UBS Vila Sabrina'!K23</f>
        <v>0</v>
      </c>
      <c r="N173" s="321">
        <f t="shared" si="248"/>
        <v>-120</v>
      </c>
      <c r="O173" s="110">
        <f>'UBS Vila Sabrina'!M23</f>
        <v>0</v>
      </c>
      <c r="P173" s="321">
        <f t="shared" si="249"/>
        <v>-120</v>
      </c>
      <c r="Q173" s="110">
        <f>'UBS Vila Sabrina'!O23</f>
        <v>0</v>
      </c>
      <c r="R173" s="321">
        <f t="shared" si="250"/>
        <v>-120</v>
      </c>
      <c r="S173" s="257">
        <f t="shared" si="251"/>
        <v>0</v>
      </c>
      <c r="T173" s="334">
        <f t="shared" si="252"/>
        <v>-360</v>
      </c>
    </row>
    <row r="174" spans="1:20" ht="15.75" thickBot="1" x14ac:dyDescent="0.3">
      <c r="A174" s="63" t="s">
        <v>26</v>
      </c>
      <c r="B174" s="288">
        <v>40</v>
      </c>
      <c r="C174" s="64">
        <f>'UBS Vila Sabrina'!B24</f>
        <v>1</v>
      </c>
      <c r="D174" s="314">
        <f t="shared" si="242"/>
        <v>40</v>
      </c>
      <c r="E174" s="508">
        <f>'UBS Vila Sabrina'!C24</f>
        <v>1</v>
      </c>
      <c r="F174" s="329">
        <f t="shared" si="243"/>
        <v>0</v>
      </c>
      <c r="G174" s="508">
        <f>'UBS Vila Sabrina'!E24</f>
        <v>0</v>
      </c>
      <c r="H174" s="329">
        <f t="shared" si="244"/>
        <v>-40</v>
      </c>
      <c r="I174" s="508">
        <f>'UBS Vila Sabrina'!G24</f>
        <v>0</v>
      </c>
      <c r="J174" s="329">
        <f t="shared" si="245"/>
        <v>-40</v>
      </c>
      <c r="K174" s="265">
        <f t="shared" si="246"/>
        <v>1</v>
      </c>
      <c r="L174" s="342">
        <f t="shared" si="247"/>
        <v>-80</v>
      </c>
      <c r="M174" s="508">
        <f>'UBS Vila Sabrina'!K24</f>
        <v>0</v>
      </c>
      <c r="N174" s="329">
        <f t="shared" si="248"/>
        <v>-40</v>
      </c>
      <c r="O174" s="508">
        <f>'UBS Vila Sabrina'!M24</f>
        <v>0</v>
      </c>
      <c r="P174" s="329">
        <f t="shared" si="249"/>
        <v>-40</v>
      </c>
      <c r="Q174" s="508">
        <f>'UBS Vila Sabrina'!O24</f>
        <v>0</v>
      </c>
      <c r="R174" s="329">
        <f t="shared" si="250"/>
        <v>-40</v>
      </c>
      <c r="S174" s="265">
        <f t="shared" si="251"/>
        <v>0</v>
      </c>
      <c r="T174" s="342">
        <f t="shared" si="252"/>
        <v>-120</v>
      </c>
    </row>
    <row r="175" spans="1:20" ht="15.75" thickBot="1" x14ac:dyDescent="0.3">
      <c r="A175" s="373" t="s">
        <v>7</v>
      </c>
      <c r="B175" s="366">
        <f>SUM(B168:B174)</f>
        <v>180</v>
      </c>
      <c r="C175" s="367">
        <f>SUM(C168:C174)</f>
        <v>19</v>
      </c>
      <c r="D175" s="368">
        <f t="shared" ref="D175:T175" si="253">SUM(D168:D174)</f>
        <v>450</v>
      </c>
      <c r="E175" s="513">
        <f t="shared" si="253"/>
        <v>19</v>
      </c>
      <c r="F175" s="370">
        <f t="shared" si="253"/>
        <v>10</v>
      </c>
      <c r="G175" s="513">
        <f t="shared" si="253"/>
        <v>0</v>
      </c>
      <c r="H175" s="370">
        <f t="shared" si="253"/>
        <v>-450</v>
      </c>
      <c r="I175" s="513">
        <f t="shared" si="253"/>
        <v>0</v>
      </c>
      <c r="J175" s="370">
        <f t="shared" si="253"/>
        <v>-450</v>
      </c>
      <c r="K175" s="371">
        <f t="shared" ref="K175:L175" si="254">SUM(K168:K174)</f>
        <v>19</v>
      </c>
      <c r="L175" s="372">
        <f t="shared" si="254"/>
        <v>-890</v>
      </c>
      <c r="M175" s="513">
        <f t="shared" si="253"/>
        <v>0</v>
      </c>
      <c r="N175" s="370">
        <f t="shared" si="253"/>
        <v>-450</v>
      </c>
      <c r="O175" s="513">
        <f t="shared" si="253"/>
        <v>0</v>
      </c>
      <c r="P175" s="370">
        <f t="shared" si="253"/>
        <v>-450</v>
      </c>
      <c r="Q175" s="513">
        <f t="shared" si="253"/>
        <v>0</v>
      </c>
      <c r="R175" s="370">
        <f t="shared" si="253"/>
        <v>-450</v>
      </c>
      <c r="S175" s="371">
        <f t="shared" si="253"/>
        <v>0</v>
      </c>
      <c r="T175" s="372">
        <f t="shared" si="253"/>
        <v>-1350</v>
      </c>
    </row>
    <row r="177" spans="1:20" ht="15.75" x14ac:dyDescent="0.25">
      <c r="A177" s="1290" t="s">
        <v>289</v>
      </c>
      <c r="B177" s="1291"/>
      <c r="C177" s="1291"/>
      <c r="D177" s="1291"/>
      <c r="E177" s="1291"/>
      <c r="F177" s="1291"/>
      <c r="G177" s="1291"/>
      <c r="H177" s="1291"/>
      <c r="I177" s="1291"/>
      <c r="J177" s="1291"/>
      <c r="K177" s="1291"/>
      <c r="L177" s="1291"/>
      <c r="M177" s="1291"/>
      <c r="N177" s="1291"/>
      <c r="O177" s="1291"/>
      <c r="P177" s="1291"/>
      <c r="Q177" s="1291"/>
      <c r="R177" s="1291"/>
      <c r="S177" s="1291"/>
      <c r="T177" s="1291"/>
    </row>
    <row r="178" spans="1:20" ht="36.75" thickBot="1" x14ac:dyDescent="0.3">
      <c r="A178" s="86" t="s">
        <v>14</v>
      </c>
      <c r="B178" s="278" t="str">
        <f t="shared" ref="B178:T178" si="255">B5</f>
        <v>Carga Horária</v>
      </c>
      <c r="C178" s="105" t="str">
        <f t="shared" si="255"/>
        <v>Equipe Mínima TA</v>
      </c>
      <c r="D178" s="306" t="str">
        <f t="shared" si="255"/>
        <v>Total Horas</v>
      </c>
      <c r="E178" s="523" t="str">
        <f t="shared" si="255"/>
        <v>MAR</v>
      </c>
      <c r="F178" s="348" t="str">
        <f t="shared" si="255"/>
        <v>Saldo Mar</v>
      </c>
      <c r="G178" s="523" t="str">
        <f t="shared" si="255"/>
        <v>ABR</v>
      </c>
      <c r="H178" s="348" t="str">
        <f t="shared" si="255"/>
        <v>Saldo Abr</v>
      </c>
      <c r="I178" s="523" t="str">
        <f t="shared" si="255"/>
        <v>MAI</v>
      </c>
      <c r="J178" s="348" t="str">
        <f t="shared" si="255"/>
        <v>Saldo Mai</v>
      </c>
      <c r="K178" s="255" t="str">
        <f t="shared" ref="K178:L178" si="256">K5</f>
        <v>3º Trimestre</v>
      </c>
      <c r="L178" s="346" t="str">
        <f t="shared" si="256"/>
        <v>Saldo Trim</v>
      </c>
      <c r="M178" s="523" t="str">
        <f t="shared" si="255"/>
        <v>JUN</v>
      </c>
      <c r="N178" s="348" t="str">
        <f t="shared" si="255"/>
        <v>Saldo Jun</v>
      </c>
      <c r="O178" s="503" t="str">
        <f t="shared" si="255"/>
        <v>JUL</v>
      </c>
      <c r="P178" s="348" t="str">
        <f t="shared" si="255"/>
        <v>Saldo Jul</v>
      </c>
      <c r="Q178" s="503" t="str">
        <f t="shared" si="255"/>
        <v>AGO</v>
      </c>
      <c r="R178" s="348" t="str">
        <f t="shared" si="255"/>
        <v>Saldo Ago</v>
      </c>
      <c r="S178" s="255" t="str">
        <f t="shared" si="255"/>
        <v>4º Trimestre</v>
      </c>
      <c r="T178" s="346" t="str">
        <f t="shared" si="255"/>
        <v>Saldo Trim</v>
      </c>
    </row>
    <row r="179" spans="1:20" ht="15.75" thickTop="1" x14ac:dyDescent="0.25">
      <c r="A179" s="89" t="s">
        <v>33</v>
      </c>
      <c r="B179" s="279">
        <v>20</v>
      </c>
      <c r="C179" s="10">
        <f>'UBS Carandiru'!B20</f>
        <v>9</v>
      </c>
      <c r="D179" s="300">
        <f t="shared" ref="D179:D191" si="257">C179*B179</f>
        <v>180</v>
      </c>
      <c r="E179" s="504">
        <f>'UBS Carandiru'!C20</f>
        <v>7</v>
      </c>
      <c r="F179" s="320">
        <f t="shared" ref="F179:F191" si="258">(E179*$B179)-$D179</f>
        <v>-40</v>
      </c>
      <c r="G179" s="504">
        <f>'UBS Carandiru'!E20</f>
        <v>0</v>
      </c>
      <c r="H179" s="320">
        <f t="shared" ref="H179:H191" si="259">(G179*$B179)-$D179</f>
        <v>-180</v>
      </c>
      <c r="I179" s="504">
        <f>'UBS Carandiru'!G20</f>
        <v>0</v>
      </c>
      <c r="J179" s="320">
        <f t="shared" ref="J179:J191" si="260">(I179*$B179)-$D179</f>
        <v>-180</v>
      </c>
      <c r="K179" s="245">
        <f t="shared" ref="K179:K191" si="261">SUM(E179,G179,I179)</f>
        <v>7</v>
      </c>
      <c r="L179" s="333">
        <f t="shared" ref="L179:L191" si="262">(K179*$B179)-$D179*3</f>
        <v>-400</v>
      </c>
      <c r="M179" s="504">
        <f>'UBS Carandiru'!K20</f>
        <v>0</v>
      </c>
      <c r="N179" s="320">
        <f t="shared" ref="N179:N191" si="263">(M179*$B179)-$D179</f>
        <v>-180</v>
      </c>
      <c r="O179" s="504">
        <f>'UBS Carandiru'!M20</f>
        <v>0</v>
      </c>
      <c r="P179" s="320">
        <f t="shared" ref="P179:P191" si="264">(O179*$B179)-$D179</f>
        <v>-180</v>
      </c>
      <c r="Q179" s="504">
        <f>'UBS Carandiru'!O20</f>
        <v>0</v>
      </c>
      <c r="R179" s="320">
        <f t="shared" ref="R179:R191" si="265">(Q179*$B179)-$D179</f>
        <v>-180</v>
      </c>
      <c r="S179" s="245">
        <f t="shared" ref="S179:S191" si="266">SUM(M179,O179,Q179)</f>
        <v>0</v>
      </c>
      <c r="T179" s="333">
        <f t="shared" ref="T179:T191" si="267">(S179*$B179)-$D179*3</f>
        <v>-540</v>
      </c>
    </row>
    <row r="180" spans="1:20" x14ac:dyDescent="0.25">
      <c r="A180" s="89" t="s">
        <v>20</v>
      </c>
      <c r="B180" s="280">
        <v>20</v>
      </c>
      <c r="C180" s="84">
        <f>'UBS Carandiru'!B21</f>
        <v>4</v>
      </c>
      <c r="D180" s="301">
        <f t="shared" si="257"/>
        <v>80</v>
      </c>
      <c r="E180" s="110">
        <f>'UBS Carandiru'!C21</f>
        <v>3</v>
      </c>
      <c r="F180" s="321">
        <f t="shared" si="258"/>
        <v>-20</v>
      </c>
      <c r="G180" s="110">
        <f>'UBS Carandiru'!E21</f>
        <v>0</v>
      </c>
      <c r="H180" s="321">
        <f t="shared" si="259"/>
        <v>-80</v>
      </c>
      <c r="I180" s="110">
        <f>'UBS Carandiru'!G21</f>
        <v>0</v>
      </c>
      <c r="J180" s="321">
        <f t="shared" si="260"/>
        <v>-80</v>
      </c>
      <c r="K180" s="257">
        <f t="shared" si="261"/>
        <v>3</v>
      </c>
      <c r="L180" s="334">
        <f t="shared" si="262"/>
        <v>-180</v>
      </c>
      <c r="M180" s="110">
        <f>'UBS Carandiru'!K21</f>
        <v>0</v>
      </c>
      <c r="N180" s="321">
        <f t="shared" si="263"/>
        <v>-80</v>
      </c>
      <c r="O180" s="110">
        <f>'UBS Carandiru'!M21</f>
        <v>0</v>
      </c>
      <c r="P180" s="321">
        <f t="shared" si="264"/>
        <v>-80</v>
      </c>
      <c r="Q180" s="110">
        <f>'UBS Carandiru'!O21</f>
        <v>0</v>
      </c>
      <c r="R180" s="321">
        <f t="shared" si="265"/>
        <v>-80</v>
      </c>
      <c r="S180" s="257">
        <f t="shared" si="266"/>
        <v>0</v>
      </c>
      <c r="T180" s="334">
        <f t="shared" si="267"/>
        <v>-240</v>
      </c>
    </row>
    <row r="181" spans="1:20" x14ac:dyDescent="0.25">
      <c r="A181" s="89" t="s">
        <v>43</v>
      </c>
      <c r="B181" s="280">
        <v>20</v>
      </c>
      <c r="C181" s="84">
        <f>'UBS Carandiru'!B22</f>
        <v>3</v>
      </c>
      <c r="D181" s="301">
        <f t="shared" si="257"/>
        <v>60</v>
      </c>
      <c r="E181" s="110">
        <f>'UBS Carandiru'!C22</f>
        <v>2.5</v>
      </c>
      <c r="F181" s="321">
        <f t="shared" si="258"/>
        <v>-10</v>
      </c>
      <c r="G181" s="110">
        <f>'UBS Carandiru'!E22</f>
        <v>0</v>
      </c>
      <c r="H181" s="321">
        <f t="shared" si="259"/>
        <v>-60</v>
      </c>
      <c r="I181" s="110">
        <f>'UBS Carandiru'!G22</f>
        <v>0</v>
      </c>
      <c r="J181" s="321">
        <f t="shared" si="260"/>
        <v>-60</v>
      </c>
      <c r="K181" s="257">
        <f t="shared" si="261"/>
        <v>2.5</v>
      </c>
      <c r="L181" s="334">
        <f t="shared" si="262"/>
        <v>-130</v>
      </c>
      <c r="M181" s="110">
        <f>'UBS Carandiru'!K22</f>
        <v>0</v>
      </c>
      <c r="N181" s="321">
        <f t="shared" si="263"/>
        <v>-60</v>
      </c>
      <c r="O181" s="110">
        <f>'UBS Carandiru'!M22</f>
        <v>0</v>
      </c>
      <c r="P181" s="321">
        <f t="shared" si="264"/>
        <v>-60</v>
      </c>
      <c r="Q181" s="110">
        <f>'UBS Carandiru'!O22</f>
        <v>0</v>
      </c>
      <c r="R181" s="321">
        <f t="shared" si="265"/>
        <v>-60</v>
      </c>
      <c r="S181" s="257">
        <f t="shared" si="266"/>
        <v>0</v>
      </c>
      <c r="T181" s="334">
        <f t="shared" si="267"/>
        <v>-180</v>
      </c>
    </row>
    <row r="182" spans="1:20" x14ac:dyDescent="0.25">
      <c r="A182" s="89" t="s">
        <v>22</v>
      </c>
      <c r="B182" s="280">
        <v>20</v>
      </c>
      <c r="C182" s="84">
        <f>'UBS Carandiru'!B23</f>
        <v>1</v>
      </c>
      <c r="D182" s="301">
        <f t="shared" si="257"/>
        <v>20</v>
      </c>
      <c r="E182" s="110">
        <f>'UBS Carandiru'!C23</f>
        <v>0.5</v>
      </c>
      <c r="F182" s="321">
        <f t="shared" si="258"/>
        <v>-10</v>
      </c>
      <c r="G182" s="110">
        <f>'UBS Carandiru'!E23</f>
        <v>0</v>
      </c>
      <c r="H182" s="321">
        <f t="shared" si="259"/>
        <v>-20</v>
      </c>
      <c r="I182" s="110">
        <f>'UBS Carandiru'!G23</f>
        <v>0</v>
      </c>
      <c r="J182" s="321">
        <f t="shared" si="260"/>
        <v>-20</v>
      </c>
      <c r="K182" s="257">
        <f t="shared" si="261"/>
        <v>0.5</v>
      </c>
      <c r="L182" s="334">
        <f t="shared" si="262"/>
        <v>-50</v>
      </c>
      <c r="M182" s="110">
        <f>'UBS Carandiru'!K23</f>
        <v>0</v>
      </c>
      <c r="N182" s="321">
        <f t="shared" si="263"/>
        <v>-20</v>
      </c>
      <c r="O182" s="110">
        <f>'UBS Carandiru'!M23</f>
        <v>0</v>
      </c>
      <c r="P182" s="321">
        <f t="shared" si="264"/>
        <v>-20</v>
      </c>
      <c r="Q182" s="110">
        <f>'UBS Carandiru'!O23</f>
        <v>0</v>
      </c>
      <c r="R182" s="321">
        <f t="shared" si="265"/>
        <v>-20</v>
      </c>
      <c r="S182" s="257">
        <f t="shared" si="266"/>
        <v>0</v>
      </c>
      <c r="T182" s="334">
        <f t="shared" si="267"/>
        <v>-60</v>
      </c>
    </row>
    <row r="183" spans="1:20" x14ac:dyDescent="0.25">
      <c r="A183" s="89" t="s">
        <v>50</v>
      </c>
      <c r="B183" s="280">
        <v>20</v>
      </c>
      <c r="C183" s="84">
        <f>'UBS Carandiru'!B24</f>
        <v>1</v>
      </c>
      <c r="D183" s="301">
        <f t="shared" si="257"/>
        <v>20</v>
      </c>
      <c r="E183" s="110">
        <f>'UBS Carandiru'!C24</f>
        <v>0</v>
      </c>
      <c r="F183" s="321">
        <f t="shared" si="258"/>
        <v>-20</v>
      </c>
      <c r="G183" s="110">
        <f>'UBS Carandiru'!E24</f>
        <v>0</v>
      </c>
      <c r="H183" s="321">
        <f t="shared" si="259"/>
        <v>-20</v>
      </c>
      <c r="I183" s="110">
        <f>'UBS Carandiru'!G24</f>
        <v>0</v>
      </c>
      <c r="J183" s="321">
        <f t="shared" si="260"/>
        <v>-20</v>
      </c>
      <c r="K183" s="257">
        <f t="shared" si="261"/>
        <v>0</v>
      </c>
      <c r="L183" s="334">
        <f t="shared" si="262"/>
        <v>-60</v>
      </c>
      <c r="M183" s="110">
        <f>'UBS Carandiru'!K24</f>
        <v>0</v>
      </c>
      <c r="N183" s="321">
        <f t="shared" si="263"/>
        <v>-20</v>
      </c>
      <c r="O183" s="110">
        <f>'UBS Carandiru'!M24</f>
        <v>0</v>
      </c>
      <c r="P183" s="321">
        <f t="shared" si="264"/>
        <v>-20</v>
      </c>
      <c r="Q183" s="110">
        <f>'UBS Carandiru'!O24</f>
        <v>0</v>
      </c>
      <c r="R183" s="321">
        <f t="shared" si="265"/>
        <v>-20</v>
      </c>
      <c r="S183" s="257">
        <f t="shared" si="266"/>
        <v>0</v>
      </c>
      <c r="T183" s="334">
        <f t="shared" si="267"/>
        <v>-60</v>
      </c>
    </row>
    <row r="184" spans="1:20" x14ac:dyDescent="0.25">
      <c r="A184" s="89" t="s">
        <v>23</v>
      </c>
      <c r="B184" s="280">
        <v>20</v>
      </c>
      <c r="C184" s="84">
        <f>'UBS Carandiru'!B25</f>
        <v>2</v>
      </c>
      <c r="D184" s="301">
        <f t="shared" si="257"/>
        <v>40</v>
      </c>
      <c r="E184" s="110">
        <f>'UBS Carandiru'!C25</f>
        <v>1</v>
      </c>
      <c r="F184" s="321">
        <f t="shared" si="258"/>
        <v>-20</v>
      </c>
      <c r="G184" s="110">
        <f>'UBS Carandiru'!E25</f>
        <v>0</v>
      </c>
      <c r="H184" s="321">
        <f t="shared" si="259"/>
        <v>-40</v>
      </c>
      <c r="I184" s="110">
        <f>'UBS Carandiru'!G25</f>
        <v>0</v>
      </c>
      <c r="J184" s="321">
        <f t="shared" si="260"/>
        <v>-40</v>
      </c>
      <c r="K184" s="257">
        <f t="shared" si="261"/>
        <v>1</v>
      </c>
      <c r="L184" s="334">
        <f t="shared" si="262"/>
        <v>-100</v>
      </c>
      <c r="M184" s="110">
        <f>'UBS Carandiru'!K25</f>
        <v>0</v>
      </c>
      <c r="N184" s="321">
        <f t="shared" si="263"/>
        <v>-40</v>
      </c>
      <c r="O184" s="110">
        <f>'UBS Carandiru'!M25</f>
        <v>0</v>
      </c>
      <c r="P184" s="321">
        <f t="shared" si="264"/>
        <v>-40</v>
      </c>
      <c r="Q184" s="110">
        <f>'UBS Carandiru'!O25</f>
        <v>0</v>
      </c>
      <c r="R184" s="321">
        <f t="shared" si="265"/>
        <v>-40</v>
      </c>
      <c r="S184" s="257">
        <f t="shared" si="266"/>
        <v>0</v>
      </c>
      <c r="T184" s="334">
        <f t="shared" si="267"/>
        <v>-120</v>
      </c>
    </row>
    <row r="185" spans="1:20" x14ac:dyDescent="0.25">
      <c r="A185" s="89" t="s">
        <v>201</v>
      </c>
      <c r="B185" s="280">
        <v>10</v>
      </c>
      <c r="C185" s="84">
        <f>'UBS Carandiru'!B26</f>
        <v>1</v>
      </c>
      <c r="D185" s="301">
        <f t="shared" si="257"/>
        <v>10</v>
      </c>
      <c r="E185" s="110">
        <f>'UBS Carandiru'!C26</f>
        <v>1</v>
      </c>
      <c r="F185" s="321">
        <f t="shared" si="258"/>
        <v>0</v>
      </c>
      <c r="G185" s="110">
        <f>'UBS Carandiru'!E26</f>
        <v>0</v>
      </c>
      <c r="H185" s="321">
        <f t="shared" si="259"/>
        <v>-10</v>
      </c>
      <c r="I185" s="110">
        <f>'UBS Carandiru'!G26</f>
        <v>0</v>
      </c>
      <c r="J185" s="321">
        <f t="shared" si="260"/>
        <v>-10</v>
      </c>
      <c r="K185" s="257">
        <f t="shared" si="261"/>
        <v>1</v>
      </c>
      <c r="L185" s="334">
        <f t="shared" si="262"/>
        <v>-20</v>
      </c>
      <c r="M185" s="110">
        <f>'UBS Carandiru'!K26</f>
        <v>0</v>
      </c>
      <c r="N185" s="321">
        <f t="shared" si="263"/>
        <v>-10</v>
      </c>
      <c r="O185" s="110">
        <f>'UBS Carandiru'!M26</f>
        <v>0</v>
      </c>
      <c r="P185" s="321">
        <f t="shared" si="264"/>
        <v>-10</v>
      </c>
      <c r="Q185" s="110">
        <f>'UBS Carandiru'!O26</f>
        <v>0</v>
      </c>
      <c r="R185" s="321">
        <f t="shared" si="265"/>
        <v>-10</v>
      </c>
      <c r="S185" s="257">
        <f t="shared" si="266"/>
        <v>0</v>
      </c>
      <c r="T185" s="334">
        <f t="shared" si="267"/>
        <v>-30</v>
      </c>
    </row>
    <row r="186" spans="1:20" x14ac:dyDescent="0.25">
      <c r="A186" s="89" t="s">
        <v>24</v>
      </c>
      <c r="B186" s="280">
        <v>30</v>
      </c>
      <c r="C186" s="84">
        <f>'UBS Carandiru'!B27</f>
        <v>1</v>
      </c>
      <c r="D186" s="301">
        <f t="shared" si="257"/>
        <v>30</v>
      </c>
      <c r="E186" s="110">
        <f>'UBS Carandiru'!C27</f>
        <v>1</v>
      </c>
      <c r="F186" s="321">
        <f t="shared" si="258"/>
        <v>0</v>
      </c>
      <c r="G186" s="110">
        <f>'UBS Carandiru'!E27</f>
        <v>0</v>
      </c>
      <c r="H186" s="321">
        <f t="shared" si="259"/>
        <v>-30</v>
      </c>
      <c r="I186" s="110">
        <f>'UBS Carandiru'!G27</f>
        <v>0</v>
      </c>
      <c r="J186" s="321">
        <f t="shared" si="260"/>
        <v>-30</v>
      </c>
      <c r="K186" s="257">
        <f t="shared" si="261"/>
        <v>1</v>
      </c>
      <c r="L186" s="334">
        <f t="shared" si="262"/>
        <v>-60</v>
      </c>
      <c r="M186" s="110">
        <f>'UBS Carandiru'!K27</f>
        <v>0</v>
      </c>
      <c r="N186" s="321">
        <f t="shared" si="263"/>
        <v>-30</v>
      </c>
      <c r="O186" s="110">
        <f>'UBS Carandiru'!M27</f>
        <v>0</v>
      </c>
      <c r="P186" s="321">
        <f t="shared" si="264"/>
        <v>-30</v>
      </c>
      <c r="Q186" s="110">
        <f>'UBS Carandiru'!O27</f>
        <v>0</v>
      </c>
      <c r="R186" s="321">
        <f t="shared" si="265"/>
        <v>-30</v>
      </c>
      <c r="S186" s="257">
        <f t="shared" si="266"/>
        <v>0</v>
      </c>
      <c r="T186" s="334">
        <f t="shared" si="267"/>
        <v>-90</v>
      </c>
    </row>
    <row r="187" spans="1:20" x14ac:dyDescent="0.25">
      <c r="A187" s="89" t="s">
        <v>25</v>
      </c>
      <c r="B187" s="280">
        <v>30</v>
      </c>
      <c r="C187" s="84">
        <f>'UBS Carandiru'!B28</f>
        <v>5</v>
      </c>
      <c r="D187" s="301">
        <f t="shared" si="257"/>
        <v>150</v>
      </c>
      <c r="E187" s="110">
        <f>'UBS Carandiru'!C28</f>
        <v>5</v>
      </c>
      <c r="F187" s="321">
        <f t="shared" si="258"/>
        <v>0</v>
      </c>
      <c r="G187" s="110">
        <f>'UBS Carandiru'!E28</f>
        <v>0</v>
      </c>
      <c r="H187" s="321">
        <f t="shared" si="259"/>
        <v>-150</v>
      </c>
      <c r="I187" s="110">
        <f>'UBS Carandiru'!G28</f>
        <v>0</v>
      </c>
      <c r="J187" s="321">
        <f t="shared" si="260"/>
        <v>-150</v>
      </c>
      <c r="K187" s="257">
        <f t="shared" si="261"/>
        <v>5</v>
      </c>
      <c r="L187" s="334">
        <f t="shared" si="262"/>
        <v>-300</v>
      </c>
      <c r="M187" s="110">
        <f>'UBS Carandiru'!K28</f>
        <v>0</v>
      </c>
      <c r="N187" s="321">
        <f t="shared" si="263"/>
        <v>-150</v>
      </c>
      <c r="O187" s="110">
        <f>'UBS Carandiru'!M28</f>
        <v>0</v>
      </c>
      <c r="P187" s="321">
        <f t="shared" si="264"/>
        <v>-150</v>
      </c>
      <c r="Q187" s="110">
        <f>'UBS Carandiru'!O28</f>
        <v>0</v>
      </c>
      <c r="R187" s="321">
        <f t="shared" si="265"/>
        <v>-150</v>
      </c>
      <c r="S187" s="257">
        <f t="shared" si="266"/>
        <v>0</v>
      </c>
      <c r="T187" s="334">
        <f t="shared" si="267"/>
        <v>-450</v>
      </c>
    </row>
    <row r="188" spans="1:20" x14ac:dyDescent="0.25">
      <c r="A188" s="89" t="s">
        <v>46</v>
      </c>
      <c r="B188" s="280">
        <v>30</v>
      </c>
      <c r="C188" s="90">
        <f>'UBS Carandiru'!B29</f>
        <v>1</v>
      </c>
      <c r="D188" s="308">
        <f t="shared" si="257"/>
        <v>30</v>
      </c>
      <c r="E188" s="110">
        <f>'UBS Carandiru'!C29</f>
        <v>0</v>
      </c>
      <c r="F188" s="321">
        <f t="shared" si="258"/>
        <v>-30</v>
      </c>
      <c r="G188" s="110">
        <f>'UBS Carandiru'!E29</f>
        <v>0</v>
      </c>
      <c r="H188" s="321">
        <f t="shared" si="259"/>
        <v>-30</v>
      </c>
      <c r="I188" s="110">
        <f>'UBS Carandiru'!G29</f>
        <v>0</v>
      </c>
      <c r="J188" s="321">
        <f t="shared" si="260"/>
        <v>-30</v>
      </c>
      <c r="K188" s="257">
        <f t="shared" si="261"/>
        <v>0</v>
      </c>
      <c r="L188" s="334">
        <f t="shared" si="262"/>
        <v>-90</v>
      </c>
      <c r="M188" s="110">
        <f>'UBS Carandiru'!K29</f>
        <v>0</v>
      </c>
      <c r="N188" s="321">
        <f t="shared" si="263"/>
        <v>-30</v>
      </c>
      <c r="O188" s="110">
        <f>'UBS Carandiru'!M29</f>
        <v>0</v>
      </c>
      <c r="P188" s="321">
        <f t="shared" si="264"/>
        <v>-30</v>
      </c>
      <c r="Q188" s="110">
        <f>'UBS Carandiru'!O29</f>
        <v>0</v>
      </c>
      <c r="R188" s="321">
        <f t="shared" si="265"/>
        <v>-30</v>
      </c>
      <c r="S188" s="257">
        <f t="shared" si="266"/>
        <v>0</v>
      </c>
      <c r="T188" s="334">
        <f t="shared" si="267"/>
        <v>-90</v>
      </c>
    </row>
    <row r="189" spans="1:20" x14ac:dyDescent="0.25">
      <c r="A189" s="89" t="s">
        <v>26</v>
      </c>
      <c r="B189" s="280">
        <v>40</v>
      </c>
      <c r="C189" s="84">
        <f>'UBS Carandiru'!B30</f>
        <v>1</v>
      </c>
      <c r="D189" s="301">
        <f t="shared" si="257"/>
        <v>40</v>
      </c>
      <c r="E189" s="110">
        <f>'UBS Carandiru'!C30</f>
        <v>1</v>
      </c>
      <c r="F189" s="321">
        <f t="shared" si="258"/>
        <v>0</v>
      </c>
      <c r="G189" s="110">
        <f>'UBS Carandiru'!E30</f>
        <v>0</v>
      </c>
      <c r="H189" s="321">
        <f t="shared" si="259"/>
        <v>-40</v>
      </c>
      <c r="I189" s="110">
        <f>'UBS Carandiru'!G30</f>
        <v>0</v>
      </c>
      <c r="J189" s="321">
        <f t="shared" si="260"/>
        <v>-40</v>
      </c>
      <c r="K189" s="257">
        <f t="shared" si="261"/>
        <v>1</v>
      </c>
      <c r="L189" s="334">
        <f t="shared" si="262"/>
        <v>-80</v>
      </c>
      <c r="M189" s="110">
        <f>'UBS Carandiru'!K30</f>
        <v>0</v>
      </c>
      <c r="N189" s="321">
        <f t="shared" si="263"/>
        <v>-40</v>
      </c>
      <c r="O189" s="110">
        <f>'UBS Carandiru'!M30</f>
        <v>0</v>
      </c>
      <c r="P189" s="321">
        <f t="shared" si="264"/>
        <v>-40</v>
      </c>
      <c r="Q189" s="110">
        <f>'UBS Carandiru'!O30</f>
        <v>0</v>
      </c>
      <c r="R189" s="321">
        <f t="shared" si="265"/>
        <v>-40</v>
      </c>
      <c r="S189" s="257">
        <f t="shared" si="266"/>
        <v>0</v>
      </c>
      <c r="T189" s="334">
        <f t="shared" si="267"/>
        <v>-120</v>
      </c>
    </row>
    <row r="190" spans="1:20" x14ac:dyDescent="0.25">
      <c r="A190" s="89" t="s">
        <v>34</v>
      </c>
      <c r="B190" s="280">
        <v>30</v>
      </c>
      <c r="C190" s="84">
        <f>'UBS Carandiru'!B31</f>
        <v>1</v>
      </c>
      <c r="D190" s="301">
        <f t="shared" si="257"/>
        <v>30</v>
      </c>
      <c r="E190" s="110">
        <f>'UBS Carandiru'!C31</f>
        <v>1</v>
      </c>
      <c r="F190" s="321">
        <f t="shared" si="258"/>
        <v>0</v>
      </c>
      <c r="G190" s="110">
        <f>'UBS Carandiru'!E31</f>
        <v>0</v>
      </c>
      <c r="H190" s="321">
        <f t="shared" si="259"/>
        <v>-30</v>
      </c>
      <c r="I190" s="110">
        <f>'UBS Carandiru'!G31</f>
        <v>0</v>
      </c>
      <c r="J190" s="321">
        <f t="shared" si="260"/>
        <v>-30</v>
      </c>
      <c r="K190" s="257">
        <f t="shared" si="261"/>
        <v>1</v>
      </c>
      <c r="L190" s="334">
        <f t="shared" si="262"/>
        <v>-60</v>
      </c>
      <c r="M190" s="110">
        <f>'UBS Carandiru'!K31</f>
        <v>0</v>
      </c>
      <c r="N190" s="321">
        <f t="shared" si="263"/>
        <v>-30</v>
      </c>
      <c r="O190" s="110">
        <f>'UBS Carandiru'!M31</f>
        <v>0</v>
      </c>
      <c r="P190" s="321">
        <f t="shared" si="264"/>
        <v>-30</v>
      </c>
      <c r="Q190" s="110">
        <f>'UBS Carandiru'!O31</f>
        <v>0</v>
      </c>
      <c r="R190" s="321">
        <f t="shared" si="265"/>
        <v>-30</v>
      </c>
      <c r="S190" s="257">
        <f t="shared" si="266"/>
        <v>0</v>
      </c>
      <c r="T190" s="334">
        <f t="shared" si="267"/>
        <v>-90</v>
      </c>
    </row>
    <row r="191" spans="1:20" ht="15.75" thickBot="1" x14ac:dyDescent="0.3">
      <c r="A191" s="63" t="s">
        <v>51</v>
      </c>
      <c r="B191" s="288">
        <v>30</v>
      </c>
      <c r="C191" s="64">
        <f>'UBS Carandiru'!B32</f>
        <v>1</v>
      </c>
      <c r="D191" s="314">
        <f t="shared" si="257"/>
        <v>30</v>
      </c>
      <c r="E191" s="508">
        <f>'UBS Carandiru'!C32</f>
        <v>0</v>
      </c>
      <c r="F191" s="329">
        <f t="shared" si="258"/>
        <v>-30</v>
      </c>
      <c r="G191" s="508">
        <f>'UBS Carandiru'!E32</f>
        <v>0</v>
      </c>
      <c r="H191" s="329">
        <f t="shared" si="259"/>
        <v>-30</v>
      </c>
      <c r="I191" s="508">
        <f>'UBS Carandiru'!G32</f>
        <v>0</v>
      </c>
      <c r="J191" s="329">
        <f t="shared" si="260"/>
        <v>-30</v>
      </c>
      <c r="K191" s="265">
        <f t="shared" si="261"/>
        <v>0</v>
      </c>
      <c r="L191" s="342">
        <f t="shared" si="262"/>
        <v>-90</v>
      </c>
      <c r="M191" s="508">
        <f>'UBS Carandiru'!K32</f>
        <v>0</v>
      </c>
      <c r="N191" s="329">
        <f t="shared" si="263"/>
        <v>-30</v>
      </c>
      <c r="O191" s="508">
        <f>'UBS Carandiru'!M32</f>
        <v>0</v>
      </c>
      <c r="P191" s="329">
        <f t="shared" si="264"/>
        <v>-30</v>
      </c>
      <c r="Q191" s="508">
        <f>'UBS Carandiru'!O32</f>
        <v>0</v>
      </c>
      <c r="R191" s="329">
        <f t="shared" si="265"/>
        <v>-30</v>
      </c>
      <c r="S191" s="265">
        <f t="shared" si="266"/>
        <v>0</v>
      </c>
      <c r="T191" s="342">
        <f t="shared" si="267"/>
        <v>-90</v>
      </c>
    </row>
    <row r="192" spans="1:20" ht="15.75" thickBot="1" x14ac:dyDescent="0.3">
      <c r="A192" s="373" t="s">
        <v>7</v>
      </c>
      <c r="B192" s="366">
        <f>SUM(B179:B191)</f>
        <v>320</v>
      </c>
      <c r="C192" s="367">
        <f>SUM(C179:C191)</f>
        <v>31</v>
      </c>
      <c r="D192" s="368">
        <f t="shared" ref="D192:T192" si="268">SUM(D179:D191)</f>
        <v>720</v>
      </c>
      <c r="E192" s="513">
        <f t="shared" si="268"/>
        <v>23</v>
      </c>
      <c r="F192" s="370">
        <f t="shared" si="268"/>
        <v>-180</v>
      </c>
      <c r="G192" s="513">
        <f t="shared" si="268"/>
        <v>0</v>
      </c>
      <c r="H192" s="370">
        <f t="shared" si="268"/>
        <v>-720</v>
      </c>
      <c r="I192" s="513">
        <f t="shared" si="268"/>
        <v>0</v>
      </c>
      <c r="J192" s="370">
        <f t="shared" si="268"/>
        <v>-720</v>
      </c>
      <c r="K192" s="371">
        <f t="shared" ref="K192:L192" si="269">SUM(K179:K191)</f>
        <v>23</v>
      </c>
      <c r="L192" s="372">
        <f t="shared" si="269"/>
        <v>-1620</v>
      </c>
      <c r="M192" s="513">
        <f t="shared" si="268"/>
        <v>0</v>
      </c>
      <c r="N192" s="370">
        <f t="shared" si="268"/>
        <v>-720</v>
      </c>
      <c r="O192" s="513">
        <f t="shared" si="268"/>
        <v>0</v>
      </c>
      <c r="P192" s="370">
        <f t="shared" si="268"/>
        <v>-720</v>
      </c>
      <c r="Q192" s="513">
        <f t="shared" si="268"/>
        <v>0</v>
      </c>
      <c r="R192" s="370">
        <f t="shared" si="268"/>
        <v>-720</v>
      </c>
      <c r="S192" s="371">
        <f t="shared" si="268"/>
        <v>0</v>
      </c>
      <c r="T192" s="372">
        <f t="shared" si="268"/>
        <v>-2160</v>
      </c>
    </row>
    <row r="194" spans="1:20" ht="15.75" x14ac:dyDescent="0.25">
      <c r="A194" s="1290" t="s">
        <v>293</v>
      </c>
      <c r="B194" s="1291"/>
      <c r="C194" s="1291"/>
      <c r="D194" s="1291"/>
      <c r="E194" s="1291"/>
      <c r="F194" s="1291"/>
      <c r="G194" s="1291"/>
      <c r="H194" s="1291"/>
      <c r="I194" s="1291"/>
      <c r="J194" s="1291"/>
      <c r="K194" s="1291"/>
      <c r="L194" s="1291"/>
      <c r="M194" s="1291"/>
      <c r="N194" s="1291"/>
      <c r="O194" s="1291"/>
      <c r="P194" s="1291"/>
      <c r="Q194" s="1291"/>
      <c r="R194" s="1291"/>
      <c r="S194" s="1291"/>
      <c r="T194" s="1291"/>
    </row>
    <row r="195" spans="1:20" ht="36.75" thickBot="1" x14ac:dyDescent="0.3">
      <c r="A195" s="86" t="s">
        <v>14</v>
      </c>
      <c r="B195" s="278" t="str">
        <f t="shared" ref="B195:T195" si="270">B5</f>
        <v>Carga Horária</v>
      </c>
      <c r="C195" s="105" t="str">
        <f t="shared" si="270"/>
        <v>Equipe Mínima TA</v>
      </c>
      <c r="D195" s="306" t="str">
        <f t="shared" si="270"/>
        <v>Total Horas</v>
      </c>
      <c r="E195" s="523" t="str">
        <f t="shared" si="270"/>
        <v>MAR</v>
      </c>
      <c r="F195" s="348" t="str">
        <f t="shared" si="270"/>
        <v>Saldo Mar</v>
      </c>
      <c r="G195" s="523" t="str">
        <f t="shared" si="270"/>
        <v>ABR</v>
      </c>
      <c r="H195" s="348" t="str">
        <f t="shared" si="270"/>
        <v>Saldo Abr</v>
      </c>
      <c r="I195" s="523" t="str">
        <f t="shared" si="270"/>
        <v>MAI</v>
      </c>
      <c r="J195" s="348" t="str">
        <f t="shared" si="270"/>
        <v>Saldo Mai</v>
      </c>
      <c r="K195" s="255" t="str">
        <f t="shared" ref="K195:L195" si="271">K5</f>
        <v>3º Trimestre</v>
      </c>
      <c r="L195" s="346" t="str">
        <f t="shared" si="271"/>
        <v>Saldo Trim</v>
      </c>
      <c r="M195" s="523" t="str">
        <f t="shared" si="270"/>
        <v>JUN</v>
      </c>
      <c r="N195" s="348" t="str">
        <f t="shared" si="270"/>
        <v>Saldo Jun</v>
      </c>
      <c r="O195" s="503" t="str">
        <f t="shared" si="270"/>
        <v>JUL</v>
      </c>
      <c r="P195" s="348" t="str">
        <f t="shared" si="270"/>
        <v>Saldo Jul</v>
      </c>
      <c r="Q195" s="503" t="str">
        <f t="shared" si="270"/>
        <v>AGO</v>
      </c>
      <c r="R195" s="348" t="str">
        <f t="shared" si="270"/>
        <v>Saldo Ago</v>
      </c>
      <c r="S195" s="255" t="str">
        <f t="shared" si="270"/>
        <v>4º Trimestre</v>
      </c>
      <c r="T195" s="346" t="str">
        <f t="shared" si="270"/>
        <v>Saldo Trim</v>
      </c>
    </row>
    <row r="196" spans="1:20" ht="15.75" thickTop="1" x14ac:dyDescent="0.25">
      <c r="A196" s="47" t="s">
        <v>138</v>
      </c>
      <c r="B196" s="49">
        <v>20</v>
      </c>
      <c r="C196" s="253">
        <f>'CER Carandiru'!B16</f>
        <v>1</v>
      </c>
      <c r="D196" s="311">
        <f t="shared" ref="D196:D205" si="272">C196*B196</f>
        <v>20</v>
      </c>
      <c r="E196" s="514">
        <f>'CER Carandiru'!C16</f>
        <v>0</v>
      </c>
      <c r="F196" s="327">
        <f t="shared" ref="F196:F205" si="273">(E196*$B196)-$D196</f>
        <v>-20</v>
      </c>
      <c r="G196" s="514">
        <f>'CER Carandiru'!E16</f>
        <v>0</v>
      </c>
      <c r="H196" s="327">
        <f t="shared" ref="H196:H205" si="274">(G196*$B196)-$D196</f>
        <v>-20</v>
      </c>
      <c r="I196" s="514">
        <f>'CER Carandiru'!G16</f>
        <v>0</v>
      </c>
      <c r="J196" s="327">
        <f t="shared" ref="J196:J205" si="275">(I196*$B196)-$D196</f>
        <v>-20</v>
      </c>
      <c r="K196" s="262">
        <f t="shared" ref="K196:K205" si="276">SUM(E196,G196,I196)</f>
        <v>0</v>
      </c>
      <c r="L196" s="340">
        <f t="shared" ref="L196:L205" si="277">(K196*$B196)-$D196*3</f>
        <v>-60</v>
      </c>
      <c r="M196" s="514">
        <f>'CER Carandiru'!K16</f>
        <v>0</v>
      </c>
      <c r="N196" s="327">
        <f t="shared" ref="N196:N205" si="278">(M196*$B196)-$D196</f>
        <v>-20</v>
      </c>
      <c r="O196" s="514">
        <f>'CER Carandiru'!M16</f>
        <v>0</v>
      </c>
      <c r="P196" s="327">
        <f t="shared" ref="P196:P205" si="279">(O196*$B196)-$D196</f>
        <v>-20</v>
      </c>
      <c r="Q196" s="514">
        <f>'CER Carandiru'!O16</f>
        <v>0</v>
      </c>
      <c r="R196" s="327">
        <f t="shared" ref="R196:R205" si="280">(Q196*$B196)-$D196</f>
        <v>-20</v>
      </c>
      <c r="S196" s="262">
        <f t="shared" ref="S196:S205" si="281">SUM(M196,O196,Q196)</f>
        <v>0</v>
      </c>
      <c r="T196" s="340">
        <f t="shared" ref="T196:T205" si="282">(S196*$B196)-$D196*3</f>
        <v>-60</v>
      </c>
    </row>
    <row r="197" spans="1:20" x14ac:dyDescent="0.25">
      <c r="A197" s="128" t="s">
        <v>145</v>
      </c>
      <c r="B197" s="129">
        <v>20</v>
      </c>
      <c r="C197" s="254">
        <f>'CER Carandiru'!B17</f>
        <v>1</v>
      </c>
      <c r="D197" s="312">
        <f t="shared" si="272"/>
        <v>20</v>
      </c>
      <c r="E197" s="515">
        <f>'CER Carandiru'!C17</f>
        <v>1.5</v>
      </c>
      <c r="F197" s="328">
        <f t="shared" si="273"/>
        <v>10</v>
      </c>
      <c r="G197" s="515">
        <f>'CER Carandiru'!E17</f>
        <v>0</v>
      </c>
      <c r="H197" s="328">
        <f t="shared" si="274"/>
        <v>-20</v>
      </c>
      <c r="I197" s="515">
        <f>'CER Carandiru'!G17</f>
        <v>0</v>
      </c>
      <c r="J197" s="328">
        <f t="shared" si="275"/>
        <v>-20</v>
      </c>
      <c r="K197" s="263">
        <f t="shared" si="276"/>
        <v>1.5</v>
      </c>
      <c r="L197" s="341">
        <f t="shared" si="277"/>
        <v>-30</v>
      </c>
      <c r="M197" s="515">
        <f>'CER Carandiru'!K17</f>
        <v>0</v>
      </c>
      <c r="N197" s="328">
        <f t="shared" si="278"/>
        <v>-20</v>
      </c>
      <c r="O197" s="515">
        <f>'CER Carandiru'!M17</f>
        <v>0</v>
      </c>
      <c r="P197" s="328">
        <f t="shared" si="279"/>
        <v>-20</v>
      </c>
      <c r="Q197" s="515">
        <f>'CER Carandiru'!O17</f>
        <v>0</v>
      </c>
      <c r="R197" s="328">
        <f t="shared" si="280"/>
        <v>-20</v>
      </c>
      <c r="S197" s="263">
        <f t="shared" si="281"/>
        <v>0</v>
      </c>
      <c r="T197" s="341">
        <f t="shared" si="282"/>
        <v>-60</v>
      </c>
    </row>
    <row r="198" spans="1:20" x14ac:dyDescent="0.25">
      <c r="A198" s="128" t="s">
        <v>146</v>
      </c>
      <c r="B198" s="129">
        <v>20</v>
      </c>
      <c r="C198" s="254">
        <f>'CER Carandiru'!B18</f>
        <v>1</v>
      </c>
      <c r="D198" s="312">
        <f t="shared" si="272"/>
        <v>20</v>
      </c>
      <c r="E198" s="515">
        <f>'CER Carandiru'!C18</f>
        <v>0.6</v>
      </c>
      <c r="F198" s="328">
        <f t="shared" si="273"/>
        <v>-8</v>
      </c>
      <c r="G198" s="515">
        <f>'CER Carandiru'!E18</f>
        <v>0</v>
      </c>
      <c r="H198" s="328">
        <f t="shared" si="274"/>
        <v>-20</v>
      </c>
      <c r="I198" s="515">
        <f>'CER Carandiru'!G18</f>
        <v>0</v>
      </c>
      <c r="J198" s="328">
        <f t="shared" si="275"/>
        <v>-20</v>
      </c>
      <c r="K198" s="263">
        <f t="shared" si="276"/>
        <v>0.6</v>
      </c>
      <c r="L198" s="341">
        <f t="shared" si="277"/>
        <v>-48</v>
      </c>
      <c r="M198" s="515">
        <f>'CER Carandiru'!K18</f>
        <v>0</v>
      </c>
      <c r="N198" s="328">
        <f t="shared" si="278"/>
        <v>-20</v>
      </c>
      <c r="O198" s="515">
        <f>'CER Carandiru'!M18</f>
        <v>0</v>
      </c>
      <c r="P198" s="328">
        <f t="shared" si="279"/>
        <v>-20</v>
      </c>
      <c r="Q198" s="515">
        <f>'CER Carandiru'!O18</f>
        <v>0</v>
      </c>
      <c r="R198" s="328">
        <f t="shared" si="280"/>
        <v>-20</v>
      </c>
      <c r="S198" s="263">
        <f t="shared" si="281"/>
        <v>0</v>
      </c>
      <c r="T198" s="341">
        <f t="shared" si="282"/>
        <v>-60</v>
      </c>
    </row>
    <row r="199" spans="1:20" x14ac:dyDescent="0.25">
      <c r="A199" s="89" t="s">
        <v>139</v>
      </c>
      <c r="B199" s="287">
        <v>30</v>
      </c>
      <c r="C199" s="96">
        <f>'CER Carandiru'!B19</f>
        <v>1</v>
      </c>
      <c r="D199" s="313">
        <f t="shared" si="272"/>
        <v>30</v>
      </c>
      <c r="E199" s="516">
        <f>'CER Carandiru'!C19</f>
        <v>1</v>
      </c>
      <c r="F199" s="328">
        <f t="shared" si="273"/>
        <v>0</v>
      </c>
      <c r="G199" s="516">
        <f>'CER Carandiru'!E19</f>
        <v>0</v>
      </c>
      <c r="H199" s="328">
        <f t="shared" si="274"/>
        <v>-30</v>
      </c>
      <c r="I199" s="516">
        <f>'CER Carandiru'!G19</f>
        <v>0</v>
      </c>
      <c r="J199" s="328">
        <f t="shared" si="275"/>
        <v>-30</v>
      </c>
      <c r="K199" s="264">
        <f t="shared" si="276"/>
        <v>1</v>
      </c>
      <c r="L199" s="341">
        <f t="shared" si="277"/>
        <v>-60</v>
      </c>
      <c r="M199" s="516">
        <f>'CER Carandiru'!K19</f>
        <v>0</v>
      </c>
      <c r="N199" s="328">
        <f t="shared" si="278"/>
        <v>-30</v>
      </c>
      <c r="O199" s="516">
        <f>'CER Carandiru'!M19</f>
        <v>0</v>
      </c>
      <c r="P199" s="328">
        <f t="shared" si="279"/>
        <v>-30</v>
      </c>
      <c r="Q199" s="516">
        <f>'CER Carandiru'!O19</f>
        <v>0</v>
      </c>
      <c r="R199" s="328">
        <f t="shared" si="280"/>
        <v>-30</v>
      </c>
      <c r="S199" s="264">
        <f t="shared" si="281"/>
        <v>0</v>
      </c>
      <c r="T199" s="341">
        <f t="shared" si="282"/>
        <v>-90</v>
      </c>
    </row>
    <row r="200" spans="1:20" x14ac:dyDescent="0.25">
      <c r="A200" s="89" t="s">
        <v>140</v>
      </c>
      <c r="B200" s="279">
        <v>30</v>
      </c>
      <c r="C200" s="10">
        <f>'CER Carandiru'!B20</f>
        <v>1</v>
      </c>
      <c r="D200" s="300">
        <f t="shared" si="272"/>
        <v>30</v>
      </c>
      <c r="E200" s="504">
        <f>'CER Carandiru'!C20</f>
        <v>1</v>
      </c>
      <c r="F200" s="320">
        <f t="shared" si="273"/>
        <v>0</v>
      </c>
      <c r="G200" s="504">
        <f>'CER Carandiru'!E20</f>
        <v>0</v>
      </c>
      <c r="H200" s="320">
        <f t="shared" si="274"/>
        <v>-30</v>
      </c>
      <c r="I200" s="504">
        <f>'CER Carandiru'!G20</f>
        <v>0</v>
      </c>
      <c r="J200" s="320">
        <f t="shared" si="275"/>
        <v>-30</v>
      </c>
      <c r="K200" s="245">
        <f t="shared" si="276"/>
        <v>1</v>
      </c>
      <c r="L200" s="333">
        <f t="shared" si="277"/>
        <v>-60</v>
      </c>
      <c r="M200" s="504">
        <f>'CER Carandiru'!K20</f>
        <v>0</v>
      </c>
      <c r="N200" s="320">
        <f t="shared" si="278"/>
        <v>-30</v>
      </c>
      <c r="O200" s="504">
        <f>'CER Carandiru'!M20</f>
        <v>0</v>
      </c>
      <c r="P200" s="320">
        <f t="shared" si="279"/>
        <v>-30</v>
      </c>
      <c r="Q200" s="504">
        <f>'CER Carandiru'!O20</f>
        <v>0</v>
      </c>
      <c r="R200" s="320">
        <f t="shared" si="280"/>
        <v>-30</v>
      </c>
      <c r="S200" s="245">
        <f t="shared" si="281"/>
        <v>0</v>
      </c>
      <c r="T200" s="333">
        <f t="shared" si="282"/>
        <v>-90</v>
      </c>
    </row>
    <row r="201" spans="1:20" x14ac:dyDescent="0.25">
      <c r="A201" s="63" t="s">
        <v>141</v>
      </c>
      <c r="B201" s="288">
        <v>30</v>
      </c>
      <c r="C201" s="64">
        <f>'CER Carandiru'!B21</f>
        <v>4</v>
      </c>
      <c r="D201" s="314">
        <f t="shared" si="272"/>
        <v>120</v>
      </c>
      <c r="E201" s="508">
        <f>'CER Carandiru'!C21</f>
        <v>5</v>
      </c>
      <c r="F201" s="329">
        <f t="shared" si="273"/>
        <v>30</v>
      </c>
      <c r="G201" s="508">
        <f>'CER Carandiru'!E21</f>
        <v>0</v>
      </c>
      <c r="H201" s="329">
        <f t="shared" si="274"/>
        <v>-120</v>
      </c>
      <c r="I201" s="508">
        <f>'CER Carandiru'!G21</f>
        <v>0</v>
      </c>
      <c r="J201" s="329">
        <f t="shared" si="275"/>
        <v>-120</v>
      </c>
      <c r="K201" s="265">
        <f t="shared" si="276"/>
        <v>5</v>
      </c>
      <c r="L201" s="342">
        <f t="shared" si="277"/>
        <v>-210</v>
      </c>
      <c r="M201" s="508">
        <f>'CER Carandiru'!K21</f>
        <v>0</v>
      </c>
      <c r="N201" s="329">
        <f t="shared" si="278"/>
        <v>-120</v>
      </c>
      <c r="O201" s="508">
        <f>'CER Carandiru'!M21</f>
        <v>0</v>
      </c>
      <c r="P201" s="329">
        <f t="shared" si="279"/>
        <v>-120</v>
      </c>
      <c r="Q201" s="508">
        <f>'CER Carandiru'!O21</f>
        <v>0</v>
      </c>
      <c r="R201" s="329">
        <f t="shared" si="280"/>
        <v>-120</v>
      </c>
      <c r="S201" s="265">
        <f t="shared" si="281"/>
        <v>0</v>
      </c>
      <c r="T201" s="342">
        <f t="shared" si="282"/>
        <v>-360</v>
      </c>
    </row>
    <row r="202" spans="1:20" x14ac:dyDescent="0.25">
      <c r="A202" s="137" t="s">
        <v>231</v>
      </c>
      <c r="B202" s="290">
        <v>40</v>
      </c>
      <c r="C202" s="96">
        <f>'CER Carandiru'!B22</f>
        <v>5</v>
      </c>
      <c r="D202" s="313">
        <f t="shared" si="272"/>
        <v>200</v>
      </c>
      <c r="E202" s="516">
        <f>'CER Carandiru'!C22</f>
        <v>3.75</v>
      </c>
      <c r="F202" s="328">
        <f t="shared" si="273"/>
        <v>-50</v>
      </c>
      <c r="G202" s="516">
        <f>'CER Carandiru'!E22</f>
        <v>0</v>
      </c>
      <c r="H202" s="328">
        <f t="shared" si="274"/>
        <v>-200</v>
      </c>
      <c r="I202" s="516">
        <f>'CER Carandiru'!G22</f>
        <v>0</v>
      </c>
      <c r="J202" s="328">
        <f t="shared" si="275"/>
        <v>-200</v>
      </c>
      <c r="K202" s="264">
        <f t="shared" si="276"/>
        <v>3.75</v>
      </c>
      <c r="L202" s="341">
        <f t="shared" si="277"/>
        <v>-450</v>
      </c>
      <c r="M202" s="516">
        <f>'CER Carandiru'!K22</f>
        <v>0</v>
      </c>
      <c r="N202" s="328">
        <f t="shared" si="278"/>
        <v>-200</v>
      </c>
      <c r="O202" s="516">
        <f>'CER Carandiru'!M22</f>
        <v>0</v>
      </c>
      <c r="P202" s="328">
        <f t="shared" si="279"/>
        <v>-200</v>
      </c>
      <c r="Q202" s="516">
        <f>'CER Carandiru'!O22</f>
        <v>0</v>
      </c>
      <c r="R202" s="328">
        <f t="shared" si="280"/>
        <v>-200</v>
      </c>
      <c r="S202" s="264">
        <f t="shared" si="281"/>
        <v>0</v>
      </c>
      <c r="T202" s="341">
        <f t="shared" si="282"/>
        <v>-600</v>
      </c>
    </row>
    <row r="203" spans="1:20" x14ac:dyDescent="0.25">
      <c r="A203" s="9" t="s">
        <v>142</v>
      </c>
      <c r="B203" s="279">
        <v>30</v>
      </c>
      <c r="C203" s="10">
        <f>'CER Carandiru'!B23</f>
        <v>1</v>
      </c>
      <c r="D203" s="300">
        <f t="shared" si="272"/>
        <v>30</v>
      </c>
      <c r="E203" s="504">
        <f>'CER Carandiru'!C23</f>
        <v>1</v>
      </c>
      <c r="F203" s="320">
        <f t="shared" si="273"/>
        <v>0</v>
      </c>
      <c r="G203" s="504">
        <f>'CER Carandiru'!E23</f>
        <v>0</v>
      </c>
      <c r="H203" s="320">
        <f t="shared" si="274"/>
        <v>-30</v>
      </c>
      <c r="I203" s="504">
        <f>'CER Carandiru'!G23</f>
        <v>0</v>
      </c>
      <c r="J203" s="320">
        <f t="shared" si="275"/>
        <v>-30</v>
      </c>
      <c r="K203" s="245">
        <f t="shared" si="276"/>
        <v>1</v>
      </c>
      <c r="L203" s="333">
        <f t="shared" si="277"/>
        <v>-60</v>
      </c>
      <c r="M203" s="504">
        <f>'CER Carandiru'!K23</f>
        <v>0</v>
      </c>
      <c r="N203" s="320">
        <f t="shared" si="278"/>
        <v>-30</v>
      </c>
      <c r="O203" s="504">
        <f>'CER Carandiru'!M23</f>
        <v>0</v>
      </c>
      <c r="P203" s="320">
        <f t="shared" si="279"/>
        <v>-30</v>
      </c>
      <c r="Q203" s="504">
        <f>'CER Carandiru'!O23</f>
        <v>0</v>
      </c>
      <c r="R203" s="320">
        <f t="shared" si="280"/>
        <v>-30</v>
      </c>
      <c r="S203" s="245">
        <f t="shared" si="281"/>
        <v>0</v>
      </c>
      <c r="T203" s="333">
        <f t="shared" si="282"/>
        <v>-90</v>
      </c>
    </row>
    <row r="204" spans="1:20" x14ac:dyDescent="0.25">
      <c r="A204" s="89" t="s">
        <v>143</v>
      </c>
      <c r="B204" s="280">
        <v>30</v>
      </c>
      <c r="C204" s="84">
        <f>'CER Carandiru'!B24</f>
        <v>3</v>
      </c>
      <c r="D204" s="301">
        <f t="shared" si="272"/>
        <v>90</v>
      </c>
      <c r="E204" s="110">
        <f>'CER Carandiru'!C24</f>
        <v>3</v>
      </c>
      <c r="F204" s="321">
        <f t="shared" si="273"/>
        <v>0</v>
      </c>
      <c r="G204" s="110">
        <f>'CER Carandiru'!E24</f>
        <v>0</v>
      </c>
      <c r="H204" s="321">
        <f t="shared" si="274"/>
        <v>-90</v>
      </c>
      <c r="I204" s="110">
        <f>'CER Carandiru'!G24</f>
        <v>0</v>
      </c>
      <c r="J204" s="321">
        <f t="shared" si="275"/>
        <v>-90</v>
      </c>
      <c r="K204" s="257">
        <f t="shared" si="276"/>
        <v>3</v>
      </c>
      <c r="L204" s="334">
        <f t="shared" si="277"/>
        <v>-180</v>
      </c>
      <c r="M204" s="110">
        <f>'CER Carandiru'!K24</f>
        <v>0</v>
      </c>
      <c r="N204" s="321">
        <f t="shared" si="278"/>
        <v>-90</v>
      </c>
      <c r="O204" s="110">
        <f>'CER Carandiru'!M24</f>
        <v>0</v>
      </c>
      <c r="P204" s="321">
        <f t="shared" si="279"/>
        <v>-90</v>
      </c>
      <c r="Q204" s="110">
        <f>'CER Carandiru'!O24</f>
        <v>0</v>
      </c>
      <c r="R204" s="321">
        <f t="shared" si="280"/>
        <v>-90</v>
      </c>
      <c r="S204" s="257">
        <f t="shared" si="281"/>
        <v>0</v>
      </c>
      <c r="T204" s="334">
        <f t="shared" si="282"/>
        <v>-270</v>
      </c>
    </row>
    <row r="205" spans="1:20" ht="15.75" thickBot="1" x14ac:dyDescent="0.3">
      <c r="A205" s="111" t="s">
        <v>144</v>
      </c>
      <c r="B205" s="281">
        <v>30</v>
      </c>
      <c r="C205" s="93">
        <f>'CER Carandiru'!B25</f>
        <v>3</v>
      </c>
      <c r="D205" s="303">
        <f t="shared" si="272"/>
        <v>90</v>
      </c>
      <c r="E205" s="505">
        <f>'CER Carandiru'!C25</f>
        <v>3</v>
      </c>
      <c r="F205" s="322">
        <f t="shared" si="273"/>
        <v>0</v>
      </c>
      <c r="G205" s="505">
        <f>'CER Carandiru'!E25</f>
        <v>0</v>
      </c>
      <c r="H205" s="322">
        <f t="shared" si="274"/>
        <v>-90</v>
      </c>
      <c r="I205" s="505">
        <f>'CER Carandiru'!G25</f>
        <v>0</v>
      </c>
      <c r="J205" s="322">
        <f t="shared" si="275"/>
        <v>-90</v>
      </c>
      <c r="K205" s="258">
        <f t="shared" si="276"/>
        <v>3</v>
      </c>
      <c r="L205" s="335">
        <f t="shared" si="277"/>
        <v>-180</v>
      </c>
      <c r="M205" s="505">
        <f>'CER Carandiru'!K25</f>
        <v>0</v>
      </c>
      <c r="N205" s="322">
        <f t="shared" si="278"/>
        <v>-90</v>
      </c>
      <c r="O205" s="505">
        <f>'CER Carandiru'!M25</f>
        <v>0</v>
      </c>
      <c r="P205" s="322">
        <f t="shared" si="279"/>
        <v>-90</v>
      </c>
      <c r="Q205" s="505">
        <f>'CER Carandiru'!O25</f>
        <v>0</v>
      </c>
      <c r="R205" s="322">
        <f t="shared" si="280"/>
        <v>-90</v>
      </c>
      <c r="S205" s="258">
        <f t="shared" si="281"/>
        <v>0</v>
      </c>
      <c r="T205" s="335">
        <f t="shared" si="282"/>
        <v>-270</v>
      </c>
    </row>
    <row r="206" spans="1:20" ht="15.75" thickBot="1" x14ac:dyDescent="0.3">
      <c r="A206" s="6" t="s">
        <v>7</v>
      </c>
      <c r="B206" s="297">
        <f>SUM(B196:B205)</f>
        <v>280</v>
      </c>
      <c r="C206" s="7">
        <f>SUM(C196:C205)</f>
        <v>21</v>
      </c>
      <c r="D206" s="304">
        <f t="shared" ref="D206:T206" si="283">SUM(D196:D205)</f>
        <v>650</v>
      </c>
      <c r="E206" s="506">
        <f t="shared" si="283"/>
        <v>19.850000000000001</v>
      </c>
      <c r="F206" s="323">
        <f t="shared" si="283"/>
        <v>-38</v>
      </c>
      <c r="G206" s="506">
        <f t="shared" si="283"/>
        <v>0</v>
      </c>
      <c r="H206" s="323">
        <f t="shared" si="283"/>
        <v>-650</v>
      </c>
      <c r="I206" s="506">
        <f t="shared" si="283"/>
        <v>0</v>
      </c>
      <c r="J206" s="323">
        <f t="shared" si="283"/>
        <v>-650</v>
      </c>
      <c r="K206" s="81">
        <f t="shared" ref="K206:L206" si="284">SUM(K196:K205)</f>
        <v>19.850000000000001</v>
      </c>
      <c r="L206" s="336">
        <f t="shared" si="284"/>
        <v>-1338</v>
      </c>
      <c r="M206" s="506">
        <f t="shared" si="283"/>
        <v>0</v>
      </c>
      <c r="N206" s="323">
        <f t="shared" si="283"/>
        <v>-650</v>
      </c>
      <c r="O206" s="506">
        <f t="shared" si="283"/>
        <v>0</v>
      </c>
      <c r="P206" s="323">
        <f t="shared" si="283"/>
        <v>-650</v>
      </c>
      <c r="Q206" s="506">
        <f t="shared" si="283"/>
        <v>0</v>
      </c>
      <c r="R206" s="323">
        <f t="shared" si="283"/>
        <v>-650</v>
      </c>
      <c r="S206" s="81">
        <f t="shared" si="283"/>
        <v>0</v>
      </c>
      <c r="T206" s="336">
        <f t="shared" si="283"/>
        <v>-1950</v>
      </c>
    </row>
    <row r="208" spans="1:20" ht="15.75" x14ac:dyDescent="0.25">
      <c r="A208" s="1290" t="s">
        <v>295</v>
      </c>
      <c r="B208" s="1291"/>
      <c r="C208" s="1291"/>
      <c r="D208" s="1291"/>
      <c r="E208" s="1291"/>
      <c r="F208" s="1291"/>
      <c r="G208" s="1291"/>
      <c r="H208" s="1291"/>
      <c r="I208" s="1291"/>
      <c r="J208" s="1291"/>
      <c r="K208" s="1291"/>
      <c r="L208" s="1291"/>
      <c r="M208" s="1291"/>
      <c r="N208" s="1291"/>
      <c r="O208" s="1291"/>
      <c r="P208" s="1291"/>
      <c r="Q208" s="1291"/>
      <c r="R208" s="1291"/>
      <c r="S208" s="1291"/>
      <c r="T208" s="1291"/>
    </row>
    <row r="209" spans="1:20" ht="36.75" thickBot="1" x14ac:dyDescent="0.3">
      <c r="A209" s="86" t="s">
        <v>14</v>
      </c>
      <c r="B209" s="278" t="str">
        <f t="shared" ref="B209:T209" si="285">B5</f>
        <v>Carga Horária</v>
      </c>
      <c r="C209" s="105" t="str">
        <f t="shared" si="285"/>
        <v>Equipe Mínima TA</v>
      </c>
      <c r="D209" s="306" t="str">
        <f t="shared" si="285"/>
        <v>Total Horas</v>
      </c>
      <c r="E209" s="523" t="str">
        <f t="shared" si="285"/>
        <v>MAR</v>
      </c>
      <c r="F209" s="348" t="str">
        <f t="shared" si="285"/>
        <v>Saldo Mar</v>
      </c>
      <c r="G209" s="523" t="str">
        <f t="shared" si="285"/>
        <v>ABR</v>
      </c>
      <c r="H209" s="348" t="str">
        <f t="shared" si="285"/>
        <v>Saldo Abr</v>
      </c>
      <c r="I209" s="523" t="str">
        <f t="shared" si="285"/>
        <v>MAI</v>
      </c>
      <c r="J209" s="348" t="str">
        <f t="shared" si="285"/>
        <v>Saldo Mai</v>
      </c>
      <c r="K209" s="255" t="str">
        <f t="shared" ref="K209:L209" si="286">K5</f>
        <v>3º Trimestre</v>
      </c>
      <c r="L209" s="346" t="str">
        <f t="shared" si="286"/>
        <v>Saldo Trim</v>
      </c>
      <c r="M209" s="523" t="str">
        <f t="shared" si="285"/>
        <v>JUN</v>
      </c>
      <c r="N209" s="348" t="str">
        <f t="shared" si="285"/>
        <v>Saldo Jun</v>
      </c>
      <c r="O209" s="503" t="str">
        <f t="shared" si="285"/>
        <v>JUL</v>
      </c>
      <c r="P209" s="348" t="str">
        <f t="shared" si="285"/>
        <v>Saldo Jul</v>
      </c>
      <c r="Q209" s="503" t="str">
        <f t="shared" si="285"/>
        <v>AGO</v>
      </c>
      <c r="R209" s="348" t="str">
        <f t="shared" si="285"/>
        <v>Saldo Ago</v>
      </c>
      <c r="S209" s="255" t="str">
        <f t="shared" si="285"/>
        <v>4º Trimestre</v>
      </c>
      <c r="T209" s="346" t="str">
        <f t="shared" si="285"/>
        <v>Saldo Trim</v>
      </c>
    </row>
    <row r="210" spans="1:20" ht="24.75" thickTop="1" x14ac:dyDescent="0.25">
      <c r="A210" s="27" t="s">
        <v>129</v>
      </c>
      <c r="B210" s="279">
        <v>40</v>
      </c>
      <c r="C210" s="10">
        <f>'APD no CER III Carandiru'!B14</f>
        <v>6</v>
      </c>
      <c r="D210" s="300">
        <f t="shared" ref="D210:D214" si="287">C210*B210</f>
        <v>240</v>
      </c>
      <c r="E210" s="504">
        <f>'APD no CER III Carandiru'!C14</f>
        <v>6</v>
      </c>
      <c r="F210" s="320">
        <f t="shared" ref="F210:F214" si="288">(E210*$B210)-$D210</f>
        <v>0</v>
      </c>
      <c r="G210" s="504">
        <f>'APD no CER III Carandiru'!E14</f>
        <v>0</v>
      </c>
      <c r="H210" s="320">
        <f t="shared" ref="H210:H214" si="289">(G210*$B210)-$D210</f>
        <v>-240</v>
      </c>
      <c r="I210" s="504">
        <f>'APD no CER III Carandiru'!G14</f>
        <v>0</v>
      </c>
      <c r="J210" s="320">
        <f t="shared" ref="J210:J214" si="290">(I210*$B210)-$D210</f>
        <v>-240</v>
      </c>
      <c r="K210" s="245">
        <f t="shared" ref="K210:K214" si="291">SUM(E210,G210,I210)</f>
        <v>6</v>
      </c>
      <c r="L210" s="333">
        <f t="shared" ref="L210:L214" si="292">(K210*$B210)-$D210*3</f>
        <v>-480</v>
      </c>
      <c r="M210" s="504">
        <f>'APD no CER III Carandiru'!K14</f>
        <v>0</v>
      </c>
      <c r="N210" s="320">
        <f t="shared" ref="N210:N214" si="293">(M210*$B210)-$D210</f>
        <v>-240</v>
      </c>
      <c r="O210" s="504">
        <f>'APD no CER III Carandiru'!M14</f>
        <v>0</v>
      </c>
      <c r="P210" s="320">
        <f t="shared" ref="P210:P214" si="294">(O210*$B210)-$D210</f>
        <v>-240</v>
      </c>
      <c r="Q210" s="504">
        <f>'APD no CER III Carandiru'!O14</f>
        <v>0</v>
      </c>
      <c r="R210" s="320">
        <f t="shared" ref="R210:R214" si="295">(Q210*$B210)-$D210</f>
        <v>-240</v>
      </c>
      <c r="S210" s="245">
        <f t="shared" ref="S210:S214" si="296">SUM(M210,O210,Q210)</f>
        <v>0</v>
      </c>
      <c r="T210" s="333">
        <f t="shared" ref="T210:T214" si="297">(S210*$B210)-$D210*3</f>
        <v>-720</v>
      </c>
    </row>
    <row r="211" spans="1:20" x14ac:dyDescent="0.25">
      <c r="A211" s="89" t="s">
        <v>130</v>
      </c>
      <c r="B211" s="280">
        <v>40</v>
      </c>
      <c r="C211" s="84">
        <f>'APD no CER III Carandiru'!B15</f>
        <v>1</v>
      </c>
      <c r="D211" s="301">
        <f t="shared" si="287"/>
        <v>40</v>
      </c>
      <c r="E211" s="110">
        <f>'APD no CER III Carandiru'!C15</f>
        <v>1</v>
      </c>
      <c r="F211" s="321">
        <f t="shared" si="288"/>
        <v>0</v>
      </c>
      <c r="G211" s="110">
        <f>'APD no CER III Carandiru'!E15</f>
        <v>0</v>
      </c>
      <c r="H211" s="321">
        <f t="shared" si="289"/>
        <v>-40</v>
      </c>
      <c r="I211" s="110">
        <f>'APD no CER III Carandiru'!G15</f>
        <v>0</v>
      </c>
      <c r="J211" s="321">
        <f t="shared" si="290"/>
        <v>-40</v>
      </c>
      <c r="K211" s="257">
        <f t="shared" si="291"/>
        <v>1</v>
      </c>
      <c r="L211" s="334">
        <f t="shared" si="292"/>
        <v>-80</v>
      </c>
      <c r="M211" s="110">
        <f>'APD no CER III Carandiru'!K15</f>
        <v>0</v>
      </c>
      <c r="N211" s="321">
        <f t="shared" si="293"/>
        <v>-40</v>
      </c>
      <c r="O211" s="110">
        <f>'APD no CER III Carandiru'!M15</f>
        <v>0</v>
      </c>
      <c r="P211" s="321">
        <f t="shared" si="294"/>
        <v>-40</v>
      </c>
      <c r="Q211" s="110">
        <f>'APD no CER III Carandiru'!O15</f>
        <v>0</v>
      </c>
      <c r="R211" s="321">
        <f t="shared" si="295"/>
        <v>-40</v>
      </c>
      <c r="S211" s="257">
        <f t="shared" si="296"/>
        <v>0</v>
      </c>
      <c r="T211" s="334">
        <f t="shared" si="297"/>
        <v>-120</v>
      </c>
    </row>
    <row r="212" spans="1:20" x14ac:dyDescent="0.25">
      <c r="A212" s="89" t="s">
        <v>131</v>
      </c>
      <c r="B212" s="280">
        <v>40</v>
      </c>
      <c r="C212" s="84">
        <f>'APD no CER III Carandiru'!B16</f>
        <v>1</v>
      </c>
      <c r="D212" s="301">
        <f t="shared" si="287"/>
        <v>40</v>
      </c>
      <c r="E212" s="110">
        <f>'APD no CER III Carandiru'!C16</f>
        <v>1</v>
      </c>
      <c r="F212" s="321">
        <f t="shared" si="288"/>
        <v>0</v>
      </c>
      <c r="G212" s="110">
        <f>'APD no CER III Carandiru'!E16</f>
        <v>0</v>
      </c>
      <c r="H212" s="321">
        <f t="shared" si="289"/>
        <v>-40</v>
      </c>
      <c r="I212" s="110">
        <f>'APD no CER III Carandiru'!G16</f>
        <v>0</v>
      </c>
      <c r="J212" s="321">
        <f t="shared" si="290"/>
        <v>-40</v>
      </c>
      <c r="K212" s="257">
        <f t="shared" si="291"/>
        <v>1</v>
      </c>
      <c r="L212" s="334">
        <f t="shared" si="292"/>
        <v>-80</v>
      </c>
      <c r="M212" s="110">
        <f>'APD no CER III Carandiru'!K16</f>
        <v>0</v>
      </c>
      <c r="N212" s="321">
        <f t="shared" si="293"/>
        <v>-40</v>
      </c>
      <c r="O212" s="110">
        <f>'APD no CER III Carandiru'!M16</f>
        <v>0</v>
      </c>
      <c r="P212" s="321">
        <f t="shared" si="294"/>
        <v>-40</v>
      </c>
      <c r="Q212" s="110">
        <f>'APD no CER III Carandiru'!O16</f>
        <v>0</v>
      </c>
      <c r="R212" s="321">
        <f t="shared" si="295"/>
        <v>-40</v>
      </c>
      <c r="S212" s="257">
        <f t="shared" si="296"/>
        <v>0</v>
      </c>
      <c r="T212" s="334">
        <f t="shared" si="297"/>
        <v>-120</v>
      </c>
    </row>
    <row r="213" spans="1:20" x14ac:dyDescent="0.25">
      <c r="A213" s="89" t="s">
        <v>132</v>
      </c>
      <c r="B213" s="280">
        <v>40</v>
      </c>
      <c r="C213" s="84">
        <f>'APD no CER III Carandiru'!B17</f>
        <v>1</v>
      </c>
      <c r="D213" s="301">
        <f t="shared" si="287"/>
        <v>40</v>
      </c>
      <c r="E213" s="110">
        <f>'APD no CER III Carandiru'!C17</f>
        <v>1</v>
      </c>
      <c r="F213" s="321">
        <f t="shared" si="288"/>
        <v>0</v>
      </c>
      <c r="G213" s="110">
        <f>'APD no CER III Carandiru'!E17</f>
        <v>0</v>
      </c>
      <c r="H213" s="321">
        <f t="shared" si="289"/>
        <v>-40</v>
      </c>
      <c r="I213" s="110">
        <f>'APD no CER III Carandiru'!G17</f>
        <v>0</v>
      </c>
      <c r="J213" s="321">
        <f t="shared" si="290"/>
        <v>-40</v>
      </c>
      <c r="K213" s="257">
        <f t="shared" si="291"/>
        <v>1</v>
      </c>
      <c r="L213" s="334">
        <f t="shared" si="292"/>
        <v>-80</v>
      </c>
      <c r="M213" s="110">
        <f>'APD no CER III Carandiru'!K17</f>
        <v>0</v>
      </c>
      <c r="N213" s="321">
        <f t="shared" si="293"/>
        <v>-40</v>
      </c>
      <c r="O213" s="110">
        <f>'APD no CER III Carandiru'!M17</f>
        <v>0</v>
      </c>
      <c r="P213" s="321">
        <f t="shared" si="294"/>
        <v>-40</v>
      </c>
      <c r="Q213" s="110">
        <f>'APD no CER III Carandiru'!O17</f>
        <v>0</v>
      </c>
      <c r="R213" s="321">
        <f t="shared" si="295"/>
        <v>-40</v>
      </c>
      <c r="S213" s="257">
        <f t="shared" si="296"/>
        <v>0</v>
      </c>
      <c r="T213" s="334">
        <f t="shared" si="297"/>
        <v>-120</v>
      </c>
    </row>
    <row r="214" spans="1:20" ht="15.75" thickBot="1" x14ac:dyDescent="0.3">
      <c r="A214" s="111" t="s">
        <v>133</v>
      </c>
      <c r="B214" s="281">
        <v>30</v>
      </c>
      <c r="C214" s="93">
        <f>'APD no CER III Carandiru'!B18</f>
        <v>1</v>
      </c>
      <c r="D214" s="303">
        <f t="shared" si="287"/>
        <v>30</v>
      </c>
      <c r="E214" s="505">
        <f>'APD no CER III Carandiru'!C18</f>
        <v>1</v>
      </c>
      <c r="F214" s="322">
        <f t="shared" si="288"/>
        <v>0</v>
      </c>
      <c r="G214" s="505">
        <f>'APD no CER III Carandiru'!E18</f>
        <v>0</v>
      </c>
      <c r="H214" s="322">
        <f t="shared" si="289"/>
        <v>-30</v>
      </c>
      <c r="I214" s="505">
        <f>'APD no CER III Carandiru'!G18</f>
        <v>0</v>
      </c>
      <c r="J214" s="322">
        <f t="shared" si="290"/>
        <v>-30</v>
      </c>
      <c r="K214" s="258">
        <f t="shared" si="291"/>
        <v>1</v>
      </c>
      <c r="L214" s="335">
        <f t="shared" si="292"/>
        <v>-60</v>
      </c>
      <c r="M214" s="505">
        <f>'APD no CER III Carandiru'!K18</f>
        <v>0</v>
      </c>
      <c r="N214" s="322">
        <f t="shared" si="293"/>
        <v>-30</v>
      </c>
      <c r="O214" s="505">
        <f>'APD no CER III Carandiru'!M18</f>
        <v>0</v>
      </c>
      <c r="P214" s="322">
        <f t="shared" si="294"/>
        <v>-30</v>
      </c>
      <c r="Q214" s="505">
        <f>'APD no CER III Carandiru'!O18</f>
        <v>0</v>
      </c>
      <c r="R214" s="322">
        <f t="shared" si="295"/>
        <v>-30</v>
      </c>
      <c r="S214" s="258">
        <f t="shared" si="296"/>
        <v>0</v>
      </c>
      <c r="T214" s="335">
        <f t="shared" si="297"/>
        <v>-90</v>
      </c>
    </row>
    <row r="215" spans="1:20" ht="15.75" thickBot="1" x14ac:dyDescent="0.3">
      <c r="A215" s="6" t="s">
        <v>7</v>
      </c>
      <c r="B215" s="297">
        <f>SUM(B210:B214)</f>
        <v>190</v>
      </c>
      <c r="C215" s="7">
        <f>SUM(C210:C214)</f>
        <v>10</v>
      </c>
      <c r="D215" s="304">
        <f t="shared" ref="D215:T215" si="298">SUM(D210:D214)</f>
        <v>390</v>
      </c>
      <c r="E215" s="506">
        <f t="shared" si="298"/>
        <v>10</v>
      </c>
      <c r="F215" s="323">
        <f t="shared" si="298"/>
        <v>0</v>
      </c>
      <c r="G215" s="506">
        <f t="shared" si="298"/>
        <v>0</v>
      </c>
      <c r="H215" s="323">
        <f t="shared" si="298"/>
        <v>-390</v>
      </c>
      <c r="I215" s="506">
        <f t="shared" si="298"/>
        <v>0</v>
      </c>
      <c r="J215" s="323">
        <f t="shared" si="298"/>
        <v>-390</v>
      </c>
      <c r="K215" s="81">
        <f t="shared" ref="K215:L215" si="299">SUM(K210:K214)</f>
        <v>10</v>
      </c>
      <c r="L215" s="336">
        <f t="shared" si="299"/>
        <v>-780</v>
      </c>
      <c r="M215" s="506">
        <f t="shared" si="298"/>
        <v>0</v>
      </c>
      <c r="N215" s="323">
        <f t="shared" si="298"/>
        <v>-390</v>
      </c>
      <c r="O215" s="506">
        <f t="shared" si="298"/>
        <v>0</v>
      </c>
      <c r="P215" s="323">
        <f t="shared" si="298"/>
        <v>-390</v>
      </c>
      <c r="Q215" s="506">
        <f t="shared" si="298"/>
        <v>0</v>
      </c>
      <c r="R215" s="323">
        <f t="shared" si="298"/>
        <v>-390</v>
      </c>
      <c r="S215" s="81">
        <f t="shared" si="298"/>
        <v>0</v>
      </c>
      <c r="T215" s="336">
        <f t="shared" si="298"/>
        <v>-1170</v>
      </c>
    </row>
    <row r="217" spans="1:20" ht="15.75" x14ac:dyDescent="0.25">
      <c r="A217" s="1290" t="s">
        <v>291</v>
      </c>
      <c r="B217" s="1291"/>
      <c r="C217" s="1291"/>
      <c r="D217" s="1291"/>
      <c r="E217" s="1291"/>
      <c r="F217" s="1291"/>
      <c r="G217" s="1291"/>
      <c r="H217" s="1291"/>
      <c r="I217" s="1291"/>
      <c r="J217" s="1291"/>
      <c r="K217" s="1291"/>
      <c r="L217" s="1291"/>
      <c r="M217" s="1291"/>
      <c r="N217" s="1291"/>
      <c r="O217" s="1291"/>
      <c r="P217" s="1291"/>
      <c r="Q217" s="1291"/>
      <c r="R217" s="1291"/>
      <c r="S217" s="1291"/>
      <c r="T217" s="1291"/>
    </row>
    <row r="218" spans="1:20" ht="36.75" thickBot="1" x14ac:dyDescent="0.3">
      <c r="A218" s="86" t="s">
        <v>14</v>
      </c>
      <c r="B218" s="278" t="str">
        <f t="shared" ref="B218:T218" si="300">B5</f>
        <v>Carga Horária</v>
      </c>
      <c r="C218" s="105" t="str">
        <f t="shared" si="300"/>
        <v>Equipe Mínima TA</v>
      </c>
      <c r="D218" s="306" t="str">
        <f t="shared" si="300"/>
        <v>Total Horas</v>
      </c>
      <c r="E218" s="523" t="str">
        <f t="shared" si="300"/>
        <v>MAR</v>
      </c>
      <c r="F218" s="348" t="str">
        <f t="shared" si="300"/>
        <v>Saldo Mar</v>
      </c>
      <c r="G218" s="523" t="str">
        <f t="shared" si="300"/>
        <v>ABR</v>
      </c>
      <c r="H218" s="348" t="str">
        <f t="shared" si="300"/>
        <v>Saldo Abr</v>
      </c>
      <c r="I218" s="523" t="str">
        <f t="shared" si="300"/>
        <v>MAI</v>
      </c>
      <c r="J218" s="348" t="str">
        <f t="shared" si="300"/>
        <v>Saldo Mai</v>
      </c>
      <c r="K218" s="255" t="str">
        <f t="shared" ref="K218:L218" si="301">K5</f>
        <v>3º Trimestre</v>
      </c>
      <c r="L218" s="346" t="str">
        <f t="shared" si="301"/>
        <v>Saldo Trim</v>
      </c>
      <c r="M218" s="523" t="str">
        <f t="shared" si="300"/>
        <v>JUN</v>
      </c>
      <c r="N218" s="348" t="str">
        <f t="shared" si="300"/>
        <v>Saldo Jun</v>
      </c>
      <c r="O218" s="503" t="str">
        <f t="shared" si="300"/>
        <v>JUL</v>
      </c>
      <c r="P218" s="348" t="str">
        <f t="shared" si="300"/>
        <v>Saldo Jul</v>
      </c>
      <c r="Q218" s="503" t="str">
        <f t="shared" si="300"/>
        <v>AGO</v>
      </c>
      <c r="R218" s="348" t="str">
        <f t="shared" si="300"/>
        <v>Saldo Ago</v>
      </c>
      <c r="S218" s="255" t="str">
        <f t="shared" si="300"/>
        <v>4º Trimestre</v>
      </c>
      <c r="T218" s="346" t="str">
        <f t="shared" si="300"/>
        <v>Saldo Trim</v>
      </c>
    </row>
    <row r="219" spans="1:20" ht="15.75" thickTop="1" x14ac:dyDescent="0.25">
      <c r="A219" s="89" t="s">
        <v>84</v>
      </c>
      <c r="B219" s="279">
        <v>20</v>
      </c>
      <c r="C219" s="10" t="e">
        <f>#REF!</f>
        <v>#REF!</v>
      </c>
      <c r="D219" s="300" t="e">
        <f t="shared" ref="D219:D225" si="302">C219*B219</f>
        <v>#REF!</v>
      </c>
      <c r="E219" s="504" t="e">
        <f>#REF!</f>
        <v>#REF!</v>
      </c>
      <c r="F219" s="320" t="e">
        <f t="shared" ref="F219:F225" si="303">(E219*$B219)-$D219</f>
        <v>#REF!</v>
      </c>
      <c r="G219" s="504" t="e">
        <f>#REF!</f>
        <v>#REF!</v>
      </c>
      <c r="H219" s="320" t="e">
        <f t="shared" ref="H219:H225" si="304">(G219*$B219)-$D219</f>
        <v>#REF!</v>
      </c>
      <c r="I219" s="504" t="e">
        <f>#REF!</f>
        <v>#REF!</v>
      </c>
      <c r="J219" s="320" t="e">
        <f t="shared" ref="J219:J225" si="305">(I219*$B219)-$D219</f>
        <v>#REF!</v>
      </c>
      <c r="K219" s="245" t="e">
        <f t="shared" ref="K219:K225" si="306">SUM(E219,G219,I219)</f>
        <v>#REF!</v>
      </c>
      <c r="L219" s="333" t="e">
        <f t="shared" ref="L219:L225" si="307">(K219*$B219)-$D219*3</f>
        <v>#REF!</v>
      </c>
      <c r="M219" s="504" t="e">
        <f>#REF!</f>
        <v>#REF!</v>
      </c>
      <c r="N219" s="320" t="e">
        <f t="shared" ref="N219:N225" si="308">(M219*$B219)-$D219</f>
        <v>#REF!</v>
      </c>
      <c r="O219" s="504" t="e">
        <f>#REF!</f>
        <v>#REF!</v>
      </c>
      <c r="P219" s="320" t="e">
        <f t="shared" ref="P219:P225" si="309">(O219*$B219)-$D219</f>
        <v>#REF!</v>
      </c>
      <c r="Q219" s="504" t="e">
        <f>#REF!</f>
        <v>#REF!</v>
      </c>
      <c r="R219" s="320" t="e">
        <f t="shared" ref="R219:R225" si="310">(Q219*$B219)-$D219</f>
        <v>#REF!</v>
      </c>
      <c r="S219" s="245" t="e">
        <f t="shared" ref="S219:S225" si="311">SUM(M219,O219,Q219)</f>
        <v>#REF!</v>
      </c>
      <c r="T219" s="333" t="e">
        <f t="shared" ref="T219:T225" si="312">(S219*$B219)-$D219*3</f>
        <v>#REF!</v>
      </c>
    </row>
    <row r="220" spans="1:20" x14ac:dyDescent="0.25">
      <c r="A220" s="89" t="s">
        <v>85</v>
      </c>
      <c r="B220" s="280">
        <v>30</v>
      </c>
      <c r="C220" s="84" t="e">
        <f>#REF!</f>
        <v>#REF!</v>
      </c>
      <c r="D220" s="301" t="e">
        <f t="shared" si="302"/>
        <v>#REF!</v>
      </c>
      <c r="E220" s="110" t="e">
        <f>#REF!</f>
        <v>#REF!</v>
      </c>
      <c r="F220" s="321" t="e">
        <f t="shared" si="303"/>
        <v>#REF!</v>
      </c>
      <c r="G220" s="110" t="e">
        <f>#REF!</f>
        <v>#REF!</v>
      </c>
      <c r="H220" s="321" t="e">
        <f t="shared" si="304"/>
        <v>#REF!</v>
      </c>
      <c r="I220" s="110" t="e">
        <f>#REF!</f>
        <v>#REF!</v>
      </c>
      <c r="J220" s="321" t="e">
        <f t="shared" si="305"/>
        <v>#REF!</v>
      </c>
      <c r="K220" s="257" t="e">
        <f t="shared" si="306"/>
        <v>#REF!</v>
      </c>
      <c r="L220" s="334" t="e">
        <f t="shared" si="307"/>
        <v>#REF!</v>
      </c>
      <c r="M220" s="110" t="e">
        <f>#REF!</f>
        <v>#REF!</v>
      </c>
      <c r="N220" s="321" t="e">
        <f t="shared" si="308"/>
        <v>#REF!</v>
      </c>
      <c r="O220" s="110" t="e">
        <f>#REF!</f>
        <v>#REF!</v>
      </c>
      <c r="P220" s="321" t="e">
        <f t="shared" si="309"/>
        <v>#REF!</v>
      </c>
      <c r="Q220" s="110" t="e">
        <f>#REF!</f>
        <v>#REF!</v>
      </c>
      <c r="R220" s="321" t="e">
        <f t="shared" si="310"/>
        <v>#REF!</v>
      </c>
      <c r="S220" s="257" t="e">
        <f t="shared" si="311"/>
        <v>#REF!</v>
      </c>
      <c r="T220" s="334" t="e">
        <f t="shared" si="312"/>
        <v>#REF!</v>
      </c>
    </row>
    <row r="221" spans="1:20" x14ac:dyDescent="0.25">
      <c r="A221" s="89" t="s">
        <v>86</v>
      </c>
      <c r="B221" s="280">
        <v>30</v>
      </c>
      <c r="C221" s="84" t="e">
        <f>#REF!</f>
        <v>#REF!</v>
      </c>
      <c r="D221" s="301" t="e">
        <f t="shared" si="302"/>
        <v>#REF!</v>
      </c>
      <c r="E221" s="110" t="e">
        <f>#REF!</f>
        <v>#REF!</v>
      </c>
      <c r="F221" s="321" t="e">
        <f t="shared" si="303"/>
        <v>#REF!</v>
      </c>
      <c r="G221" s="110" t="e">
        <f>#REF!</f>
        <v>#REF!</v>
      </c>
      <c r="H221" s="321" t="e">
        <f t="shared" si="304"/>
        <v>#REF!</v>
      </c>
      <c r="I221" s="110" t="e">
        <f>#REF!</f>
        <v>#REF!</v>
      </c>
      <c r="J221" s="321" t="e">
        <f t="shared" si="305"/>
        <v>#REF!</v>
      </c>
      <c r="K221" s="257" t="e">
        <f t="shared" si="306"/>
        <v>#REF!</v>
      </c>
      <c r="L221" s="334" t="e">
        <f t="shared" si="307"/>
        <v>#REF!</v>
      </c>
      <c r="M221" s="110" t="e">
        <f>#REF!</f>
        <v>#REF!</v>
      </c>
      <c r="N221" s="321" t="e">
        <f t="shared" si="308"/>
        <v>#REF!</v>
      </c>
      <c r="O221" s="110" t="e">
        <f>#REF!</f>
        <v>#REF!</v>
      </c>
      <c r="P221" s="321" t="e">
        <f t="shared" si="309"/>
        <v>#REF!</v>
      </c>
      <c r="Q221" s="110" t="e">
        <f>#REF!</f>
        <v>#REF!</v>
      </c>
      <c r="R221" s="321" t="e">
        <f t="shared" si="310"/>
        <v>#REF!</v>
      </c>
      <c r="S221" s="257" t="e">
        <f t="shared" si="311"/>
        <v>#REF!</v>
      </c>
      <c r="T221" s="334" t="e">
        <f t="shared" si="312"/>
        <v>#REF!</v>
      </c>
    </row>
    <row r="222" spans="1:20" x14ac:dyDescent="0.25">
      <c r="A222" s="89" t="s">
        <v>87</v>
      </c>
      <c r="B222" s="280">
        <v>30</v>
      </c>
      <c r="C222" s="84" t="e">
        <f>#REF!</f>
        <v>#REF!</v>
      </c>
      <c r="D222" s="301" t="e">
        <f t="shared" si="302"/>
        <v>#REF!</v>
      </c>
      <c r="E222" s="110" t="e">
        <f>#REF!</f>
        <v>#REF!</v>
      </c>
      <c r="F222" s="321" t="e">
        <f t="shared" si="303"/>
        <v>#REF!</v>
      </c>
      <c r="G222" s="110" t="e">
        <f>#REF!</f>
        <v>#REF!</v>
      </c>
      <c r="H222" s="321" t="e">
        <f t="shared" si="304"/>
        <v>#REF!</v>
      </c>
      <c r="I222" s="110" t="e">
        <f>#REF!</f>
        <v>#REF!</v>
      </c>
      <c r="J222" s="321" t="e">
        <f t="shared" si="305"/>
        <v>#REF!</v>
      </c>
      <c r="K222" s="257" t="e">
        <f t="shared" si="306"/>
        <v>#REF!</v>
      </c>
      <c r="L222" s="334" t="e">
        <f t="shared" si="307"/>
        <v>#REF!</v>
      </c>
      <c r="M222" s="110" t="e">
        <f>#REF!</f>
        <v>#REF!</v>
      </c>
      <c r="N222" s="321" t="e">
        <f t="shared" si="308"/>
        <v>#REF!</v>
      </c>
      <c r="O222" s="110" t="e">
        <f>#REF!</f>
        <v>#REF!</v>
      </c>
      <c r="P222" s="321" t="e">
        <f t="shared" si="309"/>
        <v>#REF!</v>
      </c>
      <c r="Q222" s="110" t="e">
        <f>#REF!</f>
        <v>#REF!</v>
      </c>
      <c r="R222" s="321" t="e">
        <f t="shared" si="310"/>
        <v>#REF!</v>
      </c>
      <c r="S222" s="257" t="e">
        <f t="shared" si="311"/>
        <v>#REF!</v>
      </c>
      <c r="T222" s="334" t="e">
        <f t="shared" si="312"/>
        <v>#REF!</v>
      </c>
    </row>
    <row r="223" spans="1:20" x14ac:dyDescent="0.25">
      <c r="A223" s="89" t="s">
        <v>88</v>
      </c>
      <c r="B223" s="280">
        <v>30</v>
      </c>
      <c r="C223" s="84" t="e">
        <f>#REF!</f>
        <v>#REF!</v>
      </c>
      <c r="D223" s="301" t="e">
        <f t="shared" si="302"/>
        <v>#REF!</v>
      </c>
      <c r="E223" s="110" t="e">
        <f>#REF!</f>
        <v>#REF!</v>
      </c>
      <c r="F223" s="321" t="e">
        <f t="shared" si="303"/>
        <v>#REF!</v>
      </c>
      <c r="G223" s="110" t="e">
        <f>#REF!</f>
        <v>#REF!</v>
      </c>
      <c r="H223" s="321" t="e">
        <f t="shared" si="304"/>
        <v>#REF!</v>
      </c>
      <c r="I223" s="110" t="e">
        <f>#REF!</f>
        <v>#REF!</v>
      </c>
      <c r="J223" s="321" t="e">
        <f t="shared" si="305"/>
        <v>#REF!</v>
      </c>
      <c r="K223" s="257" t="e">
        <f t="shared" si="306"/>
        <v>#REF!</v>
      </c>
      <c r="L223" s="334" t="e">
        <f t="shared" si="307"/>
        <v>#REF!</v>
      </c>
      <c r="M223" s="110" t="e">
        <f>#REF!</f>
        <v>#REF!</v>
      </c>
      <c r="N223" s="321" t="e">
        <f t="shared" si="308"/>
        <v>#REF!</v>
      </c>
      <c r="O223" s="110" t="e">
        <f>#REF!</f>
        <v>#REF!</v>
      </c>
      <c r="P223" s="321" t="e">
        <f t="shared" si="309"/>
        <v>#REF!</v>
      </c>
      <c r="Q223" s="110" t="e">
        <f>#REF!</f>
        <v>#REF!</v>
      </c>
      <c r="R223" s="321" t="e">
        <f t="shared" si="310"/>
        <v>#REF!</v>
      </c>
      <c r="S223" s="257" t="e">
        <f t="shared" si="311"/>
        <v>#REF!</v>
      </c>
      <c r="T223" s="334" t="e">
        <f t="shared" si="312"/>
        <v>#REF!</v>
      </c>
    </row>
    <row r="224" spans="1:20" x14ac:dyDescent="0.25">
      <c r="A224" s="89" t="s">
        <v>89</v>
      </c>
      <c r="B224" s="280">
        <v>30</v>
      </c>
      <c r="C224" s="84" t="e">
        <f>#REF!</f>
        <v>#REF!</v>
      </c>
      <c r="D224" s="301" t="e">
        <f t="shared" si="302"/>
        <v>#REF!</v>
      </c>
      <c r="E224" s="110" t="e">
        <f>#REF!</f>
        <v>#REF!</v>
      </c>
      <c r="F224" s="321" t="e">
        <f t="shared" si="303"/>
        <v>#REF!</v>
      </c>
      <c r="G224" s="110" t="e">
        <f>#REF!</f>
        <v>#REF!</v>
      </c>
      <c r="H224" s="321" t="e">
        <f t="shared" si="304"/>
        <v>#REF!</v>
      </c>
      <c r="I224" s="110" t="e">
        <f>#REF!</f>
        <v>#REF!</v>
      </c>
      <c r="J224" s="321" t="e">
        <f t="shared" si="305"/>
        <v>#REF!</v>
      </c>
      <c r="K224" s="257" t="e">
        <f t="shared" si="306"/>
        <v>#REF!</v>
      </c>
      <c r="L224" s="334" t="e">
        <f t="shared" si="307"/>
        <v>#REF!</v>
      </c>
      <c r="M224" s="110" t="e">
        <f>#REF!</f>
        <v>#REF!</v>
      </c>
      <c r="N224" s="321" t="e">
        <f t="shared" si="308"/>
        <v>#REF!</v>
      </c>
      <c r="O224" s="110" t="e">
        <f>#REF!</f>
        <v>#REF!</v>
      </c>
      <c r="P224" s="321" t="e">
        <f t="shared" si="309"/>
        <v>#REF!</v>
      </c>
      <c r="Q224" s="110" t="e">
        <f>#REF!</f>
        <v>#REF!</v>
      </c>
      <c r="R224" s="321" t="e">
        <f t="shared" si="310"/>
        <v>#REF!</v>
      </c>
      <c r="S224" s="257" t="e">
        <f t="shared" si="311"/>
        <v>#REF!</v>
      </c>
      <c r="T224" s="334" t="e">
        <f t="shared" si="312"/>
        <v>#REF!</v>
      </c>
    </row>
    <row r="225" spans="1:20" ht="15.75" thickBot="1" x14ac:dyDescent="0.3">
      <c r="A225" s="111" t="s">
        <v>90</v>
      </c>
      <c r="B225" s="281">
        <v>30</v>
      </c>
      <c r="C225" s="93" t="e">
        <f>#REF!</f>
        <v>#REF!</v>
      </c>
      <c r="D225" s="303" t="e">
        <f t="shared" si="302"/>
        <v>#REF!</v>
      </c>
      <c r="E225" s="505" t="e">
        <f>#REF!</f>
        <v>#REF!</v>
      </c>
      <c r="F225" s="322" t="e">
        <f t="shared" si="303"/>
        <v>#REF!</v>
      </c>
      <c r="G225" s="505" t="e">
        <f>#REF!</f>
        <v>#REF!</v>
      </c>
      <c r="H225" s="322" t="e">
        <f t="shared" si="304"/>
        <v>#REF!</v>
      </c>
      <c r="I225" s="505" t="e">
        <f>#REF!</f>
        <v>#REF!</v>
      </c>
      <c r="J225" s="322" t="e">
        <f t="shared" si="305"/>
        <v>#REF!</v>
      </c>
      <c r="K225" s="258" t="e">
        <f t="shared" si="306"/>
        <v>#REF!</v>
      </c>
      <c r="L225" s="335" t="e">
        <f t="shared" si="307"/>
        <v>#REF!</v>
      </c>
      <c r="M225" s="505" t="e">
        <f>#REF!</f>
        <v>#REF!</v>
      </c>
      <c r="N225" s="322" t="e">
        <f t="shared" si="308"/>
        <v>#REF!</v>
      </c>
      <c r="O225" s="505" t="e">
        <f>#REF!</f>
        <v>#REF!</v>
      </c>
      <c r="P225" s="322" t="e">
        <f t="shared" si="309"/>
        <v>#REF!</v>
      </c>
      <c r="Q225" s="505" t="e">
        <f>#REF!</f>
        <v>#REF!</v>
      </c>
      <c r="R225" s="322" t="e">
        <f t="shared" si="310"/>
        <v>#REF!</v>
      </c>
      <c r="S225" s="258" t="e">
        <f t="shared" si="311"/>
        <v>#REF!</v>
      </c>
      <c r="T225" s="335" t="e">
        <f t="shared" si="312"/>
        <v>#REF!</v>
      </c>
    </row>
    <row r="226" spans="1:20" ht="15.75" thickBot="1" x14ac:dyDescent="0.3">
      <c r="A226" s="6" t="s">
        <v>7</v>
      </c>
      <c r="B226" s="297">
        <f>SUM(B219:B225)</f>
        <v>200</v>
      </c>
      <c r="C226" s="7" t="e">
        <f>SUM(C219:C225)</f>
        <v>#REF!</v>
      </c>
      <c r="D226" s="304" t="e">
        <f t="shared" ref="D226:T226" si="313">SUM(D219:D225)</f>
        <v>#REF!</v>
      </c>
      <c r="E226" s="506" t="e">
        <f t="shared" si="313"/>
        <v>#REF!</v>
      </c>
      <c r="F226" s="323" t="e">
        <f t="shared" si="313"/>
        <v>#REF!</v>
      </c>
      <c r="G226" s="506" t="e">
        <f t="shared" si="313"/>
        <v>#REF!</v>
      </c>
      <c r="H226" s="323" t="e">
        <f t="shared" si="313"/>
        <v>#REF!</v>
      </c>
      <c r="I226" s="506" t="e">
        <f t="shared" si="313"/>
        <v>#REF!</v>
      </c>
      <c r="J226" s="323" t="e">
        <f t="shared" si="313"/>
        <v>#REF!</v>
      </c>
      <c r="K226" s="81" t="e">
        <f t="shared" ref="K226:L226" si="314">SUM(K219:K225)</f>
        <v>#REF!</v>
      </c>
      <c r="L226" s="336" t="e">
        <f t="shared" si="314"/>
        <v>#REF!</v>
      </c>
      <c r="M226" s="506" t="e">
        <f t="shared" si="313"/>
        <v>#REF!</v>
      </c>
      <c r="N226" s="323" t="e">
        <f t="shared" si="313"/>
        <v>#REF!</v>
      </c>
      <c r="O226" s="506" t="e">
        <f t="shared" si="313"/>
        <v>#REF!</v>
      </c>
      <c r="P226" s="323" t="e">
        <f t="shared" si="313"/>
        <v>#REF!</v>
      </c>
      <c r="Q226" s="506" t="e">
        <f t="shared" si="313"/>
        <v>#REF!</v>
      </c>
      <c r="R226" s="323" t="e">
        <f t="shared" si="313"/>
        <v>#REF!</v>
      </c>
      <c r="S226" s="81" t="e">
        <f t="shared" si="313"/>
        <v>#REF!</v>
      </c>
      <c r="T226" s="336" t="e">
        <f t="shared" si="313"/>
        <v>#REF!</v>
      </c>
    </row>
    <row r="228" spans="1:20" ht="15.75" x14ac:dyDescent="0.25">
      <c r="A228" s="1290" t="s">
        <v>297</v>
      </c>
      <c r="B228" s="1291"/>
      <c r="C228" s="1291"/>
      <c r="D228" s="1291"/>
      <c r="E228" s="1291"/>
      <c r="F228" s="1291"/>
      <c r="G228" s="1291"/>
      <c r="H228" s="1291"/>
      <c r="I228" s="1291"/>
      <c r="J228" s="1291"/>
      <c r="K228" s="1291"/>
      <c r="L228" s="1291"/>
      <c r="M228" s="1291"/>
      <c r="N228" s="1291"/>
      <c r="O228" s="1291"/>
      <c r="P228" s="1291"/>
      <c r="Q228" s="1291"/>
      <c r="R228" s="1291"/>
      <c r="S228" s="1291"/>
      <c r="T228" s="1291"/>
    </row>
    <row r="229" spans="1:20" ht="36.75" thickBot="1" x14ac:dyDescent="0.3">
      <c r="A229" s="86" t="s">
        <v>14</v>
      </c>
      <c r="B229" s="278" t="str">
        <f t="shared" ref="B229:T229" si="315">B5</f>
        <v>Carga Horária</v>
      </c>
      <c r="C229" s="105" t="str">
        <f t="shared" si="315"/>
        <v>Equipe Mínima TA</v>
      </c>
      <c r="D229" s="306" t="str">
        <f t="shared" si="315"/>
        <v>Total Horas</v>
      </c>
      <c r="E229" s="523" t="str">
        <f t="shared" si="315"/>
        <v>MAR</v>
      </c>
      <c r="F229" s="348" t="str">
        <f t="shared" si="315"/>
        <v>Saldo Mar</v>
      </c>
      <c r="G229" s="523" t="str">
        <f t="shared" si="315"/>
        <v>ABR</v>
      </c>
      <c r="H229" s="348" t="str">
        <f t="shared" si="315"/>
        <v>Saldo Abr</v>
      </c>
      <c r="I229" s="523" t="str">
        <f t="shared" si="315"/>
        <v>MAI</v>
      </c>
      <c r="J229" s="348" t="str">
        <f t="shared" si="315"/>
        <v>Saldo Mai</v>
      </c>
      <c r="K229" s="255" t="str">
        <f t="shared" ref="K229:L229" si="316">K5</f>
        <v>3º Trimestre</v>
      </c>
      <c r="L229" s="346" t="str">
        <f t="shared" si="316"/>
        <v>Saldo Trim</v>
      </c>
      <c r="M229" s="523" t="str">
        <f t="shared" si="315"/>
        <v>JUN</v>
      </c>
      <c r="N229" s="348" t="str">
        <f t="shared" si="315"/>
        <v>Saldo Jun</v>
      </c>
      <c r="O229" s="503" t="str">
        <f t="shared" si="315"/>
        <v>JUL</v>
      </c>
      <c r="P229" s="348" t="str">
        <f t="shared" si="315"/>
        <v>Saldo Jul</v>
      </c>
      <c r="Q229" s="503" t="str">
        <f t="shared" si="315"/>
        <v>AGO</v>
      </c>
      <c r="R229" s="348" t="str">
        <f t="shared" si="315"/>
        <v>Saldo Ago</v>
      </c>
      <c r="S229" s="255" t="str">
        <f t="shared" si="315"/>
        <v>4º Trimestre</v>
      </c>
      <c r="T229" s="346" t="str">
        <f t="shared" si="315"/>
        <v>Saldo Trim</v>
      </c>
    </row>
    <row r="230" spans="1:20" ht="15.75" thickTop="1" x14ac:dyDescent="0.25">
      <c r="A230" s="89" t="s">
        <v>33</v>
      </c>
      <c r="B230" s="279">
        <v>20</v>
      </c>
      <c r="C230" s="10">
        <f>'UBS Vila Maria P Gnecco'!B19</f>
        <v>6</v>
      </c>
      <c r="D230" s="300">
        <f t="shared" ref="D230:D237" si="317">C230*B230</f>
        <v>120</v>
      </c>
      <c r="E230" s="504">
        <f>'UBS Vila Maria P Gnecco'!C19</f>
        <v>5</v>
      </c>
      <c r="F230" s="320">
        <f t="shared" ref="F230:F237" si="318">(E230*$B230)-$D230</f>
        <v>-20</v>
      </c>
      <c r="G230" s="504">
        <f>'UBS Vila Maria P Gnecco'!E19</f>
        <v>0</v>
      </c>
      <c r="H230" s="320">
        <f t="shared" ref="H230:H237" si="319">(G230*$B230)-$D230</f>
        <v>-120</v>
      </c>
      <c r="I230" s="504">
        <f>'UBS Vila Maria P Gnecco'!G19</f>
        <v>0</v>
      </c>
      <c r="J230" s="320">
        <f t="shared" ref="J230:J237" si="320">(I230*$B230)-$D230</f>
        <v>-120</v>
      </c>
      <c r="K230" s="245">
        <f t="shared" ref="K230:K237" si="321">SUM(E230,G230,I230)</f>
        <v>5</v>
      </c>
      <c r="L230" s="333">
        <f t="shared" ref="L230:L237" si="322">(K230*$B230)-$D230*3</f>
        <v>-260</v>
      </c>
      <c r="M230" s="504">
        <f>'UBS Vila Maria P Gnecco'!K19</f>
        <v>0</v>
      </c>
      <c r="N230" s="320">
        <f t="shared" ref="N230:N237" si="323">(M230*$B230)-$D230</f>
        <v>-120</v>
      </c>
      <c r="O230" s="504">
        <f>'UBS Vila Maria P Gnecco'!M19</f>
        <v>0</v>
      </c>
      <c r="P230" s="320">
        <f t="shared" ref="P230:P237" si="324">(O230*$B230)-$D230</f>
        <v>-120</v>
      </c>
      <c r="Q230" s="504">
        <f>'UBS Vila Maria P Gnecco'!O19</f>
        <v>0</v>
      </c>
      <c r="R230" s="320">
        <f t="shared" ref="R230:R237" si="325">(Q230*$B230)-$D230</f>
        <v>-120</v>
      </c>
      <c r="S230" s="245">
        <f t="shared" ref="S230:S237" si="326">SUM(M230,O230,Q230)</f>
        <v>0</v>
      </c>
      <c r="T230" s="333">
        <f t="shared" ref="T230:T237" si="327">(S230*$B230)-$D230*3</f>
        <v>-360</v>
      </c>
    </row>
    <row r="231" spans="1:20" x14ac:dyDescent="0.25">
      <c r="A231" s="89" t="s">
        <v>20</v>
      </c>
      <c r="B231" s="280">
        <v>20</v>
      </c>
      <c r="C231" s="84">
        <f>'UBS Vila Maria P Gnecco'!B20</f>
        <v>3</v>
      </c>
      <c r="D231" s="301">
        <f t="shared" si="317"/>
        <v>60</v>
      </c>
      <c r="E231" s="110">
        <f>'UBS Vila Maria P Gnecco'!C20</f>
        <v>3</v>
      </c>
      <c r="F231" s="321">
        <f t="shared" si="318"/>
        <v>0</v>
      </c>
      <c r="G231" s="110">
        <f>'UBS Vila Maria P Gnecco'!E20</f>
        <v>0</v>
      </c>
      <c r="H231" s="321">
        <f t="shared" si="319"/>
        <v>-60</v>
      </c>
      <c r="I231" s="110">
        <f>'UBS Vila Maria P Gnecco'!G20</f>
        <v>0</v>
      </c>
      <c r="J231" s="321">
        <f t="shared" si="320"/>
        <v>-60</v>
      </c>
      <c r="K231" s="257">
        <f t="shared" si="321"/>
        <v>3</v>
      </c>
      <c r="L231" s="334">
        <f t="shared" si="322"/>
        <v>-120</v>
      </c>
      <c r="M231" s="110">
        <f>'UBS Vila Maria P Gnecco'!K20</f>
        <v>0</v>
      </c>
      <c r="N231" s="321">
        <f t="shared" si="323"/>
        <v>-60</v>
      </c>
      <c r="O231" s="110">
        <f>'UBS Vila Maria P Gnecco'!M20</f>
        <v>0</v>
      </c>
      <c r="P231" s="321">
        <f t="shared" si="324"/>
        <v>-60</v>
      </c>
      <c r="Q231" s="110">
        <f>'UBS Vila Maria P Gnecco'!O20</f>
        <v>0</v>
      </c>
      <c r="R231" s="321">
        <f t="shared" si="325"/>
        <v>-60</v>
      </c>
      <c r="S231" s="257">
        <f t="shared" si="326"/>
        <v>0</v>
      </c>
      <c r="T231" s="334">
        <f t="shared" si="327"/>
        <v>-180</v>
      </c>
    </row>
    <row r="232" spans="1:20" x14ac:dyDescent="0.25">
      <c r="A232" s="89" t="s">
        <v>43</v>
      </c>
      <c r="B232" s="280">
        <v>20</v>
      </c>
      <c r="C232" s="84">
        <f>'UBS Vila Maria P Gnecco'!B21</f>
        <v>3</v>
      </c>
      <c r="D232" s="301">
        <f t="shared" si="317"/>
        <v>60</v>
      </c>
      <c r="E232" s="110">
        <f>'UBS Vila Maria P Gnecco'!C21</f>
        <v>3</v>
      </c>
      <c r="F232" s="321">
        <f t="shared" si="318"/>
        <v>0</v>
      </c>
      <c r="G232" s="110">
        <f>'UBS Vila Maria P Gnecco'!E21</f>
        <v>0</v>
      </c>
      <c r="H232" s="321">
        <f t="shared" si="319"/>
        <v>-60</v>
      </c>
      <c r="I232" s="110">
        <f>'UBS Vila Maria P Gnecco'!G21</f>
        <v>0</v>
      </c>
      <c r="J232" s="321">
        <f t="shared" si="320"/>
        <v>-60</v>
      </c>
      <c r="K232" s="257">
        <f t="shared" si="321"/>
        <v>3</v>
      </c>
      <c r="L232" s="334">
        <f t="shared" si="322"/>
        <v>-120</v>
      </c>
      <c r="M232" s="110">
        <f>'UBS Vila Maria P Gnecco'!K21</f>
        <v>0</v>
      </c>
      <c r="N232" s="321">
        <f t="shared" si="323"/>
        <v>-60</v>
      </c>
      <c r="O232" s="110">
        <f>'UBS Vila Maria P Gnecco'!M21</f>
        <v>0</v>
      </c>
      <c r="P232" s="321">
        <f t="shared" si="324"/>
        <v>-60</v>
      </c>
      <c r="Q232" s="110">
        <f>'UBS Vila Maria P Gnecco'!O21</f>
        <v>0</v>
      </c>
      <c r="R232" s="321">
        <f t="shared" si="325"/>
        <v>-60</v>
      </c>
      <c r="S232" s="257">
        <f t="shared" si="326"/>
        <v>0</v>
      </c>
      <c r="T232" s="334">
        <f t="shared" si="327"/>
        <v>-180</v>
      </c>
    </row>
    <row r="233" spans="1:20" x14ac:dyDescent="0.25">
      <c r="A233" s="89" t="s">
        <v>23</v>
      </c>
      <c r="B233" s="280">
        <v>20</v>
      </c>
      <c r="C233" s="84">
        <f>'UBS Vila Maria P Gnecco'!B22</f>
        <v>3</v>
      </c>
      <c r="D233" s="301">
        <f t="shared" si="317"/>
        <v>60</v>
      </c>
      <c r="E233" s="110">
        <f>'UBS Vila Maria P Gnecco'!C22</f>
        <v>3</v>
      </c>
      <c r="F233" s="321">
        <f t="shared" si="318"/>
        <v>0</v>
      </c>
      <c r="G233" s="110">
        <f>'UBS Vila Maria P Gnecco'!E22</f>
        <v>0</v>
      </c>
      <c r="H233" s="321">
        <f t="shared" si="319"/>
        <v>-60</v>
      </c>
      <c r="I233" s="110">
        <f>'UBS Vila Maria P Gnecco'!G22</f>
        <v>0</v>
      </c>
      <c r="J233" s="321">
        <f t="shared" si="320"/>
        <v>-60</v>
      </c>
      <c r="K233" s="257">
        <f t="shared" si="321"/>
        <v>3</v>
      </c>
      <c r="L233" s="334">
        <f t="shared" si="322"/>
        <v>-120</v>
      </c>
      <c r="M233" s="110">
        <f>'UBS Vila Maria P Gnecco'!K22</f>
        <v>0</v>
      </c>
      <c r="N233" s="321">
        <f t="shared" si="323"/>
        <v>-60</v>
      </c>
      <c r="O233" s="110">
        <f>'UBS Vila Maria P Gnecco'!M22</f>
        <v>0</v>
      </c>
      <c r="P233" s="321">
        <f t="shared" si="324"/>
        <v>-60</v>
      </c>
      <c r="Q233" s="110">
        <f>'UBS Vila Maria P Gnecco'!O22</f>
        <v>0</v>
      </c>
      <c r="R233" s="321">
        <f t="shared" si="325"/>
        <v>-60</v>
      </c>
      <c r="S233" s="257">
        <f t="shared" si="326"/>
        <v>0</v>
      </c>
      <c r="T233" s="334">
        <f t="shared" si="327"/>
        <v>-180</v>
      </c>
    </row>
    <row r="234" spans="1:20" x14ac:dyDescent="0.25">
      <c r="A234" s="89" t="s">
        <v>24</v>
      </c>
      <c r="B234" s="280">
        <v>30</v>
      </c>
      <c r="C234" s="90">
        <f>'UBS Vila Maria P Gnecco'!B23</f>
        <v>1</v>
      </c>
      <c r="D234" s="308">
        <f t="shared" si="317"/>
        <v>30</v>
      </c>
      <c r="E234" s="110">
        <f>'UBS Vila Maria P Gnecco'!C23</f>
        <v>2</v>
      </c>
      <c r="F234" s="321">
        <f t="shared" si="318"/>
        <v>30</v>
      </c>
      <c r="G234" s="110">
        <f>'UBS Vila Maria P Gnecco'!E23</f>
        <v>0</v>
      </c>
      <c r="H234" s="321">
        <f t="shared" si="319"/>
        <v>-30</v>
      </c>
      <c r="I234" s="110">
        <f>'UBS Vila Maria P Gnecco'!G23</f>
        <v>0</v>
      </c>
      <c r="J234" s="321">
        <f t="shared" si="320"/>
        <v>-30</v>
      </c>
      <c r="K234" s="257">
        <f t="shared" si="321"/>
        <v>2</v>
      </c>
      <c r="L234" s="334">
        <f t="shared" si="322"/>
        <v>-30</v>
      </c>
      <c r="M234" s="110">
        <f>'UBS Vila Maria P Gnecco'!K23</f>
        <v>0</v>
      </c>
      <c r="N234" s="321">
        <f t="shared" si="323"/>
        <v>-30</v>
      </c>
      <c r="O234" s="110">
        <f>'UBS Vila Maria P Gnecco'!M23</f>
        <v>0</v>
      </c>
      <c r="P234" s="321">
        <f t="shared" si="324"/>
        <v>-30</v>
      </c>
      <c r="Q234" s="110">
        <f>'UBS Vila Maria P Gnecco'!O23</f>
        <v>0</v>
      </c>
      <c r="R234" s="321">
        <f t="shared" si="325"/>
        <v>-30</v>
      </c>
      <c r="S234" s="257">
        <f t="shared" si="326"/>
        <v>0</v>
      </c>
      <c r="T234" s="334">
        <f t="shared" si="327"/>
        <v>-90</v>
      </c>
    </row>
    <row r="235" spans="1:20" x14ac:dyDescent="0.25">
      <c r="A235" s="89" t="s">
        <v>25</v>
      </c>
      <c r="B235" s="280">
        <v>30</v>
      </c>
      <c r="C235" s="84">
        <f>'UBS Vila Maria P Gnecco'!B24</f>
        <v>4</v>
      </c>
      <c r="D235" s="301">
        <f t="shared" si="317"/>
        <v>120</v>
      </c>
      <c r="E235" s="110">
        <f>'UBS Vila Maria P Gnecco'!C24</f>
        <v>4</v>
      </c>
      <c r="F235" s="321">
        <f t="shared" si="318"/>
        <v>0</v>
      </c>
      <c r="G235" s="110">
        <f>'UBS Vila Maria P Gnecco'!E24</f>
        <v>0</v>
      </c>
      <c r="H235" s="321">
        <f t="shared" si="319"/>
        <v>-120</v>
      </c>
      <c r="I235" s="110">
        <f>'UBS Vila Maria P Gnecco'!G24</f>
        <v>0</v>
      </c>
      <c r="J235" s="321">
        <f t="shared" si="320"/>
        <v>-120</v>
      </c>
      <c r="K235" s="257">
        <f t="shared" si="321"/>
        <v>4</v>
      </c>
      <c r="L235" s="334">
        <f t="shared" si="322"/>
        <v>-240</v>
      </c>
      <c r="M235" s="110">
        <f>'UBS Vila Maria P Gnecco'!K24</f>
        <v>0</v>
      </c>
      <c r="N235" s="321">
        <f t="shared" si="323"/>
        <v>-120</v>
      </c>
      <c r="O235" s="110">
        <f>'UBS Vila Maria P Gnecco'!M24</f>
        <v>0</v>
      </c>
      <c r="P235" s="321">
        <f t="shared" si="324"/>
        <v>-120</v>
      </c>
      <c r="Q235" s="110">
        <f>'UBS Vila Maria P Gnecco'!O24</f>
        <v>0</v>
      </c>
      <c r="R235" s="321">
        <f t="shared" si="325"/>
        <v>-120</v>
      </c>
      <c r="S235" s="257">
        <f t="shared" si="326"/>
        <v>0</v>
      </c>
      <c r="T235" s="334">
        <f t="shared" si="327"/>
        <v>-360</v>
      </c>
    </row>
    <row r="236" spans="1:20" x14ac:dyDescent="0.25">
      <c r="A236" s="89" t="s">
        <v>26</v>
      </c>
      <c r="B236" s="280">
        <v>40</v>
      </c>
      <c r="C236" s="84">
        <f>'UBS Vila Maria P Gnecco'!B25</f>
        <v>1</v>
      </c>
      <c r="D236" s="301">
        <f t="shared" si="317"/>
        <v>40</v>
      </c>
      <c r="E236" s="110">
        <f>'UBS Vila Maria P Gnecco'!C25</f>
        <v>1</v>
      </c>
      <c r="F236" s="321">
        <f t="shared" si="318"/>
        <v>0</v>
      </c>
      <c r="G236" s="110">
        <f>'UBS Vila Maria P Gnecco'!E25</f>
        <v>0</v>
      </c>
      <c r="H236" s="321">
        <f t="shared" si="319"/>
        <v>-40</v>
      </c>
      <c r="I236" s="110">
        <f>'UBS Vila Maria P Gnecco'!G25</f>
        <v>0</v>
      </c>
      <c r="J236" s="321">
        <f t="shared" si="320"/>
        <v>-40</v>
      </c>
      <c r="K236" s="257">
        <f t="shared" si="321"/>
        <v>1</v>
      </c>
      <c r="L236" s="334">
        <f t="shared" si="322"/>
        <v>-80</v>
      </c>
      <c r="M236" s="110">
        <f>'UBS Vila Maria P Gnecco'!K25</f>
        <v>0</v>
      </c>
      <c r="N236" s="321">
        <f t="shared" si="323"/>
        <v>-40</v>
      </c>
      <c r="O236" s="110">
        <f>'UBS Vila Maria P Gnecco'!M25</f>
        <v>0</v>
      </c>
      <c r="P236" s="321">
        <f t="shared" si="324"/>
        <v>-40</v>
      </c>
      <c r="Q236" s="110">
        <f>'UBS Vila Maria P Gnecco'!O25</f>
        <v>0</v>
      </c>
      <c r="R236" s="321">
        <f t="shared" si="325"/>
        <v>-40</v>
      </c>
      <c r="S236" s="257">
        <f t="shared" si="326"/>
        <v>0</v>
      </c>
      <c r="T236" s="334">
        <f t="shared" si="327"/>
        <v>-120</v>
      </c>
    </row>
    <row r="237" spans="1:20" ht="15.75" thickBot="1" x14ac:dyDescent="0.3">
      <c r="A237" s="63" t="s">
        <v>34</v>
      </c>
      <c r="B237" s="288">
        <v>30</v>
      </c>
      <c r="C237" s="64">
        <f>'UBS Vila Maria P Gnecco'!B26</f>
        <v>1</v>
      </c>
      <c r="D237" s="314">
        <f t="shared" si="317"/>
        <v>30</v>
      </c>
      <c r="E237" s="508">
        <f>'UBS Vila Maria P Gnecco'!C26</f>
        <v>2</v>
      </c>
      <c r="F237" s="329">
        <f t="shared" si="318"/>
        <v>30</v>
      </c>
      <c r="G237" s="508">
        <f>'UBS Vila Maria P Gnecco'!E26</f>
        <v>0</v>
      </c>
      <c r="H237" s="329">
        <f t="shared" si="319"/>
        <v>-30</v>
      </c>
      <c r="I237" s="508">
        <f>'UBS Vila Maria P Gnecco'!G26</f>
        <v>0</v>
      </c>
      <c r="J237" s="329">
        <f t="shared" si="320"/>
        <v>-30</v>
      </c>
      <c r="K237" s="265">
        <f t="shared" si="321"/>
        <v>2</v>
      </c>
      <c r="L237" s="342">
        <f t="shared" si="322"/>
        <v>-30</v>
      </c>
      <c r="M237" s="508">
        <f>'UBS Vila Maria P Gnecco'!K26</f>
        <v>0</v>
      </c>
      <c r="N237" s="329">
        <f t="shared" si="323"/>
        <v>-30</v>
      </c>
      <c r="O237" s="508">
        <f>'UBS Vila Maria P Gnecco'!M26</f>
        <v>0</v>
      </c>
      <c r="P237" s="329">
        <f t="shared" si="324"/>
        <v>-30</v>
      </c>
      <c r="Q237" s="508">
        <f>'UBS Vila Maria P Gnecco'!O26</f>
        <v>0</v>
      </c>
      <c r="R237" s="329">
        <f t="shared" si="325"/>
        <v>-30</v>
      </c>
      <c r="S237" s="265">
        <f t="shared" si="326"/>
        <v>0</v>
      </c>
      <c r="T237" s="342">
        <f t="shared" si="327"/>
        <v>-90</v>
      </c>
    </row>
    <row r="238" spans="1:20" ht="15.75" thickBot="1" x14ac:dyDescent="0.3">
      <c r="A238" s="373" t="s">
        <v>7</v>
      </c>
      <c r="B238" s="366">
        <f>SUM(B230:B237)</f>
        <v>210</v>
      </c>
      <c r="C238" s="367">
        <f>SUM(C230:C237)</f>
        <v>22</v>
      </c>
      <c r="D238" s="368">
        <f t="shared" ref="D238:T238" si="328">SUM(D230:D237)</f>
        <v>520</v>
      </c>
      <c r="E238" s="513">
        <f t="shared" si="328"/>
        <v>23</v>
      </c>
      <c r="F238" s="370">
        <f t="shared" si="328"/>
        <v>40</v>
      </c>
      <c r="G238" s="513">
        <f t="shared" si="328"/>
        <v>0</v>
      </c>
      <c r="H238" s="370">
        <f t="shared" si="328"/>
        <v>-520</v>
      </c>
      <c r="I238" s="513">
        <f t="shared" si="328"/>
        <v>0</v>
      </c>
      <c r="J238" s="370">
        <f t="shared" si="328"/>
        <v>-520</v>
      </c>
      <c r="K238" s="371">
        <f t="shared" ref="K238:L238" si="329">SUM(K230:K237)</f>
        <v>23</v>
      </c>
      <c r="L238" s="372">
        <f t="shared" si="329"/>
        <v>-1000</v>
      </c>
      <c r="M238" s="513">
        <f t="shared" si="328"/>
        <v>0</v>
      </c>
      <c r="N238" s="370">
        <f t="shared" si="328"/>
        <v>-520</v>
      </c>
      <c r="O238" s="513">
        <f t="shared" si="328"/>
        <v>0</v>
      </c>
      <c r="P238" s="370">
        <f t="shared" si="328"/>
        <v>-520</v>
      </c>
      <c r="Q238" s="513">
        <f t="shared" si="328"/>
        <v>0</v>
      </c>
      <c r="R238" s="370">
        <f t="shared" si="328"/>
        <v>-520</v>
      </c>
      <c r="S238" s="371">
        <f t="shared" si="328"/>
        <v>0</v>
      </c>
      <c r="T238" s="372">
        <f t="shared" si="328"/>
        <v>-1560</v>
      </c>
    </row>
    <row r="240" spans="1:20" ht="15.75" x14ac:dyDescent="0.25">
      <c r="A240" s="1290" t="s">
        <v>299</v>
      </c>
      <c r="B240" s="1291"/>
      <c r="C240" s="1291"/>
      <c r="D240" s="1291"/>
      <c r="E240" s="1291"/>
      <c r="F240" s="1291"/>
      <c r="G240" s="1291"/>
      <c r="H240" s="1291"/>
      <c r="I240" s="1291"/>
      <c r="J240" s="1291"/>
      <c r="K240" s="1291"/>
      <c r="L240" s="1291"/>
      <c r="M240" s="1291"/>
      <c r="N240" s="1291"/>
      <c r="O240" s="1291"/>
      <c r="P240" s="1291"/>
      <c r="Q240" s="1291"/>
      <c r="R240" s="1291"/>
      <c r="S240" s="1291"/>
      <c r="T240" s="1291"/>
    </row>
    <row r="241" spans="1:20" ht="36.75" thickBot="1" x14ac:dyDescent="0.3">
      <c r="A241" s="86" t="s">
        <v>14</v>
      </c>
      <c r="B241" s="278" t="str">
        <f t="shared" ref="B241:T241" si="330">B5</f>
        <v>Carga Horária</v>
      </c>
      <c r="C241" s="105" t="str">
        <f t="shared" si="330"/>
        <v>Equipe Mínima TA</v>
      </c>
      <c r="D241" s="306" t="str">
        <f t="shared" si="330"/>
        <v>Total Horas</v>
      </c>
      <c r="E241" s="523" t="str">
        <f t="shared" si="330"/>
        <v>MAR</v>
      </c>
      <c r="F241" s="348" t="str">
        <f t="shared" si="330"/>
        <v>Saldo Mar</v>
      </c>
      <c r="G241" s="523" t="str">
        <f t="shared" si="330"/>
        <v>ABR</v>
      </c>
      <c r="H241" s="348" t="str">
        <f t="shared" si="330"/>
        <v>Saldo Abr</v>
      </c>
      <c r="I241" s="523" t="str">
        <f t="shared" si="330"/>
        <v>MAI</v>
      </c>
      <c r="J241" s="348" t="str">
        <f t="shared" si="330"/>
        <v>Saldo Mai</v>
      </c>
      <c r="K241" s="255" t="str">
        <f t="shared" ref="K241:L241" si="331">K5</f>
        <v>3º Trimestre</v>
      </c>
      <c r="L241" s="346" t="str">
        <f t="shared" si="331"/>
        <v>Saldo Trim</v>
      </c>
      <c r="M241" s="523" t="str">
        <f t="shared" si="330"/>
        <v>JUN</v>
      </c>
      <c r="N241" s="348" t="str">
        <f t="shared" si="330"/>
        <v>Saldo Jun</v>
      </c>
      <c r="O241" s="503" t="str">
        <f t="shared" si="330"/>
        <v>JUL</v>
      </c>
      <c r="P241" s="348" t="str">
        <f t="shared" si="330"/>
        <v>Saldo Jul</v>
      </c>
      <c r="Q241" s="503" t="str">
        <f t="shared" si="330"/>
        <v>AGO</v>
      </c>
      <c r="R241" s="348" t="str">
        <f t="shared" si="330"/>
        <v>Saldo Ago</v>
      </c>
      <c r="S241" s="255" t="str">
        <f t="shared" si="330"/>
        <v>4º Trimestre</v>
      </c>
      <c r="T241" s="346" t="str">
        <f t="shared" si="330"/>
        <v>Saldo Trim</v>
      </c>
    </row>
    <row r="242" spans="1:20" ht="15.75" thickTop="1" x14ac:dyDescent="0.25">
      <c r="A242" s="89" t="s">
        <v>20</v>
      </c>
      <c r="B242" s="280">
        <v>20</v>
      </c>
      <c r="C242" s="90" t="e">
        <f>'UBS Jardim Julieta'!#REF!</f>
        <v>#REF!</v>
      </c>
      <c r="D242" s="308" t="e">
        <f t="shared" ref="D242:D248" si="332">C242*B242</f>
        <v>#REF!</v>
      </c>
      <c r="E242" s="110" t="e">
        <f>'UBS Jardim Julieta'!#REF!</f>
        <v>#REF!</v>
      </c>
      <c r="F242" s="321" t="e">
        <f t="shared" ref="F242:F248" si="333">(E242*$B242)-$D242</f>
        <v>#REF!</v>
      </c>
      <c r="G242" s="110" t="e">
        <f>'UBS Jardim Julieta'!#REF!</f>
        <v>#REF!</v>
      </c>
      <c r="H242" s="321" t="e">
        <f t="shared" ref="H242:H248" si="334">(G242*$B242)-$D242</f>
        <v>#REF!</v>
      </c>
      <c r="I242" s="110" t="e">
        <f>'UBS Jardim Julieta'!#REF!</f>
        <v>#REF!</v>
      </c>
      <c r="J242" s="321" t="e">
        <f t="shared" ref="J242:J248" si="335">(I242*$B242)-$D242</f>
        <v>#REF!</v>
      </c>
      <c r="K242" s="257" t="e">
        <f t="shared" ref="K242:K248" si="336">SUM(E242,G242,I242)</f>
        <v>#REF!</v>
      </c>
      <c r="L242" s="334" t="e">
        <f t="shared" ref="L242:L248" si="337">(K242*$B242)-$D242*3</f>
        <v>#REF!</v>
      </c>
      <c r="M242" s="110" t="e">
        <f>'UBS Jardim Julieta'!#REF!</f>
        <v>#REF!</v>
      </c>
      <c r="N242" s="321" t="e">
        <f t="shared" ref="N242:N248" si="338">(M242*$B242)-$D242</f>
        <v>#REF!</v>
      </c>
      <c r="O242" s="110" t="e">
        <f>'UBS Jardim Julieta'!#REF!</f>
        <v>#REF!</v>
      </c>
      <c r="P242" s="321" t="e">
        <f t="shared" ref="P242:P248" si="339">(O242*$B242)-$D242</f>
        <v>#REF!</v>
      </c>
      <c r="Q242" s="110" t="e">
        <f>'UBS Jardim Julieta'!#REF!</f>
        <v>#REF!</v>
      </c>
      <c r="R242" s="321" t="e">
        <f t="shared" ref="R242:R248" si="340">(Q242*$B242)-$D242</f>
        <v>#REF!</v>
      </c>
      <c r="S242" s="257" t="e">
        <f t="shared" ref="S242:S248" si="341">SUM(M242,O242,Q242)</f>
        <v>#REF!</v>
      </c>
      <c r="T242" s="334" t="e">
        <f t="shared" ref="T242:T248" si="342">(S242*$B242)-$D242*3</f>
        <v>#REF!</v>
      </c>
    </row>
    <row r="243" spans="1:20" x14ac:dyDescent="0.25">
      <c r="A243" s="89" t="s">
        <v>43</v>
      </c>
      <c r="B243" s="280">
        <v>20</v>
      </c>
      <c r="C243" s="90" t="e">
        <f>'UBS Jardim Julieta'!#REF!</f>
        <v>#REF!</v>
      </c>
      <c r="D243" s="308" t="e">
        <f t="shared" si="332"/>
        <v>#REF!</v>
      </c>
      <c r="E243" s="110" t="e">
        <f>'UBS Jardim Julieta'!#REF!</f>
        <v>#REF!</v>
      </c>
      <c r="F243" s="321" t="e">
        <f t="shared" si="333"/>
        <v>#REF!</v>
      </c>
      <c r="G243" s="110" t="e">
        <f>'UBS Jardim Julieta'!#REF!</f>
        <v>#REF!</v>
      </c>
      <c r="H243" s="321" t="e">
        <f t="shared" si="334"/>
        <v>#REF!</v>
      </c>
      <c r="I243" s="110" t="e">
        <f>'UBS Jardim Julieta'!#REF!</f>
        <v>#REF!</v>
      </c>
      <c r="J243" s="321" t="e">
        <f t="shared" si="335"/>
        <v>#REF!</v>
      </c>
      <c r="K243" s="257" t="e">
        <f t="shared" si="336"/>
        <v>#REF!</v>
      </c>
      <c r="L243" s="334" t="e">
        <f t="shared" si="337"/>
        <v>#REF!</v>
      </c>
      <c r="M243" s="110" t="e">
        <f>'UBS Jardim Julieta'!#REF!</f>
        <v>#REF!</v>
      </c>
      <c r="N243" s="321" t="e">
        <f t="shared" si="338"/>
        <v>#REF!</v>
      </c>
      <c r="O243" s="110" t="e">
        <f>'UBS Jardim Julieta'!#REF!</f>
        <v>#REF!</v>
      </c>
      <c r="P243" s="321" t="e">
        <f t="shared" si="339"/>
        <v>#REF!</v>
      </c>
      <c r="Q243" s="110" t="e">
        <f>'UBS Jardim Julieta'!#REF!</f>
        <v>#REF!</v>
      </c>
      <c r="R243" s="321" t="e">
        <f t="shared" si="340"/>
        <v>#REF!</v>
      </c>
      <c r="S243" s="257" t="e">
        <f t="shared" si="341"/>
        <v>#REF!</v>
      </c>
      <c r="T243" s="334" t="e">
        <f t="shared" si="342"/>
        <v>#REF!</v>
      </c>
    </row>
    <row r="244" spans="1:20" x14ac:dyDescent="0.25">
      <c r="A244" s="89" t="s">
        <v>23</v>
      </c>
      <c r="B244" s="280">
        <v>20</v>
      </c>
      <c r="C244" s="90" t="e">
        <f>'UBS Jardim Julieta'!#REF!</f>
        <v>#REF!</v>
      </c>
      <c r="D244" s="308" t="e">
        <f t="shared" si="332"/>
        <v>#REF!</v>
      </c>
      <c r="E244" s="110" t="e">
        <f>'UBS Jardim Julieta'!#REF!</f>
        <v>#REF!</v>
      </c>
      <c r="F244" s="321" t="e">
        <f t="shared" si="333"/>
        <v>#REF!</v>
      </c>
      <c r="G244" s="110" t="e">
        <f>'UBS Jardim Julieta'!#REF!</f>
        <v>#REF!</v>
      </c>
      <c r="H244" s="321" t="e">
        <f t="shared" si="334"/>
        <v>#REF!</v>
      </c>
      <c r="I244" s="110" t="e">
        <f>'UBS Jardim Julieta'!#REF!</f>
        <v>#REF!</v>
      </c>
      <c r="J244" s="321" t="e">
        <f t="shared" si="335"/>
        <v>#REF!</v>
      </c>
      <c r="K244" s="257" t="e">
        <f t="shared" si="336"/>
        <v>#REF!</v>
      </c>
      <c r="L244" s="334" t="e">
        <f t="shared" si="337"/>
        <v>#REF!</v>
      </c>
      <c r="M244" s="110" t="e">
        <f>'UBS Jardim Julieta'!#REF!</f>
        <v>#REF!</v>
      </c>
      <c r="N244" s="321" t="e">
        <f t="shared" si="338"/>
        <v>#REF!</v>
      </c>
      <c r="O244" s="110" t="e">
        <f>'UBS Jardim Julieta'!#REF!</f>
        <v>#REF!</v>
      </c>
      <c r="P244" s="321" t="e">
        <f t="shared" si="339"/>
        <v>#REF!</v>
      </c>
      <c r="Q244" s="110" t="e">
        <f>'UBS Jardim Julieta'!#REF!</f>
        <v>#REF!</v>
      </c>
      <c r="R244" s="321" t="e">
        <f t="shared" si="340"/>
        <v>#REF!</v>
      </c>
      <c r="S244" s="257" t="e">
        <f t="shared" si="341"/>
        <v>#REF!</v>
      </c>
      <c r="T244" s="334" t="e">
        <f t="shared" si="342"/>
        <v>#REF!</v>
      </c>
    </row>
    <row r="245" spans="1:20" x14ac:dyDescent="0.25">
      <c r="A245" s="89" t="s">
        <v>24</v>
      </c>
      <c r="B245" s="280">
        <v>30</v>
      </c>
      <c r="C245" s="90" t="e">
        <f>'UBS Jardim Julieta'!#REF!</f>
        <v>#REF!</v>
      </c>
      <c r="D245" s="308" t="e">
        <f t="shared" si="332"/>
        <v>#REF!</v>
      </c>
      <c r="E245" s="110" t="e">
        <f>'UBS Jardim Julieta'!#REF!</f>
        <v>#REF!</v>
      </c>
      <c r="F245" s="321" t="e">
        <f t="shared" si="333"/>
        <v>#REF!</v>
      </c>
      <c r="G245" s="110" t="e">
        <f>'UBS Jardim Julieta'!#REF!</f>
        <v>#REF!</v>
      </c>
      <c r="H245" s="321" t="e">
        <f t="shared" si="334"/>
        <v>#REF!</v>
      </c>
      <c r="I245" s="110" t="e">
        <f>'UBS Jardim Julieta'!#REF!</f>
        <v>#REF!</v>
      </c>
      <c r="J245" s="321" t="e">
        <f t="shared" si="335"/>
        <v>#REF!</v>
      </c>
      <c r="K245" s="257" t="e">
        <f t="shared" si="336"/>
        <v>#REF!</v>
      </c>
      <c r="L245" s="334" t="e">
        <f t="shared" si="337"/>
        <v>#REF!</v>
      </c>
      <c r="M245" s="110" t="e">
        <f>'UBS Jardim Julieta'!#REF!</f>
        <v>#REF!</v>
      </c>
      <c r="N245" s="321" t="e">
        <f t="shared" si="338"/>
        <v>#REF!</v>
      </c>
      <c r="O245" s="110" t="e">
        <f>'UBS Jardim Julieta'!#REF!</f>
        <v>#REF!</v>
      </c>
      <c r="P245" s="321" t="e">
        <f t="shared" si="339"/>
        <v>#REF!</v>
      </c>
      <c r="Q245" s="110" t="e">
        <f>'UBS Jardim Julieta'!#REF!</f>
        <v>#REF!</v>
      </c>
      <c r="R245" s="321" t="e">
        <f t="shared" si="340"/>
        <v>#REF!</v>
      </c>
      <c r="S245" s="257" t="e">
        <f t="shared" si="341"/>
        <v>#REF!</v>
      </c>
      <c r="T245" s="334" t="e">
        <f t="shared" si="342"/>
        <v>#REF!</v>
      </c>
    </row>
    <row r="246" spans="1:20" x14ac:dyDescent="0.25">
      <c r="A246" s="89" t="s">
        <v>25</v>
      </c>
      <c r="B246" s="280">
        <v>30</v>
      </c>
      <c r="C246" s="90" t="e">
        <f>'UBS Jardim Julieta'!#REF!</f>
        <v>#REF!</v>
      </c>
      <c r="D246" s="308" t="e">
        <f t="shared" si="332"/>
        <v>#REF!</v>
      </c>
      <c r="E246" s="110" t="e">
        <f>'UBS Jardim Julieta'!#REF!</f>
        <v>#REF!</v>
      </c>
      <c r="F246" s="321" t="e">
        <f t="shared" si="333"/>
        <v>#REF!</v>
      </c>
      <c r="G246" s="110" t="e">
        <f>'UBS Jardim Julieta'!#REF!</f>
        <v>#REF!</v>
      </c>
      <c r="H246" s="321" t="e">
        <f t="shared" si="334"/>
        <v>#REF!</v>
      </c>
      <c r="I246" s="110" t="e">
        <f>'UBS Jardim Julieta'!#REF!</f>
        <v>#REF!</v>
      </c>
      <c r="J246" s="321" t="e">
        <f t="shared" si="335"/>
        <v>#REF!</v>
      </c>
      <c r="K246" s="257" t="e">
        <f t="shared" si="336"/>
        <v>#REF!</v>
      </c>
      <c r="L246" s="334" t="e">
        <f t="shared" si="337"/>
        <v>#REF!</v>
      </c>
      <c r="M246" s="110" t="e">
        <f>'UBS Jardim Julieta'!#REF!</f>
        <v>#REF!</v>
      </c>
      <c r="N246" s="321" t="e">
        <f t="shared" si="338"/>
        <v>#REF!</v>
      </c>
      <c r="O246" s="110" t="e">
        <f>'UBS Jardim Julieta'!#REF!</f>
        <v>#REF!</v>
      </c>
      <c r="P246" s="321" t="e">
        <f t="shared" si="339"/>
        <v>#REF!</v>
      </c>
      <c r="Q246" s="110" t="e">
        <f>'UBS Jardim Julieta'!#REF!</f>
        <v>#REF!</v>
      </c>
      <c r="R246" s="321" t="e">
        <f t="shared" si="340"/>
        <v>#REF!</v>
      </c>
      <c r="S246" s="257" t="e">
        <f t="shared" si="341"/>
        <v>#REF!</v>
      </c>
      <c r="T246" s="334" t="e">
        <f t="shared" si="342"/>
        <v>#REF!</v>
      </c>
    </row>
    <row r="247" spans="1:20" x14ac:dyDescent="0.25">
      <c r="A247" s="89" t="s">
        <v>26</v>
      </c>
      <c r="B247" s="280">
        <v>40</v>
      </c>
      <c r="C247" s="90" t="e">
        <f>'UBS Jardim Julieta'!#REF!</f>
        <v>#REF!</v>
      </c>
      <c r="D247" s="308" t="e">
        <f t="shared" si="332"/>
        <v>#REF!</v>
      </c>
      <c r="E247" s="110" t="e">
        <f>'UBS Jardim Julieta'!#REF!</f>
        <v>#REF!</v>
      </c>
      <c r="F247" s="321" t="e">
        <f t="shared" si="333"/>
        <v>#REF!</v>
      </c>
      <c r="G247" s="110" t="e">
        <f>'UBS Jardim Julieta'!#REF!</f>
        <v>#REF!</v>
      </c>
      <c r="H247" s="321" t="e">
        <f t="shared" si="334"/>
        <v>#REF!</v>
      </c>
      <c r="I247" s="110" t="e">
        <f>'UBS Jardim Julieta'!#REF!</f>
        <v>#REF!</v>
      </c>
      <c r="J247" s="321" t="e">
        <f t="shared" si="335"/>
        <v>#REF!</v>
      </c>
      <c r="K247" s="257" t="e">
        <f t="shared" si="336"/>
        <v>#REF!</v>
      </c>
      <c r="L247" s="334" t="e">
        <f t="shared" si="337"/>
        <v>#REF!</v>
      </c>
      <c r="M247" s="110" t="e">
        <f>'UBS Jardim Julieta'!#REF!</f>
        <v>#REF!</v>
      </c>
      <c r="N247" s="321" t="e">
        <f t="shared" si="338"/>
        <v>#REF!</v>
      </c>
      <c r="O247" s="110" t="e">
        <f>'UBS Jardim Julieta'!#REF!</f>
        <v>#REF!</v>
      </c>
      <c r="P247" s="321" t="e">
        <f t="shared" si="339"/>
        <v>#REF!</v>
      </c>
      <c r="Q247" s="110" t="e">
        <f>'UBS Jardim Julieta'!#REF!</f>
        <v>#REF!</v>
      </c>
      <c r="R247" s="321" t="e">
        <f t="shared" si="340"/>
        <v>#REF!</v>
      </c>
      <c r="S247" s="257" t="e">
        <f t="shared" si="341"/>
        <v>#REF!</v>
      </c>
      <c r="T247" s="334" t="e">
        <f t="shared" si="342"/>
        <v>#REF!</v>
      </c>
    </row>
    <row r="248" spans="1:20" ht="15.75" thickBot="1" x14ac:dyDescent="0.3">
      <c r="A248" s="111" t="s">
        <v>169</v>
      </c>
      <c r="B248" s="281">
        <v>36</v>
      </c>
      <c r="C248" s="162" t="e">
        <f>'UBS Jardim Julieta'!#REF!</f>
        <v>#REF!</v>
      </c>
      <c r="D248" s="310" t="e">
        <f t="shared" si="332"/>
        <v>#REF!</v>
      </c>
      <c r="E248" s="505" t="e">
        <f>'UBS Jardim Julieta'!#REF!</f>
        <v>#REF!</v>
      </c>
      <c r="F248" s="322" t="e">
        <f t="shared" si="333"/>
        <v>#REF!</v>
      </c>
      <c r="G248" s="505" t="e">
        <f>'UBS Jardim Julieta'!#REF!</f>
        <v>#REF!</v>
      </c>
      <c r="H248" s="322" t="e">
        <f t="shared" si="334"/>
        <v>#REF!</v>
      </c>
      <c r="I248" s="505" t="e">
        <f>'UBS Jardim Julieta'!#REF!</f>
        <v>#REF!</v>
      </c>
      <c r="J248" s="322" t="e">
        <f t="shared" si="335"/>
        <v>#REF!</v>
      </c>
      <c r="K248" s="258" t="e">
        <f t="shared" si="336"/>
        <v>#REF!</v>
      </c>
      <c r="L248" s="335" t="e">
        <f t="shared" si="337"/>
        <v>#REF!</v>
      </c>
      <c r="M248" s="505" t="e">
        <f>'UBS Jardim Julieta'!#REF!</f>
        <v>#REF!</v>
      </c>
      <c r="N248" s="322" t="e">
        <f t="shared" si="338"/>
        <v>#REF!</v>
      </c>
      <c r="O248" s="505" t="e">
        <f>'UBS Jardim Julieta'!#REF!</f>
        <v>#REF!</v>
      </c>
      <c r="P248" s="322" t="e">
        <f t="shared" si="339"/>
        <v>#REF!</v>
      </c>
      <c r="Q248" s="505" t="e">
        <f>'UBS Jardim Julieta'!#REF!</f>
        <v>#REF!</v>
      </c>
      <c r="R248" s="322" t="e">
        <f t="shared" si="340"/>
        <v>#REF!</v>
      </c>
      <c r="S248" s="258" t="e">
        <f t="shared" si="341"/>
        <v>#REF!</v>
      </c>
      <c r="T248" s="335" t="e">
        <f t="shared" si="342"/>
        <v>#REF!</v>
      </c>
    </row>
    <row r="249" spans="1:20" ht="15.75" thickBot="1" x14ac:dyDescent="0.3">
      <c r="A249" s="6" t="s">
        <v>7</v>
      </c>
      <c r="B249" s="297">
        <f>SUM(B242:B248)</f>
        <v>196</v>
      </c>
      <c r="C249" s="7" t="e">
        <f>SUM(C242:C248)</f>
        <v>#REF!</v>
      </c>
      <c r="D249" s="304" t="e">
        <f t="shared" ref="D249:T249" si="343">SUM(D242:D248)</f>
        <v>#REF!</v>
      </c>
      <c r="E249" s="506" t="e">
        <f t="shared" si="343"/>
        <v>#REF!</v>
      </c>
      <c r="F249" s="323" t="e">
        <f t="shared" si="343"/>
        <v>#REF!</v>
      </c>
      <c r="G249" s="506" t="e">
        <f t="shared" si="343"/>
        <v>#REF!</v>
      </c>
      <c r="H249" s="323" t="e">
        <f t="shared" si="343"/>
        <v>#REF!</v>
      </c>
      <c r="I249" s="506" t="e">
        <f t="shared" si="343"/>
        <v>#REF!</v>
      </c>
      <c r="J249" s="323" t="e">
        <f t="shared" si="343"/>
        <v>#REF!</v>
      </c>
      <c r="K249" s="81" t="e">
        <f t="shared" ref="K249:L249" si="344">SUM(K242:K248)</f>
        <v>#REF!</v>
      </c>
      <c r="L249" s="336" t="e">
        <f t="shared" si="344"/>
        <v>#REF!</v>
      </c>
      <c r="M249" s="506" t="e">
        <f t="shared" si="343"/>
        <v>#REF!</v>
      </c>
      <c r="N249" s="323" t="e">
        <f t="shared" si="343"/>
        <v>#REF!</v>
      </c>
      <c r="O249" s="506" t="e">
        <f t="shared" si="343"/>
        <v>#REF!</v>
      </c>
      <c r="P249" s="323" t="e">
        <f t="shared" si="343"/>
        <v>#REF!</v>
      </c>
      <c r="Q249" s="506" t="e">
        <f t="shared" si="343"/>
        <v>#REF!</v>
      </c>
      <c r="R249" s="323" t="e">
        <f t="shared" si="343"/>
        <v>#REF!</v>
      </c>
      <c r="S249" s="81" t="e">
        <f t="shared" si="343"/>
        <v>#REF!</v>
      </c>
      <c r="T249" s="336" t="e">
        <f t="shared" si="343"/>
        <v>#REF!</v>
      </c>
    </row>
    <row r="251" spans="1:20" ht="15.75" x14ac:dyDescent="0.25">
      <c r="A251" s="1290" t="s">
        <v>301</v>
      </c>
      <c r="B251" s="1291"/>
      <c r="C251" s="1291"/>
      <c r="D251" s="1291"/>
      <c r="E251" s="1291"/>
      <c r="F251" s="1291"/>
      <c r="G251" s="1291"/>
      <c r="H251" s="1291"/>
      <c r="I251" s="1291"/>
      <c r="J251" s="1291"/>
      <c r="K251" s="1291"/>
      <c r="L251" s="1291"/>
      <c r="M251" s="1291"/>
      <c r="N251" s="1291"/>
      <c r="O251" s="1291"/>
      <c r="P251" s="1291"/>
      <c r="Q251" s="1291"/>
      <c r="R251" s="1291"/>
      <c r="S251" s="1291"/>
      <c r="T251" s="1291"/>
    </row>
    <row r="252" spans="1:20" ht="36.75" thickBot="1" x14ac:dyDescent="0.3">
      <c r="A252" s="86" t="s">
        <v>14</v>
      </c>
      <c r="B252" s="278" t="str">
        <f t="shared" ref="B252:T252" si="345">B5</f>
        <v>Carga Horária</v>
      </c>
      <c r="C252" s="105" t="str">
        <f t="shared" si="345"/>
        <v>Equipe Mínima TA</v>
      </c>
      <c r="D252" s="306" t="str">
        <f t="shared" si="345"/>
        <v>Total Horas</v>
      </c>
      <c r="E252" s="523" t="str">
        <f t="shared" si="345"/>
        <v>MAR</v>
      </c>
      <c r="F252" s="348" t="str">
        <f t="shared" si="345"/>
        <v>Saldo Mar</v>
      </c>
      <c r="G252" s="523" t="str">
        <f t="shared" si="345"/>
        <v>ABR</v>
      </c>
      <c r="H252" s="348" t="str">
        <f t="shared" si="345"/>
        <v>Saldo Abr</v>
      </c>
      <c r="I252" s="523" t="str">
        <f t="shared" si="345"/>
        <v>MAI</v>
      </c>
      <c r="J252" s="348" t="str">
        <f t="shared" si="345"/>
        <v>Saldo Mai</v>
      </c>
      <c r="K252" s="255" t="str">
        <f t="shared" ref="K252:L252" si="346">K5</f>
        <v>3º Trimestre</v>
      </c>
      <c r="L252" s="346" t="str">
        <f t="shared" si="346"/>
        <v>Saldo Trim</v>
      </c>
      <c r="M252" s="523" t="str">
        <f t="shared" si="345"/>
        <v>JUN</v>
      </c>
      <c r="N252" s="348" t="str">
        <f t="shared" si="345"/>
        <v>Saldo Jun</v>
      </c>
      <c r="O252" s="503" t="str">
        <f t="shared" si="345"/>
        <v>JUL</v>
      </c>
      <c r="P252" s="348" t="str">
        <f t="shared" si="345"/>
        <v>Saldo Jul</v>
      </c>
      <c r="Q252" s="503" t="str">
        <f t="shared" si="345"/>
        <v>AGO</v>
      </c>
      <c r="R252" s="348" t="str">
        <f t="shared" si="345"/>
        <v>Saldo Ago</v>
      </c>
      <c r="S252" s="255" t="str">
        <f t="shared" si="345"/>
        <v>4º Trimestre</v>
      </c>
      <c r="T252" s="346" t="str">
        <f t="shared" si="345"/>
        <v>Saldo Trim</v>
      </c>
    </row>
    <row r="253" spans="1:20" ht="15.75" thickTop="1" x14ac:dyDescent="0.25">
      <c r="A253" s="46" t="s">
        <v>119</v>
      </c>
      <c r="B253" s="289">
        <v>20</v>
      </c>
      <c r="C253" s="99">
        <f>'CAPS INF II VM-VG'!B14</f>
        <v>5</v>
      </c>
      <c r="D253" s="315">
        <f t="shared" ref="D253:D262" si="347">C253*B253</f>
        <v>100</v>
      </c>
      <c r="E253" s="517">
        <f>'CAPS INF II VM-VG'!C14</f>
        <v>5</v>
      </c>
      <c r="F253" s="327">
        <f t="shared" ref="F253:F262" si="348">(E253*$B253)-$D253</f>
        <v>0</v>
      </c>
      <c r="G253" s="517">
        <f>'CAPS INF II VM-VG'!E14</f>
        <v>0</v>
      </c>
      <c r="H253" s="327">
        <f t="shared" ref="H253:H262" si="349">(G253*$B253)-$D253</f>
        <v>-100</v>
      </c>
      <c r="I253" s="517">
        <f>'CAPS INF II VM-VG'!G14</f>
        <v>0</v>
      </c>
      <c r="J253" s="327">
        <f t="shared" ref="J253:J262" si="350">(I253*$B253)-$D253</f>
        <v>-100</v>
      </c>
      <c r="K253" s="266">
        <f t="shared" ref="K253:K262" si="351">SUM(E253,G253,I253)</f>
        <v>5</v>
      </c>
      <c r="L253" s="340">
        <f t="shared" ref="L253:L262" si="352">(K253*$B253)-$D253*3</f>
        <v>-200</v>
      </c>
      <c r="M253" s="517">
        <f>'CAPS INF II VM-VG'!K14</f>
        <v>0</v>
      </c>
      <c r="N253" s="327">
        <f t="shared" ref="N253:N262" si="353">(M253*$B253)-$D253</f>
        <v>-100</v>
      </c>
      <c r="O253" s="517">
        <f>'CAPS INF II VM-VG'!M14</f>
        <v>0</v>
      </c>
      <c r="P253" s="327">
        <f t="shared" ref="P253:P262" si="354">(O253*$B253)-$D253</f>
        <v>-100</v>
      </c>
      <c r="Q253" s="517">
        <f>'CAPS INF II VM-VG'!O14</f>
        <v>0</v>
      </c>
      <c r="R253" s="327">
        <f t="shared" ref="R253:R262" si="355">(Q253*$B253)-$D253</f>
        <v>-100</v>
      </c>
      <c r="S253" s="266">
        <f t="shared" ref="S253:S262" si="356">SUM(M253,O253,Q253)</f>
        <v>0</v>
      </c>
      <c r="T253" s="340">
        <f t="shared" ref="T253:T262" si="357">(S253*$B253)-$D253*3</f>
        <v>-300</v>
      </c>
    </row>
    <row r="254" spans="1:20" x14ac:dyDescent="0.25">
      <c r="A254" s="137" t="s">
        <v>120</v>
      </c>
      <c r="B254" s="290">
        <v>36</v>
      </c>
      <c r="C254" s="98">
        <f>'CAPS INF II VM-VG'!B15</f>
        <v>4</v>
      </c>
      <c r="D254" s="316">
        <f t="shared" si="347"/>
        <v>144</v>
      </c>
      <c r="E254" s="516">
        <f>'CAPS INF II VM-VG'!C15</f>
        <v>4.16</v>
      </c>
      <c r="F254" s="328">
        <f t="shared" si="348"/>
        <v>5.7599999999999909</v>
      </c>
      <c r="G254" s="516">
        <f>'CAPS INF II VM-VG'!E15</f>
        <v>0</v>
      </c>
      <c r="H254" s="328">
        <f t="shared" si="349"/>
        <v>-144</v>
      </c>
      <c r="I254" s="516">
        <f>'CAPS INF II VM-VG'!G15</f>
        <v>0</v>
      </c>
      <c r="J254" s="328">
        <f t="shared" si="350"/>
        <v>-144</v>
      </c>
      <c r="K254" s="264">
        <f t="shared" si="351"/>
        <v>4.16</v>
      </c>
      <c r="L254" s="341">
        <f t="shared" si="352"/>
        <v>-282.24</v>
      </c>
      <c r="M254" s="516">
        <f>'CAPS INF II VM-VG'!K15</f>
        <v>0</v>
      </c>
      <c r="N254" s="328">
        <f t="shared" si="353"/>
        <v>-144</v>
      </c>
      <c r="O254" s="516">
        <f>'CAPS INF II VM-VG'!M15</f>
        <v>0</v>
      </c>
      <c r="P254" s="328">
        <f t="shared" si="354"/>
        <v>-144</v>
      </c>
      <c r="Q254" s="516">
        <f>'CAPS INF II VM-VG'!O15</f>
        <v>0</v>
      </c>
      <c r="R254" s="328">
        <f t="shared" si="355"/>
        <v>-144</v>
      </c>
      <c r="S254" s="264">
        <f t="shared" si="356"/>
        <v>0</v>
      </c>
      <c r="T254" s="341">
        <f t="shared" si="357"/>
        <v>-432</v>
      </c>
    </row>
    <row r="255" spans="1:20" x14ac:dyDescent="0.25">
      <c r="A255" s="137" t="s">
        <v>121</v>
      </c>
      <c r="B255" s="290">
        <v>30</v>
      </c>
      <c r="C255" s="98">
        <f>'CAPS INF II VM-VG'!B16</f>
        <v>2</v>
      </c>
      <c r="D255" s="316">
        <f t="shared" si="347"/>
        <v>60</v>
      </c>
      <c r="E255" s="516">
        <f>'CAPS INF II VM-VG'!C16</f>
        <v>2</v>
      </c>
      <c r="F255" s="328">
        <f t="shared" si="348"/>
        <v>0</v>
      </c>
      <c r="G255" s="516">
        <f>'CAPS INF II VM-VG'!E16</f>
        <v>0</v>
      </c>
      <c r="H255" s="328">
        <f t="shared" si="349"/>
        <v>-60</v>
      </c>
      <c r="I255" s="516">
        <f>'CAPS INF II VM-VG'!G16</f>
        <v>0</v>
      </c>
      <c r="J255" s="328">
        <f t="shared" si="350"/>
        <v>-60</v>
      </c>
      <c r="K255" s="264">
        <f t="shared" si="351"/>
        <v>2</v>
      </c>
      <c r="L255" s="341">
        <f t="shared" si="352"/>
        <v>-120</v>
      </c>
      <c r="M255" s="516">
        <f>'CAPS INF II VM-VG'!K16</f>
        <v>0</v>
      </c>
      <c r="N255" s="328">
        <f t="shared" si="353"/>
        <v>-60</v>
      </c>
      <c r="O255" s="516">
        <f>'CAPS INF II VM-VG'!M16</f>
        <v>0</v>
      </c>
      <c r="P255" s="328">
        <f t="shared" si="354"/>
        <v>-60</v>
      </c>
      <c r="Q255" s="516">
        <f>'CAPS INF II VM-VG'!O16</f>
        <v>0</v>
      </c>
      <c r="R255" s="328">
        <f t="shared" si="355"/>
        <v>-60</v>
      </c>
      <c r="S255" s="264">
        <f t="shared" si="356"/>
        <v>0</v>
      </c>
      <c r="T255" s="341">
        <f t="shared" si="357"/>
        <v>-180</v>
      </c>
    </row>
    <row r="256" spans="1:20" x14ac:dyDescent="0.25">
      <c r="A256" s="137" t="s">
        <v>122</v>
      </c>
      <c r="B256" s="290">
        <v>36</v>
      </c>
      <c r="C256" s="98">
        <f>'CAPS INF II VM-VG'!B17</f>
        <v>1</v>
      </c>
      <c r="D256" s="316">
        <f t="shared" si="347"/>
        <v>36</v>
      </c>
      <c r="E256" s="516">
        <f>'CAPS INF II VM-VG'!C17</f>
        <v>1</v>
      </c>
      <c r="F256" s="328">
        <f t="shared" si="348"/>
        <v>0</v>
      </c>
      <c r="G256" s="516">
        <f>'CAPS INF II VM-VG'!E17</f>
        <v>0</v>
      </c>
      <c r="H256" s="328">
        <f t="shared" si="349"/>
        <v>-36</v>
      </c>
      <c r="I256" s="516">
        <f>'CAPS INF II VM-VG'!G17</f>
        <v>0</v>
      </c>
      <c r="J256" s="328">
        <f t="shared" si="350"/>
        <v>-36</v>
      </c>
      <c r="K256" s="264">
        <f t="shared" si="351"/>
        <v>1</v>
      </c>
      <c r="L256" s="341">
        <f t="shared" si="352"/>
        <v>-72</v>
      </c>
      <c r="M256" s="516">
        <f>'CAPS INF II VM-VG'!K17</f>
        <v>0</v>
      </c>
      <c r="N256" s="328">
        <f t="shared" si="353"/>
        <v>-36</v>
      </c>
      <c r="O256" s="516">
        <f>'CAPS INF II VM-VG'!M17</f>
        <v>0</v>
      </c>
      <c r="P256" s="328">
        <f t="shared" si="354"/>
        <v>-36</v>
      </c>
      <c r="Q256" s="516">
        <f>'CAPS INF II VM-VG'!O17</f>
        <v>0</v>
      </c>
      <c r="R256" s="328">
        <f t="shared" si="355"/>
        <v>-36</v>
      </c>
      <c r="S256" s="264">
        <f t="shared" si="356"/>
        <v>0</v>
      </c>
      <c r="T256" s="341">
        <f t="shared" si="357"/>
        <v>-108</v>
      </c>
    </row>
    <row r="257" spans="1:20" x14ac:dyDescent="0.25">
      <c r="A257" s="137" t="s">
        <v>123</v>
      </c>
      <c r="B257" s="290">
        <v>40</v>
      </c>
      <c r="C257" s="98">
        <f>'CAPS INF II VM-VG'!B18</f>
        <v>1</v>
      </c>
      <c r="D257" s="316">
        <f t="shared" si="347"/>
        <v>40</v>
      </c>
      <c r="E257" s="516">
        <f>'CAPS INF II VM-VG'!C18</f>
        <v>1</v>
      </c>
      <c r="F257" s="328">
        <f t="shared" si="348"/>
        <v>0</v>
      </c>
      <c r="G257" s="516">
        <f>'CAPS INF II VM-VG'!E18</f>
        <v>0</v>
      </c>
      <c r="H257" s="328">
        <f t="shared" si="349"/>
        <v>-40</v>
      </c>
      <c r="I257" s="516">
        <f>'CAPS INF II VM-VG'!G18</f>
        <v>0</v>
      </c>
      <c r="J257" s="328">
        <f t="shared" si="350"/>
        <v>-40</v>
      </c>
      <c r="K257" s="264">
        <f t="shared" si="351"/>
        <v>1</v>
      </c>
      <c r="L257" s="341">
        <f t="shared" si="352"/>
        <v>-80</v>
      </c>
      <c r="M257" s="516">
        <f>'CAPS INF II VM-VG'!K18</f>
        <v>0</v>
      </c>
      <c r="N257" s="328">
        <f t="shared" si="353"/>
        <v>-40</v>
      </c>
      <c r="O257" s="516">
        <f>'CAPS INF II VM-VG'!M18</f>
        <v>0</v>
      </c>
      <c r="P257" s="328">
        <f t="shared" si="354"/>
        <v>-40</v>
      </c>
      <c r="Q257" s="516">
        <f>'CAPS INF II VM-VG'!O18</f>
        <v>0</v>
      </c>
      <c r="R257" s="328">
        <f t="shared" si="355"/>
        <v>-40</v>
      </c>
      <c r="S257" s="264">
        <f t="shared" si="356"/>
        <v>0</v>
      </c>
      <c r="T257" s="341">
        <f t="shared" si="357"/>
        <v>-120</v>
      </c>
    </row>
    <row r="258" spans="1:20" x14ac:dyDescent="0.25">
      <c r="A258" s="137" t="s">
        <v>124</v>
      </c>
      <c r="B258" s="290">
        <v>30</v>
      </c>
      <c r="C258" s="98">
        <f>'CAPS INF II VM-VG'!B19</f>
        <v>2</v>
      </c>
      <c r="D258" s="316">
        <f t="shared" si="347"/>
        <v>60</v>
      </c>
      <c r="E258" s="516">
        <f>'CAPS INF II VM-VG'!C19</f>
        <v>1</v>
      </c>
      <c r="F258" s="328">
        <f t="shared" si="348"/>
        <v>-30</v>
      </c>
      <c r="G258" s="516">
        <f>'CAPS INF II VM-VG'!E19</f>
        <v>0</v>
      </c>
      <c r="H258" s="328">
        <f t="shared" si="349"/>
        <v>-60</v>
      </c>
      <c r="I258" s="516">
        <f>'CAPS INF II VM-VG'!G19</f>
        <v>0</v>
      </c>
      <c r="J258" s="328">
        <f t="shared" si="350"/>
        <v>-60</v>
      </c>
      <c r="K258" s="264">
        <f t="shared" si="351"/>
        <v>1</v>
      </c>
      <c r="L258" s="341">
        <f t="shared" si="352"/>
        <v>-150</v>
      </c>
      <c r="M258" s="516">
        <f>'CAPS INF II VM-VG'!K19</f>
        <v>0</v>
      </c>
      <c r="N258" s="328">
        <f t="shared" si="353"/>
        <v>-60</v>
      </c>
      <c r="O258" s="516">
        <f>'CAPS INF II VM-VG'!M19</f>
        <v>0</v>
      </c>
      <c r="P258" s="328">
        <f t="shared" si="354"/>
        <v>-60</v>
      </c>
      <c r="Q258" s="516">
        <f>'CAPS INF II VM-VG'!O19</f>
        <v>0</v>
      </c>
      <c r="R258" s="328">
        <f t="shared" si="355"/>
        <v>-60</v>
      </c>
      <c r="S258" s="264">
        <f t="shared" si="356"/>
        <v>0</v>
      </c>
      <c r="T258" s="341">
        <f t="shared" si="357"/>
        <v>-180</v>
      </c>
    </row>
    <row r="259" spans="1:20" x14ac:dyDescent="0.25">
      <c r="A259" s="137" t="s">
        <v>125</v>
      </c>
      <c r="B259" s="290">
        <v>20</v>
      </c>
      <c r="C259" s="98">
        <f>'CAPS INF II VM-VG'!B20</f>
        <v>4</v>
      </c>
      <c r="D259" s="316">
        <f t="shared" si="347"/>
        <v>80</v>
      </c>
      <c r="E259" s="516">
        <f>'CAPS INF II VM-VG'!C20</f>
        <v>4.5</v>
      </c>
      <c r="F259" s="328">
        <f t="shared" si="348"/>
        <v>10</v>
      </c>
      <c r="G259" s="516">
        <f>'CAPS INF II VM-VG'!E20</f>
        <v>0</v>
      </c>
      <c r="H259" s="328">
        <f t="shared" si="349"/>
        <v>-80</v>
      </c>
      <c r="I259" s="516">
        <f>'CAPS INF II VM-VG'!G20</f>
        <v>0</v>
      </c>
      <c r="J259" s="328">
        <f t="shared" si="350"/>
        <v>-80</v>
      </c>
      <c r="K259" s="264">
        <f t="shared" si="351"/>
        <v>4.5</v>
      </c>
      <c r="L259" s="341">
        <f t="shared" si="352"/>
        <v>-150</v>
      </c>
      <c r="M259" s="516">
        <f>'CAPS INF II VM-VG'!K20</f>
        <v>0</v>
      </c>
      <c r="N259" s="328">
        <f t="shared" si="353"/>
        <v>-80</v>
      </c>
      <c r="O259" s="516">
        <f>'CAPS INF II VM-VG'!M20</f>
        <v>0</v>
      </c>
      <c r="P259" s="328">
        <f t="shared" si="354"/>
        <v>-80</v>
      </c>
      <c r="Q259" s="516">
        <f>'CAPS INF II VM-VG'!O20</f>
        <v>0</v>
      </c>
      <c r="R259" s="328">
        <f t="shared" si="355"/>
        <v>-80</v>
      </c>
      <c r="S259" s="264">
        <f t="shared" si="356"/>
        <v>0</v>
      </c>
      <c r="T259" s="341">
        <f t="shared" si="357"/>
        <v>-240</v>
      </c>
    </row>
    <row r="260" spans="1:20" x14ac:dyDescent="0.25">
      <c r="A260" s="137" t="s">
        <v>126</v>
      </c>
      <c r="B260" s="290">
        <v>40</v>
      </c>
      <c r="C260" s="98">
        <f>'CAPS INF II VM-VG'!B21</f>
        <v>1</v>
      </c>
      <c r="D260" s="316">
        <f t="shared" si="347"/>
        <v>40</v>
      </c>
      <c r="E260" s="516">
        <f>'CAPS INF II VM-VG'!C21</f>
        <v>1</v>
      </c>
      <c r="F260" s="328">
        <f t="shared" si="348"/>
        <v>0</v>
      </c>
      <c r="G260" s="516">
        <f>'CAPS INF II VM-VG'!E21</f>
        <v>0</v>
      </c>
      <c r="H260" s="328">
        <f t="shared" si="349"/>
        <v>-40</v>
      </c>
      <c r="I260" s="516">
        <f>'CAPS INF II VM-VG'!G21</f>
        <v>0</v>
      </c>
      <c r="J260" s="328">
        <f t="shared" si="350"/>
        <v>-40</v>
      </c>
      <c r="K260" s="264">
        <f t="shared" si="351"/>
        <v>1</v>
      </c>
      <c r="L260" s="341">
        <f t="shared" si="352"/>
        <v>-80</v>
      </c>
      <c r="M260" s="516">
        <f>'CAPS INF II VM-VG'!K21</f>
        <v>0</v>
      </c>
      <c r="N260" s="328">
        <f t="shared" si="353"/>
        <v>-40</v>
      </c>
      <c r="O260" s="516">
        <f>'CAPS INF II VM-VG'!M21</f>
        <v>0</v>
      </c>
      <c r="P260" s="328">
        <f t="shared" si="354"/>
        <v>-40</v>
      </c>
      <c r="Q260" s="516">
        <f>'CAPS INF II VM-VG'!O21</f>
        <v>0</v>
      </c>
      <c r="R260" s="328">
        <f t="shared" si="355"/>
        <v>-40</v>
      </c>
      <c r="S260" s="264">
        <f t="shared" si="356"/>
        <v>0</v>
      </c>
      <c r="T260" s="341">
        <f t="shared" si="357"/>
        <v>-120</v>
      </c>
    </row>
    <row r="261" spans="1:20" x14ac:dyDescent="0.25">
      <c r="A261" s="137" t="s">
        <v>127</v>
      </c>
      <c r="B261" s="290">
        <v>30</v>
      </c>
      <c r="C261" s="98">
        <f>'CAPS INF II VM-VG'!B22</f>
        <v>2</v>
      </c>
      <c r="D261" s="316">
        <f t="shared" si="347"/>
        <v>60</v>
      </c>
      <c r="E261" s="516">
        <f>'CAPS INF II VM-VG'!C22</f>
        <v>2</v>
      </c>
      <c r="F261" s="328">
        <f t="shared" si="348"/>
        <v>0</v>
      </c>
      <c r="G261" s="516">
        <f>'CAPS INF II VM-VG'!E22</f>
        <v>0</v>
      </c>
      <c r="H261" s="328">
        <f t="shared" si="349"/>
        <v>-60</v>
      </c>
      <c r="I261" s="516">
        <f>'CAPS INF II VM-VG'!G22</f>
        <v>0</v>
      </c>
      <c r="J261" s="328">
        <f t="shared" si="350"/>
        <v>-60</v>
      </c>
      <c r="K261" s="264">
        <f t="shared" si="351"/>
        <v>2</v>
      </c>
      <c r="L261" s="341">
        <f t="shared" si="352"/>
        <v>-120</v>
      </c>
      <c r="M261" s="516">
        <f>'CAPS INF II VM-VG'!K22</f>
        <v>0</v>
      </c>
      <c r="N261" s="328">
        <f t="shared" si="353"/>
        <v>-60</v>
      </c>
      <c r="O261" s="516">
        <f>'CAPS INF II VM-VG'!M22</f>
        <v>0</v>
      </c>
      <c r="P261" s="328">
        <f t="shared" si="354"/>
        <v>-60</v>
      </c>
      <c r="Q261" s="516">
        <f>'CAPS INF II VM-VG'!O22</f>
        <v>0</v>
      </c>
      <c r="R261" s="328">
        <f t="shared" si="355"/>
        <v>-60</v>
      </c>
      <c r="S261" s="264">
        <f t="shared" si="356"/>
        <v>0</v>
      </c>
      <c r="T261" s="341">
        <f t="shared" si="357"/>
        <v>-180</v>
      </c>
    </row>
    <row r="262" spans="1:20" ht="15.75" thickBot="1" x14ac:dyDescent="0.3">
      <c r="A262" s="140" t="s">
        <v>128</v>
      </c>
      <c r="B262" s="291">
        <v>40</v>
      </c>
      <c r="C262" s="100">
        <f>'CAPS INF II VM-VG'!B23</f>
        <v>1</v>
      </c>
      <c r="D262" s="317">
        <f t="shared" si="347"/>
        <v>40</v>
      </c>
      <c r="E262" s="518">
        <f>'CAPS INF II VM-VG'!C23</f>
        <v>1</v>
      </c>
      <c r="F262" s="374">
        <f t="shared" si="348"/>
        <v>0</v>
      </c>
      <c r="G262" s="518">
        <f>'CAPS INF II VM-VG'!E23</f>
        <v>0</v>
      </c>
      <c r="H262" s="374">
        <f t="shared" si="349"/>
        <v>-40</v>
      </c>
      <c r="I262" s="518">
        <f>'CAPS INF II VM-VG'!G23</f>
        <v>0</v>
      </c>
      <c r="J262" s="374">
        <f t="shared" si="350"/>
        <v>-40</v>
      </c>
      <c r="K262" s="267">
        <f t="shared" si="351"/>
        <v>1</v>
      </c>
      <c r="L262" s="343">
        <f t="shared" si="352"/>
        <v>-80</v>
      </c>
      <c r="M262" s="518">
        <f>'CAPS INF II VM-VG'!K23</f>
        <v>0</v>
      </c>
      <c r="N262" s="374">
        <f t="shared" si="353"/>
        <v>-40</v>
      </c>
      <c r="O262" s="518">
        <f>'CAPS INF II VM-VG'!M23</f>
        <v>0</v>
      </c>
      <c r="P262" s="374">
        <f t="shared" si="354"/>
        <v>-40</v>
      </c>
      <c r="Q262" s="518">
        <f>'CAPS INF II VM-VG'!O23</f>
        <v>0</v>
      </c>
      <c r="R262" s="374">
        <f t="shared" si="355"/>
        <v>-40</v>
      </c>
      <c r="S262" s="267">
        <f t="shared" si="356"/>
        <v>0</v>
      </c>
      <c r="T262" s="343">
        <f t="shared" si="357"/>
        <v>-120</v>
      </c>
    </row>
    <row r="263" spans="1:20" ht="15.75" thickBot="1" x14ac:dyDescent="0.3">
      <c r="A263" s="6" t="s">
        <v>7</v>
      </c>
      <c r="B263" s="297">
        <f>SUM(B253:B262)</f>
        <v>322</v>
      </c>
      <c r="C263" s="7">
        <f>SUM(C253:C262)</f>
        <v>23</v>
      </c>
      <c r="D263" s="304">
        <f t="shared" ref="D263:T263" si="358">SUM(D253:D262)</f>
        <v>660</v>
      </c>
      <c r="E263" s="506">
        <f t="shared" si="358"/>
        <v>22.66</v>
      </c>
      <c r="F263" s="323">
        <f t="shared" si="358"/>
        <v>-14.240000000000009</v>
      </c>
      <c r="G263" s="506">
        <f t="shared" si="358"/>
        <v>0</v>
      </c>
      <c r="H263" s="323">
        <f t="shared" si="358"/>
        <v>-660</v>
      </c>
      <c r="I263" s="506">
        <f t="shared" si="358"/>
        <v>0</v>
      </c>
      <c r="J263" s="323">
        <f t="shared" si="358"/>
        <v>-660</v>
      </c>
      <c r="K263" s="81">
        <f t="shared" ref="K263:L263" si="359">SUM(K253:K262)</f>
        <v>22.66</v>
      </c>
      <c r="L263" s="336">
        <f t="shared" si="359"/>
        <v>-1334.24</v>
      </c>
      <c r="M263" s="506">
        <f t="shared" si="358"/>
        <v>0</v>
      </c>
      <c r="N263" s="323">
        <f t="shared" si="358"/>
        <v>-660</v>
      </c>
      <c r="O263" s="506">
        <f t="shared" si="358"/>
        <v>0</v>
      </c>
      <c r="P263" s="323">
        <f t="shared" si="358"/>
        <v>-660</v>
      </c>
      <c r="Q263" s="506">
        <f t="shared" si="358"/>
        <v>0</v>
      </c>
      <c r="R263" s="323">
        <f t="shared" si="358"/>
        <v>-660</v>
      </c>
      <c r="S263" s="81">
        <f t="shared" si="358"/>
        <v>0</v>
      </c>
      <c r="T263" s="336">
        <f t="shared" si="358"/>
        <v>-1980</v>
      </c>
    </row>
    <row r="265" spans="1:20" ht="15.75" x14ac:dyDescent="0.25">
      <c r="A265" s="1290" t="s">
        <v>303</v>
      </c>
      <c r="B265" s="1291"/>
      <c r="C265" s="1291"/>
      <c r="D265" s="1291"/>
      <c r="E265" s="1291"/>
      <c r="F265" s="1291"/>
      <c r="G265" s="1291"/>
      <c r="H265" s="1291"/>
      <c r="I265" s="1291"/>
      <c r="J265" s="1291"/>
      <c r="K265" s="1291"/>
      <c r="L265" s="1291"/>
      <c r="M265" s="1291"/>
      <c r="N265" s="1291"/>
      <c r="O265" s="1291"/>
      <c r="P265" s="1291"/>
      <c r="Q265" s="1291"/>
      <c r="R265" s="1291"/>
      <c r="S265" s="1291"/>
      <c r="T265" s="1291"/>
    </row>
    <row r="266" spans="1:20" ht="36.75" thickBot="1" x14ac:dyDescent="0.3">
      <c r="A266" s="86" t="s">
        <v>14</v>
      </c>
      <c r="B266" s="278" t="str">
        <f t="shared" ref="B266:T266" si="360">B5</f>
        <v>Carga Horária</v>
      </c>
      <c r="C266" s="105" t="str">
        <f t="shared" si="360"/>
        <v>Equipe Mínima TA</v>
      </c>
      <c r="D266" s="306" t="str">
        <f t="shared" si="360"/>
        <v>Total Horas</v>
      </c>
      <c r="E266" s="523" t="str">
        <f t="shared" si="360"/>
        <v>MAR</v>
      </c>
      <c r="F266" s="348" t="str">
        <f t="shared" si="360"/>
        <v>Saldo Mar</v>
      </c>
      <c r="G266" s="523" t="str">
        <f t="shared" si="360"/>
        <v>ABR</v>
      </c>
      <c r="H266" s="348" t="str">
        <f t="shared" si="360"/>
        <v>Saldo Abr</v>
      </c>
      <c r="I266" s="523" t="str">
        <f t="shared" si="360"/>
        <v>MAI</v>
      </c>
      <c r="J266" s="348" t="str">
        <f t="shared" si="360"/>
        <v>Saldo Mai</v>
      </c>
      <c r="K266" s="255" t="str">
        <f t="shared" ref="K266:L266" si="361">K5</f>
        <v>3º Trimestre</v>
      </c>
      <c r="L266" s="346" t="str">
        <f t="shared" si="361"/>
        <v>Saldo Trim</v>
      </c>
      <c r="M266" s="523" t="str">
        <f t="shared" si="360"/>
        <v>JUN</v>
      </c>
      <c r="N266" s="348" t="str">
        <f t="shared" si="360"/>
        <v>Saldo Jun</v>
      </c>
      <c r="O266" s="503" t="str">
        <f t="shared" si="360"/>
        <v>JUL</v>
      </c>
      <c r="P266" s="348" t="str">
        <f t="shared" si="360"/>
        <v>Saldo Jul</v>
      </c>
      <c r="Q266" s="503" t="str">
        <f t="shared" si="360"/>
        <v>AGO</v>
      </c>
      <c r="R266" s="348" t="str">
        <f t="shared" si="360"/>
        <v>Saldo Ago</v>
      </c>
      <c r="S266" s="255" t="str">
        <f t="shared" si="360"/>
        <v>4º Trimestre</v>
      </c>
      <c r="T266" s="346" t="str">
        <f t="shared" si="360"/>
        <v>Saldo Trim</v>
      </c>
    </row>
    <row r="267" spans="1:20" ht="15.75" thickTop="1" x14ac:dyDescent="0.25">
      <c r="A267" s="42" t="s">
        <v>108</v>
      </c>
      <c r="B267" s="292">
        <v>12</v>
      </c>
      <c r="C267" s="99" t="e">
        <f>'HORA CERTA'!#REF!</f>
        <v>#REF!</v>
      </c>
      <c r="D267" s="315" t="e">
        <f t="shared" ref="D267:D278" si="362">C267*B267</f>
        <v>#REF!</v>
      </c>
      <c r="E267" s="517" t="e">
        <f>'HORA CERTA'!#REF!</f>
        <v>#REF!</v>
      </c>
      <c r="F267" s="327" t="e">
        <f t="shared" ref="F267:F278" si="363">(E267*$B267)-$D267</f>
        <v>#REF!</v>
      </c>
      <c r="G267" s="517" t="e">
        <f>'HORA CERTA'!#REF!</f>
        <v>#REF!</v>
      </c>
      <c r="H267" s="327" t="e">
        <f t="shared" ref="H267:H278" si="364">(G267*$B267)-$D267</f>
        <v>#REF!</v>
      </c>
      <c r="I267" s="517" t="e">
        <f>'HORA CERTA'!#REF!</f>
        <v>#REF!</v>
      </c>
      <c r="J267" s="327" t="e">
        <f t="shared" ref="J267:J278" si="365">(I267*$B267)-$D267</f>
        <v>#REF!</v>
      </c>
      <c r="K267" s="266" t="e">
        <f t="shared" ref="K267:K278" si="366">SUM(E267,G267,I267)</f>
        <v>#REF!</v>
      </c>
      <c r="L267" s="340" t="e">
        <f t="shared" ref="L267:L278" si="367">(K267*$B267)-$D267*3</f>
        <v>#REF!</v>
      </c>
      <c r="M267" s="517" t="e">
        <f>'HORA CERTA'!#REF!</f>
        <v>#REF!</v>
      </c>
      <c r="N267" s="327" t="e">
        <f t="shared" ref="N267:N278" si="368">(M267*$B267)-$D267</f>
        <v>#REF!</v>
      </c>
      <c r="O267" s="517" t="e">
        <f>'HORA CERTA'!#REF!</f>
        <v>#REF!</v>
      </c>
      <c r="P267" s="327" t="e">
        <f t="shared" ref="P267:P278" si="369">(O267*$B267)-$D267</f>
        <v>#REF!</v>
      </c>
      <c r="Q267" s="517" t="e">
        <f>'HORA CERTA'!#REF!</f>
        <v>#REF!</v>
      </c>
      <c r="R267" s="327" t="e">
        <f t="shared" ref="R267:R278" si="370">(Q267*$B267)-$D267</f>
        <v>#REF!</v>
      </c>
      <c r="S267" s="266" t="e">
        <f t="shared" ref="S267:S278" si="371">SUM(M267,O267,Q267)</f>
        <v>#REF!</v>
      </c>
      <c r="T267" s="340" t="e">
        <f t="shared" ref="T267:T278" si="372">(S267*$B267)-$D267*3</f>
        <v>#REF!</v>
      </c>
    </row>
    <row r="268" spans="1:20" x14ac:dyDescent="0.25">
      <c r="A268" s="144" t="s">
        <v>109</v>
      </c>
      <c r="B268" s="293">
        <v>12</v>
      </c>
      <c r="C268" s="208" t="e">
        <f>'HORA CERTA'!#REF!</f>
        <v>#REF!</v>
      </c>
      <c r="D268" s="316" t="e">
        <f t="shared" si="362"/>
        <v>#REF!</v>
      </c>
      <c r="E268" s="519" t="e">
        <f>'HORA CERTA'!#REF!</f>
        <v>#REF!</v>
      </c>
      <c r="F268" s="375" t="e">
        <f t="shared" si="363"/>
        <v>#REF!</v>
      </c>
      <c r="G268" s="519" t="e">
        <f>'HORA CERTA'!#REF!</f>
        <v>#REF!</v>
      </c>
      <c r="H268" s="375" t="e">
        <f t="shared" si="364"/>
        <v>#REF!</v>
      </c>
      <c r="I268" s="519" t="e">
        <f>'HORA CERTA'!#REF!</f>
        <v>#REF!</v>
      </c>
      <c r="J268" s="375" t="e">
        <f t="shared" si="365"/>
        <v>#REF!</v>
      </c>
      <c r="K268" s="268" t="e">
        <f t="shared" si="366"/>
        <v>#REF!</v>
      </c>
      <c r="L268" s="344" t="e">
        <f t="shared" si="367"/>
        <v>#REF!</v>
      </c>
      <c r="M268" s="519" t="e">
        <f>'HORA CERTA'!#REF!</f>
        <v>#REF!</v>
      </c>
      <c r="N268" s="375" t="e">
        <f t="shared" si="368"/>
        <v>#REF!</v>
      </c>
      <c r="O268" s="519" t="e">
        <f>'HORA CERTA'!#REF!</f>
        <v>#REF!</v>
      </c>
      <c r="P268" s="375" t="e">
        <f t="shared" si="369"/>
        <v>#REF!</v>
      </c>
      <c r="Q268" s="519" t="e">
        <f>'HORA CERTA'!#REF!</f>
        <v>#REF!</v>
      </c>
      <c r="R268" s="375" t="e">
        <f t="shared" si="370"/>
        <v>#REF!</v>
      </c>
      <c r="S268" s="268" t="e">
        <f t="shared" si="371"/>
        <v>#REF!</v>
      </c>
      <c r="T268" s="344" t="e">
        <f t="shared" si="372"/>
        <v>#REF!</v>
      </c>
    </row>
    <row r="269" spans="1:20" x14ac:dyDescent="0.25">
      <c r="A269" s="144" t="s">
        <v>110</v>
      </c>
      <c r="B269" s="293">
        <v>12</v>
      </c>
      <c r="C269" s="208" t="e">
        <f>'HORA CERTA'!#REF!</f>
        <v>#REF!</v>
      </c>
      <c r="D269" s="316" t="e">
        <f t="shared" si="362"/>
        <v>#REF!</v>
      </c>
      <c r="E269" s="519" t="e">
        <f>'HORA CERTA'!#REF!</f>
        <v>#REF!</v>
      </c>
      <c r="F269" s="375" t="e">
        <f t="shared" si="363"/>
        <v>#REF!</v>
      </c>
      <c r="G269" s="519" t="e">
        <f>'HORA CERTA'!#REF!</f>
        <v>#REF!</v>
      </c>
      <c r="H269" s="375" t="e">
        <f t="shared" si="364"/>
        <v>#REF!</v>
      </c>
      <c r="I269" s="519" t="e">
        <f>'HORA CERTA'!#REF!</f>
        <v>#REF!</v>
      </c>
      <c r="J269" s="375" t="e">
        <f t="shared" si="365"/>
        <v>#REF!</v>
      </c>
      <c r="K269" s="268" t="e">
        <f t="shared" si="366"/>
        <v>#REF!</v>
      </c>
      <c r="L269" s="344" t="e">
        <f t="shared" si="367"/>
        <v>#REF!</v>
      </c>
      <c r="M269" s="519" t="e">
        <f>'HORA CERTA'!#REF!</f>
        <v>#REF!</v>
      </c>
      <c r="N269" s="375" t="e">
        <f t="shared" si="368"/>
        <v>#REF!</v>
      </c>
      <c r="O269" s="519" t="e">
        <f>'HORA CERTA'!#REF!</f>
        <v>#REF!</v>
      </c>
      <c r="P269" s="375" t="e">
        <f t="shared" si="369"/>
        <v>#REF!</v>
      </c>
      <c r="Q269" s="519" t="e">
        <f>'HORA CERTA'!#REF!</f>
        <v>#REF!</v>
      </c>
      <c r="R269" s="375" t="e">
        <f t="shared" si="370"/>
        <v>#REF!</v>
      </c>
      <c r="S269" s="268" t="e">
        <f t="shared" si="371"/>
        <v>#REF!</v>
      </c>
      <c r="T269" s="344" t="e">
        <f t="shared" si="372"/>
        <v>#REF!</v>
      </c>
    </row>
    <row r="270" spans="1:20" x14ac:dyDescent="0.25">
      <c r="A270" s="144" t="s">
        <v>111</v>
      </c>
      <c r="B270" s="293">
        <v>12</v>
      </c>
      <c r="C270" s="208" t="e">
        <f>'HORA CERTA'!#REF!</f>
        <v>#REF!</v>
      </c>
      <c r="D270" s="316" t="e">
        <f t="shared" si="362"/>
        <v>#REF!</v>
      </c>
      <c r="E270" s="519" t="e">
        <f>'HORA CERTA'!#REF!</f>
        <v>#REF!</v>
      </c>
      <c r="F270" s="375" t="e">
        <f t="shared" si="363"/>
        <v>#REF!</v>
      </c>
      <c r="G270" s="519" t="e">
        <f>'HORA CERTA'!#REF!</f>
        <v>#REF!</v>
      </c>
      <c r="H270" s="375" t="e">
        <f t="shared" si="364"/>
        <v>#REF!</v>
      </c>
      <c r="I270" s="519" t="e">
        <f>'HORA CERTA'!#REF!</f>
        <v>#REF!</v>
      </c>
      <c r="J270" s="375" t="e">
        <f t="shared" si="365"/>
        <v>#REF!</v>
      </c>
      <c r="K270" s="268" t="e">
        <f t="shared" si="366"/>
        <v>#REF!</v>
      </c>
      <c r="L270" s="344" t="e">
        <f t="shared" si="367"/>
        <v>#REF!</v>
      </c>
      <c r="M270" s="519" t="e">
        <f>'HORA CERTA'!#REF!</f>
        <v>#REF!</v>
      </c>
      <c r="N270" s="375" t="e">
        <f t="shared" si="368"/>
        <v>#REF!</v>
      </c>
      <c r="O270" s="519" t="e">
        <f>'HORA CERTA'!#REF!</f>
        <v>#REF!</v>
      </c>
      <c r="P270" s="375" t="e">
        <f t="shared" si="369"/>
        <v>#REF!</v>
      </c>
      <c r="Q270" s="519" t="e">
        <f>'HORA CERTA'!#REF!</f>
        <v>#REF!</v>
      </c>
      <c r="R270" s="375" t="e">
        <f t="shared" si="370"/>
        <v>#REF!</v>
      </c>
      <c r="S270" s="268" t="e">
        <f t="shared" si="371"/>
        <v>#REF!</v>
      </c>
      <c r="T270" s="344" t="e">
        <f t="shared" si="372"/>
        <v>#REF!</v>
      </c>
    </row>
    <row r="271" spans="1:20" x14ac:dyDescent="0.25">
      <c r="A271" s="144" t="s">
        <v>112</v>
      </c>
      <c r="B271" s="293">
        <v>12</v>
      </c>
      <c r="C271" s="208" t="e">
        <f>'HORA CERTA'!#REF!</f>
        <v>#REF!</v>
      </c>
      <c r="D271" s="316" t="e">
        <f t="shared" si="362"/>
        <v>#REF!</v>
      </c>
      <c r="E271" s="519" t="e">
        <f>'HORA CERTA'!#REF!</f>
        <v>#REF!</v>
      </c>
      <c r="F271" s="375" t="e">
        <f t="shared" si="363"/>
        <v>#REF!</v>
      </c>
      <c r="G271" s="519" t="e">
        <f>'HORA CERTA'!#REF!</f>
        <v>#REF!</v>
      </c>
      <c r="H271" s="375" t="e">
        <f t="shared" si="364"/>
        <v>#REF!</v>
      </c>
      <c r="I271" s="519" t="e">
        <f>'HORA CERTA'!#REF!</f>
        <v>#REF!</v>
      </c>
      <c r="J271" s="375" t="e">
        <f t="shared" si="365"/>
        <v>#REF!</v>
      </c>
      <c r="K271" s="268" t="e">
        <f t="shared" si="366"/>
        <v>#REF!</v>
      </c>
      <c r="L271" s="344" t="e">
        <f t="shared" si="367"/>
        <v>#REF!</v>
      </c>
      <c r="M271" s="519" t="e">
        <f>'HORA CERTA'!#REF!</f>
        <v>#REF!</v>
      </c>
      <c r="N271" s="375" t="e">
        <f t="shared" si="368"/>
        <v>#REF!</v>
      </c>
      <c r="O271" s="519" t="e">
        <f>'HORA CERTA'!#REF!</f>
        <v>#REF!</v>
      </c>
      <c r="P271" s="375" t="e">
        <f t="shared" si="369"/>
        <v>#REF!</v>
      </c>
      <c r="Q271" s="519" t="e">
        <f>'HORA CERTA'!#REF!</f>
        <v>#REF!</v>
      </c>
      <c r="R271" s="375" t="e">
        <f t="shared" si="370"/>
        <v>#REF!</v>
      </c>
      <c r="S271" s="268" t="e">
        <f t="shared" si="371"/>
        <v>#REF!</v>
      </c>
      <c r="T271" s="344" t="e">
        <f t="shared" si="372"/>
        <v>#REF!</v>
      </c>
    </row>
    <row r="272" spans="1:20" x14ac:dyDescent="0.25">
      <c r="A272" s="144" t="s">
        <v>183</v>
      </c>
      <c r="B272" s="293">
        <v>12</v>
      </c>
      <c r="C272" s="208" t="e">
        <f>'HORA CERTA'!#REF!</f>
        <v>#REF!</v>
      </c>
      <c r="D272" s="316" t="e">
        <f t="shared" si="362"/>
        <v>#REF!</v>
      </c>
      <c r="E272" s="519" t="e">
        <f>'HORA CERTA'!#REF!</f>
        <v>#REF!</v>
      </c>
      <c r="F272" s="375" t="e">
        <f t="shared" si="363"/>
        <v>#REF!</v>
      </c>
      <c r="G272" s="519" t="e">
        <f>'HORA CERTA'!#REF!</f>
        <v>#REF!</v>
      </c>
      <c r="H272" s="375" t="e">
        <f t="shared" si="364"/>
        <v>#REF!</v>
      </c>
      <c r="I272" s="519" t="e">
        <f>'HORA CERTA'!#REF!</f>
        <v>#REF!</v>
      </c>
      <c r="J272" s="375" t="e">
        <f t="shared" si="365"/>
        <v>#REF!</v>
      </c>
      <c r="K272" s="268" t="e">
        <f t="shared" si="366"/>
        <v>#REF!</v>
      </c>
      <c r="L272" s="344" t="e">
        <f t="shared" si="367"/>
        <v>#REF!</v>
      </c>
      <c r="M272" s="519" t="e">
        <f>'HORA CERTA'!#REF!</f>
        <v>#REF!</v>
      </c>
      <c r="N272" s="375" t="e">
        <f t="shared" si="368"/>
        <v>#REF!</v>
      </c>
      <c r="O272" s="519" t="e">
        <f>'HORA CERTA'!#REF!</f>
        <v>#REF!</v>
      </c>
      <c r="P272" s="375" t="e">
        <f t="shared" si="369"/>
        <v>#REF!</v>
      </c>
      <c r="Q272" s="519" t="e">
        <f>'HORA CERTA'!#REF!</f>
        <v>#REF!</v>
      </c>
      <c r="R272" s="375" t="e">
        <f t="shared" si="370"/>
        <v>#REF!</v>
      </c>
      <c r="S272" s="268" t="e">
        <f t="shared" si="371"/>
        <v>#REF!</v>
      </c>
      <c r="T272" s="344" t="e">
        <f t="shared" si="372"/>
        <v>#REF!</v>
      </c>
    </row>
    <row r="273" spans="1:20" x14ac:dyDescent="0.25">
      <c r="A273" s="144" t="s">
        <v>113</v>
      </c>
      <c r="B273" s="293">
        <v>12</v>
      </c>
      <c r="C273" s="208" t="e">
        <f>'HORA CERTA'!#REF!</f>
        <v>#REF!</v>
      </c>
      <c r="D273" s="316" t="e">
        <f t="shared" si="362"/>
        <v>#REF!</v>
      </c>
      <c r="E273" s="519" t="e">
        <f>'HORA CERTA'!#REF!</f>
        <v>#REF!</v>
      </c>
      <c r="F273" s="375" t="e">
        <f t="shared" si="363"/>
        <v>#REF!</v>
      </c>
      <c r="G273" s="519" t="e">
        <f>'HORA CERTA'!#REF!</f>
        <v>#REF!</v>
      </c>
      <c r="H273" s="375" t="e">
        <f t="shared" si="364"/>
        <v>#REF!</v>
      </c>
      <c r="I273" s="519" t="e">
        <f>'HORA CERTA'!#REF!</f>
        <v>#REF!</v>
      </c>
      <c r="J273" s="375" t="e">
        <f t="shared" si="365"/>
        <v>#REF!</v>
      </c>
      <c r="K273" s="268" t="e">
        <f t="shared" si="366"/>
        <v>#REF!</v>
      </c>
      <c r="L273" s="344" t="e">
        <f t="shared" si="367"/>
        <v>#REF!</v>
      </c>
      <c r="M273" s="519" t="e">
        <f>'HORA CERTA'!#REF!</f>
        <v>#REF!</v>
      </c>
      <c r="N273" s="375" t="e">
        <f t="shared" si="368"/>
        <v>#REF!</v>
      </c>
      <c r="O273" s="519" t="e">
        <f>'HORA CERTA'!#REF!</f>
        <v>#REF!</v>
      </c>
      <c r="P273" s="375" t="e">
        <f t="shared" si="369"/>
        <v>#REF!</v>
      </c>
      <c r="Q273" s="519" t="e">
        <f>'HORA CERTA'!#REF!</f>
        <v>#REF!</v>
      </c>
      <c r="R273" s="375" t="e">
        <f t="shared" si="370"/>
        <v>#REF!</v>
      </c>
      <c r="S273" s="268" t="e">
        <f t="shared" si="371"/>
        <v>#REF!</v>
      </c>
      <c r="T273" s="344" t="e">
        <f t="shared" si="372"/>
        <v>#REF!</v>
      </c>
    </row>
    <row r="274" spans="1:20" x14ac:dyDescent="0.25">
      <c r="A274" s="144" t="s">
        <v>114</v>
      </c>
      <c r="B274" s="293">
        <v>12</v>
      </c>
      <c r="C274" s="208" t="e">
        <f>'HORA CERTA'!#REF!</f>
        <v>#REF!</v>
      </c>
      <c r="D274" s="316" t="e">
        <f t="shared" si="362"/>
        <v>#REF!</v>
      </c>
      <c r="E274" s="520" t="e">
        <f>'HORA CERTA'!#REF!</f>
        <v>#REF!</v>
      </c>
      <c r="F274" s="375" t="e">
        <f t="shared" si="363"/>
        <v>#REF!</v>
      </c>
      <c r="G274" s="520" t="e">
        <f>'HORA CERTA'!#REF!</f>
        <v>#REF!</v>
      </c>
      <c r="H274" s="375" t="e">
        <f t="shared" si="364"/>
        <v>#REF!</v>
      </c>
      <c r="I274" s="520" t="e">
        <f>'HORA CERTA'!#REF!</f>
        <v>#REF!</v>
      </c>
      <c r="J274" s="375" t="e">
        <f t="shared" si="365"/>
        <v>#REF!</v>
      </c>
      <c r="K274" s="149" t="e">
        <f t="shared" si="366"/>
        <v>#REF!</v>
      </c>
      <c r="L274" s="344" t="e">
        <f t="shared" si="367"/>
        <v>#REF!</v>
      </c>
      <c r="M274" s="520" t="e">
        <f>'HORA CERTA'!#REF!</f>
        <v>#REF!</v>
      </c>
      <c r="N274" s="375" t="e">
        <f t="shared" si="368"/>
        <v>#REF!</v>
      </c>
      <c r="O274" s="520" t="e">
        <f>'HORA CERTA'!#REF!</f>
        <v>#REF!</v>
      </c>
      <c r="P274" s="375" t="e">
        <f t="shared" si="369"/>
        <v>#REF!</v>
      </c>
      <c r="Q274" s="520" t="e">
        <f>'HORA CERTA'!#REF!</f>
        <v>#REF!</v>
      </c>
      <c r="R274" s="375" t="e">
        <f t="shared" si="370"/>
        <v>#REF!</v>
      </c>
      <c r="S274" s="149" t="e">
        <f t="shared" si="371"/>
        <v>#REF!</v>
      </c>
      <c r="T274" s="344" t="e">
        <f t="shared" si="372"/>
        <v>#REF!</v>
      </c>
    </row>
    <row r="275" spans="1:20" x14ac:dyDescent="0.25">
      <c r="A275" s="144" t="s">
        <v>115</v>
      </c>
      <c r="B275" s="293">
        <v>12</v>
      </c>
      <c r="C275" s="208" t="e">
        <f>'HORA CERTA'!#REF!</f>
        <v>#REF!</v>
      </c>
      <c r="D275" s="316" t="e">
        <f t="shared" si="362"/>
        <v>#REF!</v>
      </c>
      <c r="E275" s="520" t="e">
        <f>'HORA CERTA'!#REF!</f>
        <v>#REF!</v>
      </c>
      <c r="F275" s="375" t="e">
        <f t="shared" si="363"/>
        <v>#REF!</v>
      </c>
      <c r="G275" s="520" t="e">
        <f>'HORA CERTA'!#REF!</f>
        <v>#REF!</v>
      </c>
      <c r="H275" s="375" t="e">
        <f t="shared" si="364"/>
        <v>#REF!</v>
      </c>
      <c r="I275" s="520" t="e">
        <f>'HORA CERTA'!#REF!</f>
        <v>#REF!</v>
      </c>
      <c r="J275" s="375" t="e">
        <f t="shared" si="365"/>
        <v>#REF!</v>
      </c>
      <c r="K275" s="149" t="e">
        <f t="shared" si="366"/>
        <v>#REF!</v>
      </c>
      <c r="L275" s="344" t="e">
        <f t="shared" si="367"/>
        <v>#REF!</v>
      </c>
      <c r="M275" s="520" t="e">
        <f>'HORA CERTA'!#REF!</f>
        <v>#REF!</v>
      </c>
      <c r="N275" s="375" t="e">
        <f t="shared" si="368"/>
        <v>#REF!</v>
      </c>
      <c r="O275" s="520" t="e">
        <f>'HORA CERTA'!#REF!</f>
        <v>#REF!</v>
      </c>
      <c r="P275" s="375" t="e">
        <f t="shared" si="369"/>
        <v>#REF!</v>
      </c>
      <c r="Q275" s="520" t="e">
        <f>'HORA CERTA'!#REF!</f>
        <v>#REF!</v>
      </c>
      <c r="R275" s="375" t="e">
        <f t="shared" si="370"/>
        <v>#REF!</v>
      </c>
      <c r="S275" s="149" t="e">
        <f t="shared" si="371"/>
        <v>#REF!</v>
      </c>
      <c r="T275" s="344" t="e">
        <f t="shared" si="372"/>
        <v>#REF!</v>
      </c>
    </row>
    <row r="276" spans="1:20" x14ac:dyDescent="0.25">
      <c r="A276" s="144" t="s">
        <v>116</v>
      </c>
      <c r="B276" s="293">
        <v>12</v>
      </c>
      <c r="C276" s="208" t="e">
        <f>'HORA CERTA'!#REF!</f>
        <v>#REF!</v>
      </c>
      <c r="D276" s="316" t="e">
        <f t="shared" si="362"/>
        <v>#REF!</v>
      </c>
      <c r="E276" s="520" t="e">
        <f>'HORA CERTA'!#REF!</f>
        <v>#REF!</v>
      </c>
      <c r="F276" s="375" t="e">
        <f t="shared" si="363"/>
        <v>#REF!</v>
      </c>
      <c r="G276" s="520" t="e">
        <f>'HORA CERTA'!#REF!</f>
        <v>#REF!</v>
      </c>
      <c r="H276" s="375" t="e">
        <f t="shared" si="364"/>
        <v>#REF!</v>
      </c>
      <c r="I276" s="520" t="e">
        <f>'HORA CERTA'!#REF!</f>
        <v>#REF!</v>
      </c>
      <c r="J276" s="375" t="e">
        <f t="shared" si="365"/>
        <v>#REF!</v>
      </c>
      <c r="K276" s="149" t="e">
        <f t="shared" si="366"/>
        <v>#REF!</v>
      </c>
      <c r="L276" s="344" t="e">
        <f t="shared" si="367"/>
        <v>#REF!</v>
      </c>
      <c r="M276" s="520" t="e">
        <f>'HORA CERTA'!#REF!</f>
        <v>#REF!</v>
      </c>
      <c r="N276" s="375" t="e">
        <f t="shared" si="368"/>
        <v>#REF!</v>
      </c>
      <c r="O276" s="520" t="e">
        <f>'HORA CERTA'!#REF!</f>
        <v>#REF!</v>
      </c>
      <c r="P276" s="375" t="e">
        <f t="shared" si="369"/>
        <v>#REF!</v>
      </c>
      <c r="Q276" s="520" t="e">
        <f>'HORA CERTA'!#REF!</f>
        <v>#REF!</v>
      </c>
      <c r="R276" s="375" t="e">
        <f t="shared" si="370"/>
        <v>#REF!</v>
      </c>
      <c r="S276" s="149" t="e">
        <f t="shared" si="371"/>
        <v>#REF!</v>
      </c>
      <c r="T276" s="344" t="e">
        <f t="shared" si="372"/>
        <v>#REF!</v>
      </c>
    </row>
    <row r="277" spans="1:20" x14ac:dyDescent="0.25">
      <c r="A277" s="144" t="s">
        <v>117</v>
      </c>
      <c r="B277" s="293">
        <v>40</v>
      </c>
      <c r="C277" s="208" t="e">
        <f>'HORA CERTA'!#REF!</f>
        <v>#REF!</v>
      </c>
      <c r="D277" s="316" t="e">
        <f t="shared" si="362"/>
        <v>#REF!</v>
      </c>
      <c r="E277" s="520" t="e">
        <f>'HORA CERTA'!#REF!</f>
        <v>#REF!</v>
      </c>
      <c r="F277" s="375" t="e">
        <f t="shared" si="363"/>
        <v>#REF!</v>
      </c>
      <c r="G277" s="520" t="e">
        <f>'HORA CERTA'!#REF!</f>
        <v>#REF!</v>
      </c>
      <c r="H277" s="375" t="e">
        <f t="shared" si="364"/>
        <v>#REF!</v>
      </c>
      <c r="I277" s="520" t="e">
        <f>'HORA CERTA'!#REF!</f>
        <v>#REF!</v>
      </c>
      <c r="J277" s="375" t="e">
        <f t="shared" si="365"/>
        <v>#REF!</v>
      </c>
      <c r="K277" s="149" t="e">
        <f t="shared" si="366"/>
        <v>#REF!</v>
      </c>
      <c r="L277" s="344" t="e">
        <f t="shared" si="367"/>
        <v>#REF!</v>
      </c>
      <c r="M277" s="520" t="e">
        <f>'HORA CERTA'!#REF!</f>
        <v>#REF!</v>
      </c>
      <c r="N277" s="375" t="e">
        <f t="shared" si="368"/>
        <v>#REF!</v>
      </c>
      <c r="O277" s="520" t="e">
        <f>'HORA CERTA'!#REF!</f>
        <v>#REF!</v>
      </c>
      <c r="P277" s="375" t="e">
        <f t="shared" si="369"/>
        <v>#REF!</v>
      </c>
      <c r="Q277" s="520" t="e">
        <f>'HORA CERTA'!#REF!</f>
        <v>#REF!</v>
      </c>
      <c r="R277" s="375" t="e">
        <f t="shared" si="370"/>
        <v>#REF!</v>
      </c>
      <c r="S277" s="149" t="e">
        <f t="shared" si="371"/>
        <v>#REF!</v>
      </c>
      <c r="T277" s="344" t="e">
        <f t="shared" si="372"/>
        <v>#REF!</v>
      </c>
    </row>
    <row r="278" spans="1:20" ht="15.75" thickBot="1" x14ac:dyDescent="0.3">
      <c r="A278" s="150" t="s">
        <v>118</v>
      </c>
      <c r="B278" s="294">
        <v>36</v>
      </c>
      <c r="C278" s="100" t="e">
        <f>'HORA CERTA'!#REF!</f>
        <v>#REF!</v>
      </c>
      <c r="D278" s="317" t="e">
        <f t="shared" si="362"/>
        <v>#REF!</v>
      </c>
      <c r="E278" s="521" t="e">
        <f>'HORA CERTA'!#REF!</f>
        <v>#REF!</v>
      </c>
      <c r="F278" s="374" t="e">
        <f t="shared" si="363"/>
        <v>#REF!</v>
      </c>
      <c r="G278" s="521" t="e">
        <f>'HORA CERTA'!#REF!</f>
        <v>#REF!</v>
      </c>
      <c r="H278" s="374" t="e">
        <f t="shared" si="364"/>
        <v>#REF!</v>
      </c>
      <c r="I278" s="521" t="e">
        <f>'HORA CERTA'!#REF!</f>
        <v>#REF!</v>
      </c>
      <c r="J278" s="374" t="e">
        <f t="shared" si="365"/>
        <v>#REF!</v>
      </c>
      <c r="K278" s="152" t="e">
        <f t="shared" si="366"/>
        <v>#REF!</v>
      </c>
      <c r="L278" s="343" t="e">
        <f t="shared" si="367"/>
        <v>#REF!</v>
      </c>
      <c r="M278" s="521" t="e">
        <f>'HORA CERTA'!#REF!</f>
        <v>#REF!</v>
      </c>
      <c r="N278" s="374" t="e">
        <f t="shared" si="368"/>
        <v>#REF!</v>
      </c>
      <c r="O278" s="521" t="e">
        <f>'HORA CERTA'!#REF!</f>
        <v>#REF!</v>
      </c>
      <c r="P278" s="374" t="e">
        <f t="shared" si="369"/>
        <v>#REF!</v>
      </c>
      <c r="Q278" s="521" t="e">
        <f>'HORA CERTA'!#REF!</f>
        <v>#REF!</v>
      </c>
      <c r="R278" s="374" t="e">
        <f t="shared" si="370"/>
        <v>#REF!</v>
      </c>
      <c r="S278" s="152" t="e">
        <f t="shared" si="371"/>
        <v>#REF!</v>
      </c>
      <c r="T278" s="343" t="e">
        <f t="shared" si="372"/>
        <v>#REF!</v>
      </c>
    </row>
    <row r="279" spans="1:20" ht="15.75" thickBot="1" x14ac:dyDescent="0.3">
      <c r="A279" s="38" t="s">
        <v>7</v>
      </c>
      <c r="B279" s="298">
        <f>SUM(B267:B278)</f>
        <v>196</v>
      </c>
      <c r="C279" s="39" t="e">
        <f>SUM(C267:C278)</f>
        <v>#REF!</v>
      </c>
      <c r="D279" s="318" t="e">
        <f t="shared" ref="D279:T279" si="373">SUM(D267:D278)</f>
        <v>#REF!</v>
      </c>
      <c r="E279" s="522" t="e">
        <f t="shared" si="373"/>
        <v>#REF!</v>
      </c>
      <c r="F279" s="330" t="e">
        <f t="shared" si="373"/>
        <v>#REF!</v>
      </c>
      <c r="G279" s="522" t="e">
        <f t="shared" si="373"/>
        <v>#REF!</v>
      </c>
      <c r="H279" s="330" t="e">
        <f t="shared" si="373"/>
        <v>#REF!</v>
      </c>
      <c r="I279" s="522" t="e">
        <f t="shared" si="373"/>
        <v>#REF!</v>
      </c>
      <c r="J279" s="330" t="e">
        <f t="shared" si="373"/>
        <v>#REF!</v>
      </c>
      <c r="K279" s="153" t="e">
        <f t="shared" ref="K279:L279" si="374">SUM(K267:K278)</f>
        <v>#REF!</v>
      </c>
      <c r="L279" s="345" t="e">
        <f t="shared" si="374"/>
        <v>#REF!</v>
      </c>
      <c r="M279" s="522" t="e">
        <f t="shared" si="373"/>
        <v>#REF!</v>
      </c>
      <c r="N279" s="330" t="e">
        <f t="shared" si="373"/>
        <v>#REF!</v>
      </c>
      <c r="O279" s="522" t="e">
        <f t="shared" si="373"/>
        <v>#REF!</v>
      </c>
      <c r="P279" s="330" t="e">
        <f t="shared" si="373"/>
        <v>#REF!</v>
      </c>
      <c r="Q279" s="522" t="e">
        <f t="shared" si="373"/>
        <v>#REF!</v>
      </c>
      <c r="R279" s="330" t="e">
        <f t="shared" si="373"/>
        <v>#REF!</v>
      </c>
      <c r="S279" s="153" t="e">
        <f t="shared" si="373"/>
        <v>#REF!</v>
      </c>
      <c r="T279" s="345" t="e">
        <f t="shared" si="373"/>
        <v>#REF!</v>
      </c>
    </row>
    <row r="281" spans="1:20" ht="15.75" x14ac:dyDescent="0.25">
      <c r="A281" s="1290" t="s">
        <v>263</v>
      </c>
      <c r="B281" s="1291"/>
      <c r="C281" s="1291"/>
      <c r="D281" s="1291"/>
      <c r="E281" s="1291"/>
      <c r="F281" s="1291"/>
      <c r="G281" s="1291"/>
      <c r="H281" s="1291"/>
      <c r="I281" s="1291"/>
      <c r="J281" s="1291"/>
      <c r="K281" s="1291"/>
      <c r="L281" s="1291"/>
      <c r="M281" s="1291"/>
      <c r="N281" s="1291"/>
      <c r="O281" s="1291"/>
      <c r="P281" s="1291"/>
      <c r="Q281" s="1291"/>
      <c r="R281" s="1291"/>
      <c r="S281" s="1291"/>
      <c r="T281" s="1291"/>
    </row>
    <row r="282" spans="1:20" ht="36.75" thickBot="1" x14ac:dyDescent="0.3">
      <c r="A282" s="86" t="s">
        <v>14</v>
      </c>
      <c r="B282" s="278" t="str">
        <f t="shared" ref="B282:T282" si="375">B5</f>
        <v>Carga Horária</v>
      </c>
      <c r="C282" s="105" t="str">
        <f t="shared" si="375"/>
        <v>Equipe Mínima TA</v>
      </c>
      <c r="D282" s="306" t="str">
        <f t="shared" si="375"/>
        <v>Total Horas</v>
      </c>
      <c r="E282" s="523" t="str">
        <f t="shared" si="375"/>
        <v>MAR</v>
      </c>
      <c r="F282" s="348" t="str">
        <f t="shared" si="375"/>
        <v>Saldo Mar</v>
      </c>
      <c r="G282" s="523" t="str">
        <f t="shared" si="375"/>
        <v>ABR</v>
      </c>
      <c r="H282" s="348" t="str">
        <f t="shared" si="375"/>
        <v>Saldo Abr</v>
      </c>
      <c r="I282" s="523" t="str">
        <f t="shared" si="375"/>
        <v>MAI</v>
      </c>
      <c r="J282" s="348" t="str">
        <f t="shared" si="375"/>
        <v>Saldo Mai</v>
      </c>
      <c r="K282" s="255" t="str">
        <f t="shared" ref="K282:L282" si="376">K5</f>
        <v>3º Trimestre</v>
      </c>
      <c r="L282" s="346" t="str">
        <f t="shared" si="376"/>
        <v>Saldo Trim</v>
      </c>
      <c r="M282" s="523" t="str">
        <f t="shared" si="375"/>
        <v>JUN</v>
      </c>
      <c r="N282" s="348" t="str">
        <f t="shared" si="375"/>
        <v>Saldo Jun</v>
      </c>
      <c r="O282" s="503" t="str">
        <f t="shared" si="375"/>
        <v>JUL</v>
      </c>
      <c r="P282" s="348" t="str">
        <f t="shared" si="375"/>
        <v>Saldo Jul</v>
      </c>
      <c r="Q282" s="503" t="str">
        <f t="shared" si="375"/>
        <v>AGO</v>
      </c>
      <c r="R282" s="348" t="str">
        <f t="shared" si="375"/>
        <v>Saldo Ago</v>
      </c>
      <c r="S282" s="255" t="str">
        <f t="shared" si="375"/>
        <v>4º Trimestre</v>
      </c>
      <c r="T282" s="346" t="str">
        <f t="shared" si="375"/>
        <v>Saldo Trim</v>
      </c>
    </row>
    <row r="283" spans="1:20" ht="15.75" thickTop="1" x14ac:dyDescent="0.25">
      <c r="A283" s="9" t="s">
        <v>179</v>
      </c>
      <c r="B283" s="279">
        <v>12</v>
      </c>
      <c r="C283" s="10">
        <f>'PSM V MARIA BAIXA'!B8</f>
        <v>40</v>
      </c>
      <c r="D283" s="300">
        <f t="shared" ref="D283:D287" si="377">C283*B283</f>
        <v>480</v>
      </c>
      <c r="E283" s="504">
        <f>'PSM V MARIA BAIXA'!C8</f>
        <v>0</v>
      </c>
      <c r="F283" s="320">
        <f t="shared" ref="F283:F287" si="378">(E283*$B283)-$D283</f>
        <v>-480</v>
      </c>
      <c r="G283" s="504">
        <f>'PSM V MARIA BAIXA'!E8</f>
        <v>0</v>
      </c>
      <c r="H283" s="320">
        <f t="shared" ref="H283:H287" si="379">(G283*$B283)-$D283</f>
        <v>-480</v>
      </c>
      <c r="I283" s="504">
        <f>'PSM V MARIA BAIXA'!G8</f>
        <v>0</v>
      </c>
      <c r="J283" s="320">
        <f t="shared" ref="J283:J287" si="380">(I283*$B283)-$D283</f>
        <v>-480</v>
      </c>
      <c r="K283" s="245">
        <f t="shared" ref="K283:K287" si="381">SUM(E283,G283,I283)</f>
        <v>0</v>
      </c>
      <c r="L283" s="333">
        <f t="shared" ref="L283:L287" si="382">(K283*$B283)-$D283*3</f>
        <v>-1440</v>
      </c>
      <c r="M283" s="504">
        <f>'PSM V MARIA BAIXA'!K8</f>
        <v>0</v>
      </c>
      <c r="N283" s="320">
        <f t="shared" ref="N283:N287" si="383">(M283*$B283)-$D283</f>
        <v>-480</v>
      </c>
      <c r="O283" s="504">
        <f>'PSM V MARIA BAIXA'!M8</f>
        <v>0</v>
      </c>
      <c r="P283" s="320">
        <f t="shared" ref="P283:P287" si="384">(O283*$B283)-$D283</f>
        <v>-480</v>
      </c>
      <c r="Q283" s="504">
        <f>'PSM V MARIA BAIXA'!O8</f>
        <v>0</v>
      </c>
      <c r="R283" s="320">
        <f t="shared" ref="R283:R287" si="385">(Q283*$B283)-$D283</f>
        <v>-480</v>
      </c>
      <c r="S283" s="245">
        <f t="shared" ref="S283:S287" si="386">SUM(M283,O283,Q283)</f>
        <v>0</v>
      </c>
      <c r="T283" s="333">
        <f t="shared" ref="T283:T287" si="387">(S283*$B283)-$D283*3</f>
        <v>-1440</v>
      </c>
    </row>
    <row r="284" spans="1:20" x14ac:dyDescent="0.25">
      <c r="A284" s="9" t="s">
        <v>176</v>
      </c>
      <c r="B284" s="279">
        <v>30</v>
      </c>
      <c r="C284" s="84">
        <f>'PSM V MARIA BAIXA'!B9</f>
        <v>1</v>
      </c>
      <c r="D284" s="301">
        <f t="shared" si="377"/>
        <v>30</v>
      </c>
      <c r="E284" s="110">
        <f>'PSM V MARIA BAIXA'!C9</f>
        <v>0</v>
      </c>
      <c r="F284" s="321">
        <f t="shared" si="378"/>
        <v>-30</v>
      </c>
      <c r="G284" s="110">
        <f>'PSM V MARIA BAIXA'!E9</f>
        <v>0</v>
      </c>
      <c r="H284" s="321">
        <f t="shared" si="379"/>
        <v>-30</v>
      </c>
      <c r="I284" s="110">
        <f>'PSM V MARIA BAIXA'!G9</f>
        <v>0</v>
      </c>
      <c r="J284" s="321">
        <f t="shared" si="380"/>
        <v>-30</v>
      </c>
      <c r="K284" s="257">
        <f t="shared" si="381"/>
        <v>0</v>
      </c>
      <c r="L284" s="334">
        <f t="shared" si="382"/>
        <v>-90</v>
      </c>
      <c r="M284" s="110">
        <f>'PSM V MARIA BAIXA'!K9</f>
        <v>0</v>
      </c>
      <c r="N284" s="321">
        <f t="shared" si="383"/>
        <v>-30</v>
      </c>
      <c r="O284" s="110">
        <f>'PSM V MARIA BAIXA'!M9</f>
        <v>0</v>
      </c>
      <c r="P284" s="321">
        <f t="shared" si="384"/>
        <v>-30</v>
      </c>
      <c r="Q284" s="110">
        <f>'PSM V MARIA BAIXA'!O9</f>
        <v>0</v>
      </c>
      <c r="R284" s="321">
        <f t="shared" si="385"/>
        <v>-30</v>
      </c>
      <c r="S284" s="257">
        <f t="shared" si="386"/>
        <v>0</v>
      </c>
      <c r="T284" s="334">
        <f t="shared" si="387"/>
        <v>-90</v>
      </c>
    </row>
    <row r="285" spans="1:20" x14ac:dyDescent="0.25">
      <c r="A285" s="155" t="s">
        <v>180</v>
      </c>
      <c r="B285" s="295">
        <v>12</v>
      </c>
      <c r="C285" s="73">
        <f>'PSM V MARIA BAIXA'!B10</f>
        <v>14</v>
      </c>
      <c r="D285" s="302">
        <f t="shared" si="377"/>
        <v>168</v>
      </c>
      <c r="E285" s="110">
        <f>'PSM V MARIA BAIXA'!C10</f>
        <v>0</v>
      </c>
      <c r="F285" s="321">
        <f t="shared" si="378"/>
        <v>-168</v>
      </c>
      <c r="G285" s="110">
        <f>'PSM V MARIA BAIXA'!E10</f>
        <v>0</v>
      </c>
      <c r="H285" s="321">
        <f t="shared" si="379"/>
        <v>-168</v>
      </c>
      <c r="I285" s="110">
        <f>'PSM V MARIA BAIXA'!G10</f>
        <v>0</v>
      </c>
      <c r="J285" s="321">
        <f t="shared" si="380"/>
        <v>-168</v>
      </c>
      <c r="K285" s="257">
        <f t="shared" si="381"/>
        <v>0</v>
      </c>
      <c r="L285" s="334">
        <f t="shared" si="382"/>
        <v>-504</v>
      </c>
      <c r="M285" s="110">
        <f>'PSM V MARIA BAIXA'!K10</f>
        <v>0</v>
      </c>
      <c r="N285" s="321">
        <f t="shared" si="383"/>
        <v>-168</v>
      </c>
      <c r="O285" s="110">
        <f>'PSM V MARIA BAIXA'!M10</f>
        <v>0</v>
      </c>
      <c r="P285" s="321">
        <f t="shared" si="384"/>
        <v>-168</v>
      </c>
      <c r="Q285" s="110">
        <f>'PSM V MARIA BAIXA'!O10</f>
        <v>0</v>
      </c>
      <c r="R285" s="321">
        <f t="shared" si="385"/>
        <v>-168</v>
      </c>
      <c r="S285" s="257">
        <f t="shared" si="386"/>
        <v>0</v>
      </c>
      <c r="T285" s="334">
        <f t="shared" si="387"/>
        <v>-504</v>
      </c>
    </row>
    <row r="286" spans="1:20" x14ac:dyDescent="0.25">
      <c r="A286" s="89" t="s">
        <v>181</v>
      </c>
      <c r="B286" s="280">
        <v>12</v>
      </c>
      <c r="C286" s="84">
        <f>'PSM V MARIA BAIXA'!B11</f>
        <v>28</v>
      </c>
      <c r="D286" s="301">
        <f t="shared" si="377"/>
        <v>336</v>
      </c>
      <c r="E286" s="110">
        <f>'PSM V MARIA BAIXA'!C11</f>
        <v>0</v>
      </c>
      <c r="F286" s="321">
        <f t="shared" si="378"/>
        <v>-336</v>
      </c>
      <c r="G286" s="110">
        <f>'PSM V MARIA BAIXA'!E11</f>
        <v>0</v>
      </c>
      <c r="H286" s="321">
        <f t="shared" si="379"/>
        <v>-336</v>
      </c>
      <c r="I286" s="110">
        <f>'PSM V MARIA BAIXA'!G11</f>
        <v>0</v>
      </c>
      <c r="J286" s="321">
        <f t="shared" si="380"/>
        <v>-336</v>
      </c>
      <c r="K286" s="257">
        <f t="shared" si="381"/>
        <v>0</v>
      </c>
      <c r="L286" s="334">
        <f t="shared" si="382"/>
        <v>-1008</v>
      </c>
      <c r="M286" s="110">
        <f>'PSM V MARIA BAIXA'!K11</f>
        <v>0</v>
      </c>
      <c r="N286" s="321">
        <f t="shared" si="383"/>
        <v>-336</v>
      </c>
      <c r="O286" s="110">
        <f>'PSM V MARIA BAIXA'!M11</f>
        <v>0</v>
      </c>
      <c r="P286" s="321">
        <f t="shared" si="384"/>
        <v>-336</v>
      </c>
      <c r="Q286" s="110">
        <f>'PSM V MARIA BAIXA'!O11</f>
        <v>0</v>
      </c>
      <c r="R286" s="321">
        <f t="shared" si="385"/>
        <v>-336</v>
      </c>
      <c r="S286" s="257">
        <f t="shared" si="386"/>
        <v>0</v>
      </c>
      <c r="T286" s="334">
        <f t="shared" si="387"/>
        <v>-1008</v>
      </c>
    </row>
    <row r="287" spans="1:20" ht="15.75" thickBot="1" x14ac:dyDescent="0.3">
      <c r="A287" s="111" t="s">
        <v>182</v>
      </c>
      <c r="B287" s="281">
        <v>30</v>
      </c>
      <c r="C287" s="93">
        <f>'PSM V MARIA BAIXA'!B12</f>
        <v>1</v>
      </c>
      <c r="D287" s="303">
        <f t="shared" si="377"/>
        <v>30</v>
      </c>
      <c r="E287" s="505">
        <f>'PSM V MARIA BAIXA'!C12</f>
        <v>0</v>
      </c>
      <c r="F287" s="322">
        <f t="shared" si="378"/>
        <v>-30</v>
      </c>
      <c r="G287" s="505">
        <f>'PSM V MARIA BAIXA'!E12</f>
        <v>0</v>
      </c>
      <c r="H287" s="322">
        <f t="shared" si="379"/>
        <v>-30</v>
      </c>
      <c r="I287" s="505">
        <f>'PSM V MARIA BAIXA'!G12</f>
        <v>0</v>
      </c>
      <c r="J287" s="322">
        <f t="shared" si="380"/>
        <v>-30</v>
      </c>
      <c r="K287" s="258">
        <f t="shared" si="381"/>
        <v>0</v>
      </c>
      <c r="L287" s="335">
        <f t="shared" si="382"/>
        <v>-90</v>
      </c>
      <c r="M287" s="505">
        <f>'PSM V MARIA BAIXA'!K12</f>
        <v>0</v>
      </c>
      <c r="N287" s="322">
        <f t="shared" si="383"/>
        <v>-30</v>
      </c>
      <c r="O287" s="505">
        <f>'PSM V MARIA BAIXA'!M12</f>
        <v>0</v>
      </c>
      <c r="P287" s="322">
        <f t="shared" si="384"/>
        <v>-30</v>
      </c>
      <c r="Q287" s="505">
        <f>'PSM V MARIA BAIXA'!O12</f>
        <v>0</v>
      </c>
      <c r="R287" s="322">
        <f t="shared" si="385"/>
        <v>-30</v>
      </c>
      <c r="S287" s="258">
        <f t="shared" si="386"/>
        <v>0</v>
      </c>
      <c r="T287" s="335">
        <f t="shared" si="387"/>
        <v>-90</v>
      </c>
    </row>
    <row r="288" spans="1:20" ht="15.75" thickBot="1" x14ac:dyDescent="0.3">
      <c r="A288" s="6" t="s">
        <v>7</v>
      </c>
      <c r="B288" s="297">
        <f>SUM(B283:B287)</f>
        <v>96</v>
      </c>
      <c r="C288" s="7">
        <f>SUM(C283:C287)</f>
        <v>84</v>
      </c>
      <c r="D288" s="304">
        <f t="shared" ref="D288:T288" si="388">SUM(D283:D287)</f>
        <v>1044</v>
      </c>
      <c r="E288" s="506">
        <f t="shared" si="388"/>
        <v>0</v>
      </c>
      <c r="F288" s="323">
        <f t="shared" si="388"/>
        <v>-1044</v>
      </c>
      <c r="G288" s="506">
        <f t="shared" si="388"/>
        <v>0</v>
      </c>
      <c r="H288" s="323">
        <f t="shared" si="388"/>
        <v>-1044</v>
      </c>
      <c r="I288" s="506">
        <f t="shared" si="388"/>
        <v>0</v>
      </c>
      <c r="J288" s="323">
        <f t="shared" si="388"/>
        <v>-1044</v>
      </c>
      <c r="K288" s="81">
        <f t="shared" ref="K288:L288" si="389">SUM(K283:K287)</f>
        <v>0</v>
      </c>
      <c r="L288" s="336">
        <f t="shared" si="389"/>
        <v>-3132</v>
      </c>
      <c r="M288" s="506">
        <f t="shared" si="388"/>
        <v>0</v>
      </c>
      <c r="N288" s="323">
        <f t="shared" si="388"/>
        <v>-1044</v>
      </c>
      <c r="O288" s="506">
        <f t="shared" si="388"/>
        <v>0</v>
      </c>
      <c r="P288" s="323">
        <f t="shared" si="388"/>
        <v>-1044</v>
      </c>
      <c r="Q288" s="506">
        <f t="shared" si="388"/>
        <v>0</v>
      </c>
      <c r="R288" s="323">
        <f t="shared" si="388"/>
        <v>-1044</v>
      </c>
      <c r="S288" s="81">
        <f t="shared" si="388"/>
        <v>0</v>
      </c>
      <c r="T288" s="336">
        <f t="shared" si="388"/>
        <v>-3132</v>
      </c>
    </row>
    <row r="290" spans="1:20" ht="15.75" x14ac:dyDescent="0.25">
      <c r="A290" s="1290" t="s">
        <v>305</v>
      </c>
      <c r="B290" s="1291"/>
      <c r="C290" s="1291"/>
      <c r="D290" s="1291"/>
      <c r="E290" s="1291"/>
      <c r="F290" s="1291"/>
      <c r="G290" s="1291"/>
      <c r="H290" s="1291"/>
      <c r="I290" s="1291"/>
      <c r="J290" s="1291"/>
      <c r="K290" s="1291"/>
      <c r="L290" s="1291"/>
      <c r="M290" s="1291"/>
      <c r="N290" s="1291"/>
      <c r="O290" s="1291"/>
      <c r="P290" s="1291"/>
      <c r="Q290" s="1291"/>
      <c r="R290" s="1291"/>
      <c r="S290" s="1291"/>
      <c r="T290" s="1291"/>
    </row>
    <row r="291" spans="1:20" ht="36.75" thickBot="1" x14ac:dyDescent="0.3">
      <c r="A291" s="86" t="s">
        <v>14</v>
      </c>
      <c r="B291" s="278" t="str">
        <f t="shared" ref="B291:T291" si="390">B5</f>
        <v>Carga Horária</v>
      </c>
      <c r="C291" s="105" t="str">
        <f t="shared" si="390"/>
        <v>Equipe Mínima TA</v>
      </c>
      <c r="D291" s="306" t="str">
        <f t="shared" si="390"/>
        <v>Total Horas</v>
      </c>
      <c r="E291" s="523" t="str">
        <f t="shared" si="390"/>
        <v>MAR</v>
      </c>
      <c r="F291" s="348" t="str">
        <f t="shared" si="390"/>
        <v>Saldo Mar</v>
      </c>
      <c r="G291" s="523" t="str">
        <f t="shared" si="390"/>
        <v>ABR</v>
      </c>
      <c r="H291" s="348" t="str">
        <f t="shared" si="390"/>
        <v>Saldo Abr</v>
      </c>
      <c r="I291" s="523" t="str">
        <f t="shared" si="390"/>
        <v>MAI</v>
      </c>
      <c r="J291" s="348" t="str">
        <f t="shared" si="390"/>
        <v>Saldo Mai</v>
      </c>
      <c r="K291" s="255" t="str">
        <f t="shared" ref="K291:L291" si="391">K5</f>
        <v>3º Trimestre</v>
      </c>
      <c r="L291" s="346" t="str">
        <f t="shared" si="391"/>
        <v>Saldo Trim</v>
      </c>
      <c r="M291" s="523" t="str">
        <f t="shared" si="390"/>
        <v>JUN</v>
      </c>
      <c r="N291" s="348" t="str">
        <f t="shared" si="390"/>
        <v>Saldo Jun</v>
      </c>
      <c r="O291" s="503" t="str">
        <f t="shared" si="390"/>
        <v>JUL</v>
      </c>
      <c r="P291" s="348" t="str">
        <f t="shared" si="390"/>
        <v>Saldo Jul</v>
      </c>
      <c r="Q291" s="503" t="str">
        <f t="shared" si="390"/>
        <v>AGO</v>
      </c>
      <c r="R291" s="348" t="str">
        <f t="shared" si="390"/>
        <v>Saldo Ago</v>
      </c>
      <c r="S291" s="255" t="str">
        <f t="shared" si="390"/>
        <v>4º Trimestre</v>
      </c>
      <c r="T291" s="346" t="str">
        <f t="shared" si="390"/>
        <v>Saldo Trim</v>
      </c>
    </row>
    <row r="292" spans="1:20" ht="15.75" thickTop="1" x14ac:dyDescent="0.25">
      <c r="A292" s="9" t="s">
        <v>186</v>
      </c>
      <c r="B292" s="279">
        <v>12</v>
      </c>
      <c r="C292" s="10">
        <f>'AMA JD BRASIL'!B15</f>
        <v>20</v>
      </c>
      <c r="D292" s="300">
        <f t="shared" ref="D292:D293" si="392">C292*B292</f>
        <v>240</v>
      </c>
      <c r="E292" s="504">
        <f>'AMA JD BRASIL'!C15</f>
        <v>17</v>
      </c>
      <c r="F292" s="320">
        <f t="shared" ref="F292:F293" si="393">(E292*$B292)-$D292</f>
        <v>-36</v>
      </c>
      <c r="G292" s="504">
        <f>'AMA JD BRASIL'!E15</f>
        <v>0</v>
      </c>
      <c r="H292" s="320">
        <f t="shared" ref="H292:H293" si="394">(G292*$B292)-$D292</f>
        <v>-240</v>
      </c>
      <c r="I292" s="504">
        <f>'AMA JD BRASIL'!G15</f>
        <v>0</v>
      </c>
      <c r="J292" s="320">
        <f t="shared" ref="J292:J293" si="395">(I292*$B292)-$D292</f>
        <v>-240</v>
      </c>
      <c r="K292" s="245">
        <f>SUM(E292,G292,I292)</f>
        <v>17</v>
      </c>
      <c r="L292" s="333">
        <f t="shared" ref="L292:L293" si="396">(K292*$B292)-$D292*3</f>
        <v>-516</v>
      </c>
      <c r="M292" s="504">
        <f>'AMA JD BRASIL'!K15</f>
        <v>0</v>
      </c>
      <c r="N292" s="320">
        <f t="shared" ref="N292:N293" si="397">(M292*$B292)-$D292</f>
        <v>-240</v>
      </c>
      <c r="O292" s="504">
        <f>'AMA JD BRASIL'!M15</f>
        <v>0</v>
      </c>
      <c r="P292" s="320">
        <f t="shared" ref="P292:P293" si="398">(O292*$B292)-$D292</f>
        <v>-240</v>
      </c>
      <c r="Q292" s="504">
        <f>'AMA JD BRASIL'!O15</f>
        <v>0</v>
      </c>
      <c r="R292" s="320">
        <f t="shared" ref="R292:R293" si="399">(Q292*$B292)-$D292</f>
        <v>-240</v>
      </c>
      <c r="S292" s="245">
        <f>SUM(M292,O292,Q292)</f>
        <v>0</v>
      </c>
      <c r="T292" s="333">
        <f t="shared" ref="T292:T293" si="400">(S292*$B292)-$D292*3</f>
        <v>-720</v>
      </c>
    </row>
    <row r="293" spans="1:20" ht="15.75" thickBot="1" x14ac:dyDescent="0.3">
      <c r="A293" s="111" t="s">
        <v>181</v>
      </c>
      <c r="B293" s="281">
        <v>12</v>
      </c>
      <c r="C293" s="93">
        <f>'AMA JD BRASIL'!B16</f>
        <v>12</v>
      </c>
      <c r="D293" s="303">
        <f t="shared" si="392"/>
        <v>144</v>
      </c>
      <c r="E293" s="505">
        <f>'AMA JD BRASIL'!C16</f>
        <v>4</v>
      </c>
      <c r="F293" s="322">
        <f t="shared" si="393"/>
        <v>-96</v>
      </c>
      <c r="G293" s="505">
        <f>'AMA JD BRASIL'!E16</f>
        <v>0</v>
      </c>
      <c r="H293" s="322">
        <f t="shared" si="394"/>
        <v>-144</v>
      </c>
      <c r="I293" s="505">
        <f>'AMA JD BRASIL'!G16</f>
        <v>0</v>
      </c>
      <c r="J293" s="322">
        <f t="shared" si="395"/>
        <v>-144</v>
      </c>
      <c r="K293" s="258">
        <f>SUM(E293,G293,I293)</f>
        <v>4</v>
      </c>
      <c r="L293" s="335">
        <f t="shared" si="396"/>
        <v>-384</v>
      </c>
      <c r="M293" s="505">
        <f>'AMA JD BRASIL'!K16</f>
        <v>0</v>
      </c>
      <c r="N293" s="322">
        <f t="shared" si="397"/>
        <v>-144</v>
      </c>
      <c r="O293" s="505">
        <f>'AMA JD BRASIL'!M16</f>
        <v>0</v>
      </c>
      <c r="P293" s="322">
        <f t="shared" si="398"/>
        <v>-144</v>
      </c>
      <c r="Q293" s="505">
        <f>'AMA JD BRASIL'!O16</f>
        <v>0</v>
      </c>
      <c r="R293" s="322">
        <f t="shared" si="399"/>
        <v>-144</v>
      </c>
      <c r="S293" s="258">
        <f>SUM(M293,O293,Q293)</f>
        <v>0</v>
      </c>
      <c r="T293" s="335">
        <f t="shared" si="400"/>
        <v>-432</v>
      </c>
    </row>
    <row r="294" spans="1:20" ht="15.75" thickBot="1" x14ac:dyDescent="0.3">
      <c r="A294" s="6" t="s">
        <v>7</v>
      </c>
      <c r="B294" s="297">
        <f>SUM(B292:B293)</f>
        <v>24</v>
      </c>
      <c r="C294" s="7">
        <f t="shared" ref="C294:T294" si="401">SUM(C292:C293)</f>
        <v>32</v>
      </c>
      <c r="D294" s="304">
        <f t="shared" si="401"/>
        <v>384</v>
      </c>
      <c r="E294" s="506">
        <f t="shared" si="401"/>
        <v>21</v>
      </c>
      <c r="F294" s="323">
        <f t="shared" si="401"/>
        <v>-132</v>
      </c>
      <c r="G294" s="506">
        <f t="shared" si="401"/>
        <v>0</v>
      </c>
      <c r="H294" s="323">
        <f t="shared" si="401"/>
        <v>-384</v>
      </c>
      <c r="I294" s="506">
        <f t="shared" si="401"/>
        <v>0</v>
      </c>
      <c r="J294" s="323">
        <f t="shared" si="401"/>
        <v>-384</v>
      </c>
      <c r="K294" s="81">
        <f t="shared" ref="K294:L294" si="402">SUM(K292:K293)</f>
        <v>21</v>
      </c>
      <c r="L294" s="336">
        <f t="shared" si="402"/>
        <v>-900</v>
      </c>
      <c r="M294" s="506">
        <f t="shared" si="401"/>
        <v>0</v>
      </c>
      <c r="N294" s="323">
        <f t="shared" si="401"/>
        <v>-384</v>
      </c>
      <c r="O294" s="506">
        <f t="shared" si="401"/>
        <v>0</v>
      </c>
      <c r="P294" s="323">
        <f t="shared" si="401"/>
        <v>-384</v>
      </c>
      <c r="Q294" s="506">
        <f t="shared" si="401"/>
        <v>0</v>
      </c>
      <c r="R294" s="323">
        <f t="shared" si="401"/>
        <v>-384</v>
      </c>
      <c r="S294" s="81">
        <f t="shared" si="401"/>
        <v>0</v>
      </c>
      <c r="T294" s="336">
        <f t="shared" si="401"/>
        <v>-1152</v>
      </c>
    </row>
    <row r="296" spans="1:20" ht="15.75" x14ac:dyDescent="0.25">
      <c r="A296" s="1290" t="s">
        <v>306</v>
      </c>
      <c r="B296" s="1291"/>
      <c r="C296" s="1291"/>
      <c r="D296" s="1291"/>
      <c r="E296" s="1291"/>
      <c r="F296" s="1291"/>
      <c r="G296" s="1291"/>
      <c r="H296" s="1291"/>
      <c r="I296" s="1291"/>
      <c r="J296" s="1291"/>
      <c r="K296" s="1291"/>
      <c r="L296" s="1291"/>
      <c r="M296" s="1291"/>
      <c r="N296" s="1291"/>
      <c r="O296" s="1291"/>
      <c r="P296" s="1291"/>
      <c r="Q296" s="1291"/>
      <c r="R296" s="1291"/>
      <c r="S296" s="1291"/>
      <c r="T296" s="1291"/>
    </row>
    <row r="297" spans="1:20" ht="36.75" thickBot="1" x14ac:dyDescent="0.3">
      <c r="A297" s="86" t="s">
        <v>14</v>
      </c>
      <c r="B297" s="278" t="str">
        <f t="shared" ref="B297:T297" si="403">B5</f>
        <v>Carga Horária</v>
      </c>
      <c r="C297" s="105" t="str">
        <f t="shared" si="403"/>
        <v>Equipe Mínima TA</v>
      </c>
      <c r="D297" s="306" t="str">
        <f t="shared" si="403"/>
        <v>Total Horas</v>
      </c>
      <c r="E297" s="523" t="str">
        <f t="shared" si="403"/>
        <v>MAR</v>
      </c>
      <c r="F297" s="348" t="str">
        <f t="shared" si="403"/>
        <v>Saldo Mar</v>
      </c>
      <c r="G297" s="523" t="str">
        <f t="shared" si="403"/>
        <v>ABR</v>
      </c>
      <c r="H297" s="348" t="str">
        <f t="shared" si="403"/>
        <v>Saldo Abr</v>
      </c>
      <c r="I297" s="523" t="str">
        <f t="shared" si="403"/>
        <v>MAI</v>
      </c>
      <c r="J297" s="348" t="str">
        <f t="shared" si="403"/>
        <v>Saldo Mai</v>
      </c>
      <c r="K297" s="255" t="str">
        <f t="shared" ref="K297:L297" si="404">K5</f>
        <v>3º Trimestre</v>
      </c>
      <c r="L297" s="346" t="str">
        <f t="shared" si="404"/>
        <v>Saldo Trim</v>
      </c>
      <c r="M297" s="523" t="str">
        <f t="shared" si="403"/>
        <v>JUN</v>
      </c>
      <c r="N297" s="348" t="str">
        <f t="shared" si="403"/>
        <v>Saldo Jun</v>
      </c>
      <c r="O297" s="503" t="str">
        <f t="shared" si="403"/>
        <v>JUL</v>
      </c>
      <c r="P297" s="348" t="str">
        <f t="shared" si="403"/>
        <v>Saldo Jul</v>
      </c>
      <c r="Q297" s="503" t="str">
        <f t="shared" si="403"/>
        <v>AGO</v>
      </c>
      <c r="R297" s="348" t="str">
        <f t="shared" si="403"/>
        <v>Saldo Ago</v>
      </c>
      <c r="S297" s="255" t="str">
        <f t="shared" si="403"/>
        <v>4º Trimestre</v>
      </c>
      <c r="T297" s="346" t="str">
        <f t="shared" si="403"/>
        <v>Saldo Trim</v>
      </c>
    </row>
    <row r="298" spans="1:20" ht="15.75" thickTop="1" x14ac:dyDescent="0.25">
      <c r="A298" s="9" t="s">
        <v>186</v>
      </c>
      <c r="B298" s="279">
        <v>12</v>
      </c>
      <c r="C298" s="10">
        <f>'AMA VL QUILHERME'!B7</f>
        <v>18</v>
      </c>
      <c r="D298" s="300">
        <f t="shared" ref="D298:D299" si="405">C298*B298</f>
        <v>216</v>
      </c>
      <c r="E298" s="504">
        <f>'AMA VL QUILHERME'!C7</f>
        <v>13</v>
      </c>
      <c r="F298" s="320">
        <f t="shared" ref="F298:F299" si="406">(E298*$B298)-$D298</f>
        <v>-60</v>
      </c>
      <c r="G298" s="504">
        <f>'AMA VL QUILHERME'!E7</f>
        <v>0</v>
      </c>
      <c r="H298" s="320">
        <f t="shared" ref="H298:H299" si="407">(G298*$B298)-$D298</f>
        <v>-216</v>
      </c>
      <c r="I298" s="504">
        <f>'AMA VL QUILHERME'!G7</f>
        <v>0</v>
      </c>
      <c r="J298" s="320">
        <f t="shared" ref="J298:J299" si="408">(I298*$B298)-$D298</f>
        <v>-216</v>
      </c>
      <c r="K298" s="245">
        <f>SUM(E298,G298,I298)</f>
        <v>13</v>
      </c>
      <c r="L298" s="333">
        <f t="shared" ref="L298:L299" si="409">(K298*$B298)-$D298*3</f>
        <v>-492</v>
      </c>
      <c r="M298" s="504">
        <f>'AMA VL QUILHERME'!K7</f>
        <v>0</v>
      </c>
      <c r="N298" s="320">
        <f t="shared" ref="N298:N299" si="410">(M298*$B298)-$D298</f>
        <v>-216</v>
      </c>
      <c r="O298" s="504">
        <f>'AMA VL QUILHERME'!M7</f>
        <v>0</v>
      </c>
      <c r="P298" s="320">
        <f t="shared" ref="P298:P299" si="411">(O298*$B298)-$D298</f>
        <v>-216</v>
      </c>
      <c r="Q298" s="504">
        <f>'AMA VL QUILHERME'!O7</f>
        <v>0</v>
      </c>
      <c r="R298" s="320">
        <f t="shared" ref="R298:R299" si="412">(Q298*$B298)-$D298</f>
        <v>-216</v>
      </c>
      <c r="S298" s="245">
        <f>SUM(M298,O298,Q298)</f>
        <v>0</v>
      </c>
      <c r="T298" s="333">
        <f t="shared" ref="T298:T299" si="413">(S298*$B298)-$D298*3</f>
        <v>-648</v>
      </c>
    </row>
    <row r="299" spans="1:20" ht="15.75" thickBot="1" x14ac:dyDescent="0.3">
      <c r="A299" s="111" t="s">
        <v>181</v>
      </c>
      <c r="B299" s="281">
        <v>12</v>
      </c>
      <c r="C299" s="93">
        <f>'AMA VL QUILHERME'!B8</f>
        <v>12</v>
      </c>
      <c r="D299" s="303">
        <f t="shared" si="405"/>
        <v>144</v>
      </c>
      <c r="E299" s="505">
        <f>'AMA VL QUILHERME'!C8</f>
        <v>6</v>
      </c>
      <c r="F299" s="322">
        <f t="shared" si="406"/>
        <v>-72</v>
      </c>
      <c r="G299" s="505">
        <f>'AMA VL QUILHERME'!E8</f>
        <v>0</v>
      </c>
      <c r="H299" s="322">
        <f t="shared" si="407"/>
        <v>-144</v>
      </c>
      <c r="I299" s="505">
        <f>'AMA VL QUILHERME'!G8</f>
        <v>0</v>
      </c>
      <c r="J299" s="322">
        <f t="shared" si="408"/>
        <v>-144</v>
      </c>
      <c r="K299" s="258">
        <f>SUM(E299,G299,I299)</f>
        <v>6</v>
      </c>
      <c r="L299" s="335">
        <f t="shared" si="409"/>
        <v>-360</v>
      </c>
      <c r="M299" s="505">
        <f>'AMA VL QUILHERME'!K8</f>
        <v>0</v>
      </c>
      <c r="N299" s="322">
        <f t="shared" si="410"/>
        <v>-144</v>
      </c>
      <c r="O299" s="505">
        <f>'AMA VL QUILHERME'!M8</f>
        <v>0</v>
      </c>
      <c r="P299" s="322">
        <f t="shared" si="411"/>
        <v>-144</v>
      </c>
      <c r="Q299" s="505">
        <f>'AMA VL QUILHERME'!O8</f>
        <v>0</v>
      </c>
      <c r="R299" s="322">
        <f t="shared" si="412"/>
        <v>-144</v>
      </c>
      <c r="S299" s="258">
        <f>SUM(M299,O299,Q299)</f>
        <v>0</v>
      </c>
      <c r="T299" s="335">
        <f t="shared" si="413"/>
        <v>-432</v>
      </c>
    </row>
    <row r="300" spans="1:20" ht="15.75" thickBot="1" x14ac:dyDescent="0.3">
      <c r="A300" s="6" t="s">
        <v>7</v>
      </c>
      <c r="B300" s="297">
        <f>SUM(B298:B299)</f>
        <v>24</v>
      </c>
      <c r="C300" s="7">
        <f>SUM(C298:C299)</f>
        <v>30</v>
      </c>
      <c r="D300" s="304">
        <f t="shared" ref="D300:T300" si="414">SUM(D298:D299)</f>
        <v>360</v>
      </c>
      <c r="E300" s="506">
        <f t="shared" si="414"/>
        <v>19</v>
      </c>
      <c r="F300" s="323">
        <f t="shared" si="414"/>
        <v>-132</v>
      </c>
      <c r="G300" s="506">
        <f t="shared" si="414"/>
        <v>0</v>
      </c>
      <c r="H300" s="323">
        <f t="shared" si="414"/>
        <v>-360</v>
      </c>
      <c r="I300" s="506">
        <f t="shared" si="414"/>
        <v>0</v>
      </c>
      <c r="J300" s="323">
        <f t="shared" si="414"/>
        <v>-360</v>
      </c>
      <c r="K300" s="81">
        <f t="shared" ref="K300:L300" si="415">SUM(K298:K299)</f>
        <v>19</v>
      </c>
      <c r="L300" s="336">
        <f t="shared" si="415"/>
        <v>-852</v>
      </c>
      <c r="M300" s="506">
        <f t="shared" si="414"/>
        <v>0</v>
      </c>
      <c r="N300" s="323">
        <f t="shared" si="414"/>
        <v>-360</v>
      </c>
      <c r="O300" s="506">
        <f t="shared" si="414"/>
        <v>0</v>
      </c>
      <c r="P300" s="323">
        <f t="shared" si="414"/>
        <v>-360</v>
      </c>
      <c r="Q300" s="506">
        <f t="shared" si="414"/>
        <v>0</v>
      </c>
      <c r="R300" s="323">
        <f t="shared" si="414"/>
        <v>-360</v>
      </c>
      <c r="S300" s="81">
        <f t="shared" si="414"/>
        <v>0</v>
      </c>
      <c r="T300" s="336">
        <f t="shared" si="414"/>
        <v>-1080</v>
      </c>
    </row>
    <row r="302" spans="1:20" ht="15.75" x14ac:dyDescent="0.25">
      <c r="A302" s="1290" t="s">
        <v>307</v>
      </c>
      <c r="B302" s="1291"/>
      <c r="C302" s="1291"/>
      <c r="D302" s="1291"/>
      <c r="E302" s="1291"/>
      <c r="F302" s="1291"/>
      <c r="G302" s="1291"/>
      <c r="H302" s="1291"/>
      <c r="I302" s="1291"/>
      <c r="J302" s="1291"/>
      <c r="K302" s="1291"/>
      <c r="L302" s="1291"/>
      <c r="M302" s="1291"/>
      <c r="N302" s="1291"/>
      <c r="O302" s="1291"/>
      <c r="P302" s="1291"/>
      <c r="Q302" s="1291"/>
      <c r="R302" s="1291"/>
      <c r="S302" s="1291"/>
      <c r="T302" s="1291"/>
    </row>
    <row r="303" spans="1:20" ht="36.75" thickBot="1" x14ac:dyDescent="0.3">
      <c r="A303" s="86" t="s">
        <v>14</v>
      </c>
      <c r="B303" s="278" t="str">
        <f t="shared" ref="B303:T303" si="416">B5</f>
        <v>Carga Horária</v>
      </c>
      <c r="C303" s="105" t="str">
        <f t="shared" si="416"/>
        <v>Equipe Mínima TA</v>
      </c>
      <c r="D303" s="306" t="str">
        <f t="shared" si="416"/>
        <v>Total Horas</v>
      </c>
      <c r="E303" s="523" t="str">
        <f t="shared" si="416"/>
        <v>MAR</v>
      </c>
      <c r="F303" s="348" t="str">
        <f t="shared" si="416"/>
        <v>Saldo Mar</v>
      </c>
      <c r="G303" s="523" t="str">
        <f t="shared" si="416"/>
        <v>ABR</v>
      </c>
      <c r="H303" s="348" t="str">
        <f t="shared" si="416"/>
        <v>Saldo Abr</v>
      </c>
      <c r="I303" s="523" t="str">
        <f t="shared" si="416"/>
        <v>MAI</v>
      </c>
      <c r="J303" s="348" t="str">
        <f t="shared" si="416"/>
        <v>Saldo Mai</v>
      </c>
      <c r="K303" s="255" t="str">
        <f t="shared" ref="K303:L303" si="417">K5</f>
        <v>3º Trimestre</v>
      </c>
      <c r="L303" s="346" t="str">
        <f t="shared" si="417"/>
        <v>Saldo Trim</v>
      </c>
      <c r="M303" s="523" t="str">
        <f t="shared" si="416"/>
        <v>JUN</v>
      </c>
      <c r="N303" s="348" t="str">
        <f t="shared" si="416"/>
        <v>Saldo Jun</v>
      </c>
      <c r="O303" s="503" t="str">
        <f t="shared" si="416"/>
        <v>JUL</v>
      </c>
      <c r="P303" s="348" t="str">
        <f t="shared" si="416"/>
        <v>Saldo Jul</v>
      </c>
      <c r="Q303" s="503" t="str">
        <f t="shared" si="416"/>
        <v>AGO</v>
      </c>
      <c r="R303" s="348" t="str">
        <f t="shared" si="416"/>
        <v>Saldo Ago</v>
      </c>
      <c r="S303" s="255" t="str">
        <f t="shared" si="416"/>
        <v>4º Trimestre</v>
      </c>
      <c r="T303" s="346" t="str">
        <f t="shared" si="416"/>
        <v>Saldo Trim</v>
      </c>
    </row>
    <row r="304" spans="1:20" ht="15.75" thickTop="1" x14ac:dyDescent="0.25">
      <c r="A304" s="9" t="s">
        <v>186</v>
      </c>
      <c r="B304" s="279">
        <v>12</v>
      </c>
      <c r="C304" s="10">
        <f>'AMA VL MEDEIROS'!B7</f>
        <v>18</v>
      </c>
      <c r="D304" s="300">
        <f>C304*B304</f>
        <v>216</v>
      </c>
      <c r="E304" s="504">
        <f>'AMA VL MEDEIROS'!C7</f>
        <v>16</v>
      </c>
      <c r="F304" s="320">
        <f t="shared" ref="F304:F305" si="418">(E304*$B304)-$D304</f>
        <v>-24</v>
      </c>
      <c r="G304" s="504">
        <f>'AMA VL MEDEIROS'!E7</f>
        <v>0</v>
      </c>
      <c r="H304" s="320">
        <f t="shared" ref="H304:H305" si="419">(G304*$B304)-$D304</f>
        <v>-216</v>
      </c>
      <c r="I304" s="504">
        <f>'AMA VL MEDEIROS'!G7</f>
        <v>0</v>
      </c>
      <c r="J304" s="320">
        <f t="shared" ref="J304:J305" si="420">(I304*$B304)-$D304</f>
        <v>-216</v>
      </c>
      <c r="K304" s="245">
        <f>SUM(E304,G304,I304)</f>
        <v>16</v>
      </c>
      <c r="L304" s="333">
        <f t="shared" ref="L304:L305" si="421">(K304*$B304)-$D304*3</f>
        <v>-456</v>
      </c>
      <c r="M304" s="504">
        <f>'AMA VL MEDEIROS'!K7</f>
        <v>0</v>
      </c>
      <c r="N304" s="320">
        <f t="shared" ref="N304:N305" si="422">(M304*$B304)-$D304</f>
        <v>-216</v>
      </c>
      <c r="O304" s="504">
        <f>'AMA VL MEDEIROS'!M7</f>
        <v>0</v>
      </c>
      <c r="P304" s="320">
        <f t="shared" ref="P304:P305" si="423">(O304*$B304)-$D304</f>
        <v>-216</v>
      </c>
      <c r="Q304" s="504">
        <f>'AMA VL MEDEIROS'!O7</f>
        <v>0</v>
      </c>
      <c r="R304" s="320">
        <f t="shared" ref="R304:R305" si="424">(Q304*$B304)-$D304</f>
        <v>-216</v>
      </c>
      <c r="S304" s="245">
        <f>SUM(M304,O304,Q304)</f>
        <v>0</v>
      </c>
      <c r="T304" s="333">
        <f t="shared" ref="T304:T305" si="425">(S304*$B304)-$D304*3</f>
        <v>-648</v>
      </c>
    </row>
    <row r="305" spans="1:20" ht="15.75" thickBot="1" x14ac:dyDescent="0.3">
      <c r="A305" s="111" t="s">
        <v>181</v>
      </c>
      <c r="B305" s="281">
        <v>12</v>
      </c>
      <c r="C305" s="93">
        <f>'AMA VL MEDEIROS'!B8</f>
        <v>12</v>
      </c>
      <c r="D305" s="303">
        <f>C305*B305</f>
        <v>144</v>
      </c>
      <c r="E305" s="505">
        <f>'AMA VL MEDEIROS'!C8</f>
        <v>9</v>
      </c>
      <c r="F305" s="322">
        <f t="shared" si="418"/>
        <v>-36</v>
      </c>
      <c r="G305" s="505">
        <f>'AMA VL MEDEIROS'!E8</f>
        <v>0</v>
      </c>
      <c r="H305" s="322">
        <f t="shared" si="419"/>
        <v>-144</v>
      </c>
      <c r="I305" s="505">
        <f>'AMA VL MEDEIROS'!G8</f>
        <v>0</v>
      </c>
      <c r="J305" s="322">
        <f t="shared" si="420"/>
        <v>-144</v>
      </c>
      <c r="K305" s="258">
        <f>SUM(E305,G305,I305)</f>
        <v>9</v>
      </c>
      <c r="L305" s="335">
        <f t="shared" si="421"/>
        <v>-324</v>
      </c>
      <c r="M305" s="505">
        <f>'AMA VL MEDEIROS'!K8</f>
        <v>0</v>
      </c>
      <c r="N305" s="322">
        <f t="shared" si="422"/>
        <v>-144</v>
      </c>
      <c r="O305" s="505">
        <f>'AMA VL MEDEIROS'!M8</f>
        <v>0</v>
      </c>
      <c r="P305" s="322">
        <f t="shared" si="423"/>
        <v>-144</v>
      </c>
      <c r="Q305" s="505">
        <f>'AMA VL MEDEIROS'!O8</f>
        <v>0</v>
      </c>
      <c r="R305" s="322">
        <f t="shared" si="424"/>
        <v>-144</v>
      </c>
      <c r="S305" s="258">
        <f>SUM(M305,O305,Q305)</f>
        <v>0</v>
      </c>
      <c r="T305" s="335">
        <f t="shared" si="425"/>
        <v>-432</v>
      </c>
    </row>
    <row r="306" spans="1:20" ht="15.75" thickBot="1" x14ac:dyDescent="0.3">
      <c r="A306" s="6" t="s">
        <v>7</v>
      </c>
      <c r="B306" s="297">
        <f>SUM(B304:B305)</f>
        <v>24</v>
      </c>
      <c r="C306" s="7">
        <f>SUM(C304:C305)</f>
        <v>30</v>
      </c>
      <c r="D306" s="304">
        <f t="shared" ref="D306:T306" si="426">SUM(D304:D305)</f>
        <v>360</v>
      </c>
      <c r="E306" s="506">
        <f t="shared" si="426"/>
        <v>25</v>
      </c>
      <c r="F306" s="323">
        <f t="shared" si="426"/>
        <v>-60</v>
      </c>
      <c r="G306" s="506">
        <f t="shared" si="426"/>
        <v>0</v>
      </c>
      <c r="H306" s="323">
        <f t="shared" si="426"/>
        <v>-360</v>
      </c>
      <c r="I306" s="506">
        <f t="shared" si="426"/>
        <v>0</v>
      </c>
      <c r="J306" s="323">
        <f t="shared" si="426"/>
        <v>-360</v>
      </c>
      <c r="K306" s="81">
        <f t="shared" ref="K306:L306" si="427">SUM(K304:K305)</f>
        <v>25</v>
      </c>
      <c r="L306" s="336">
        <f t="shared" si="427"/>
        <v>-780</v>
      </c>
      <c r="M306" s="506">
        <f t="shared" si="426"/>
        <v>0</v>
      </c>
      <c r="N306" s="323">
        <f t="shared" si="426"/>
        <v>-360</v>
      </c>
      <c r="O306" s="506">
        <f t="shared" si="426"/>
        <v>0</v>
      </c>
      <c r="P306" s="323">
        <f t="shared" si="426"/>
        <v>-360</v>
      </c>
      <c r="Q306" s="506">
        <f t="shared" si="426"/>
        <v>0</v>
      </c>
      <c r="R306" s="323">
        <f t="shared" si="426"/>
        <v>-360</v>
      </c>
      <c r="S306" s="81">
        <f t="shared" si="426"/>
        <v>0</v>
      </c>
      <c r="T306" s="336">
        <f t="shared" si="426"/>
        <v>-1080</v>
      </c>
    </row>
  </sheetData>
  <sheetProtection sheet="1" objects="1" scenarios="1"/>
  <mergeCells count="27">
    <mergeCell ref="A48:T48"/>
    <mergeCell ref="A1:O1"/>
    <mergeCell ref="A2:O2"/>
    <mergeCell ref="A4:T4"/>
    <mergeCell ref="A21:T21"/>
    <mergeCell ref="A37:T37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99" customWidth="1"/>
    <col min="3" max="3" width="8.28515625" style="157" customWidth="1"/>
    <col min="4" max="4" width="7.85546875" style="157" customWidth="1"/>
    <col min="5" max="5" width="8.42578125" style="405" customWidth="1"/>
    <col min="6" max="6" width="7.42578125" style="319" customWidth="1"/>
    <col min="7" max="7" width="8.42578125" style="405" customWidth="1"/>
    <col min="8" max="8" width="7.42578125" style="319" customWidth="1"/>
    <col min="9" max="9" width="8.42578125" style="405" customWidth="1"/>
    <col min="10" max="10" width="7.42578125" style="319" customWidth="1"/>
    <col min="11" max="11" width="8.85546875" style="157"/>
    <col min="12" max="12" width="8.140625" style="332" customWidth="1"/>
    <col min="13" max="13" width="8.42578125" style="405" customWidth="1"/>
    <col min="14" max="14" width="7.42578125" style="319" customWidth="1"/>
    <col min="15" max="15" width="8.42578125" style="405" customWidth="1"/>
    <col min="16" max="16" width="7.42578125" style="319" customWidth="1"/>
    <col min="17" max="17" width="8.42578125" style="405" customWidth="1"/>
    <col min="18" max="18" width="7.42578125" style="319" customWidth="1"/>
    <col min="19" max="19" width="8.7109375" style="157" customWidth="1"/>
    <col min="20" max="20" width="8.28515625" style="332" customWidth="1"/>
  </cols>
  <sheetData>
    <row r="1" spans="1:20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331"/>
      <c r="Q1" s="426"/>
    </row>
    <row r="2" spans="1:20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331"/>
      <c r="Q2" s="426"/>
    </row>
    <row r="3" spans="1:20" x14ac:dyDescent="0.25">
      <c r="A3" s="104"/>
      <c r="B3" s="296"/>
    </row>
    <row r="4" spans="1:20" ht="18.75" x14ac:dyDescent="0.3">
      <c r="A4" s="1387" t="s">
        <v>257</v>
      </c>
      <c r="B4" s="1387"/>
      <c r="C4" s="1387"/>
      <c r="D4" s="1387"/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7"/>
      <c r="P4" s="1387"/>
      <c r="Q4" s="1387"/>
      <c r="R4" s="1387"/>
      <c r="S4" s="1387"/>
      <c r="T4" s="1387"/>
    </row>
    <row r="5" spans="1:20" ht="36.75" thickBot="1" x14ac:dyDescent="0.3">
      <c r="A5" s="86" t="s">
        <v>14</v>
      </c>
      <c r="B5" s="278" t="s">
        <v>222</v>
      </c>
      <c r="C5" s="105" t="s">
        <v>165</v>
      </c>
      <c r="D5" s="306" t="s">
        <v>223</v>
      </c>
      <c r="E5" s="406" t="str">
        <f>'Eq Minima Unds Horas'!E5</f>
        <v>MAR</v>
      </c>
      <c r="F5" s="348" t="str">
        <f>'Eq Minima Unds Horas'!F5</f>
        <v>Saldo Mar</v>
      </c>
      <c r="G5" s="406" t="str">
        <f>'Eq Minima Unds Horas'!G5</f>
        <v>ABR</v>
      </c>
      <c r="H5" s="348" t="str">
        <f>'Eq Minima Unds Horas'!H5</f>
        <v>Saldo Abr</v>
      </c>
      <c r="I5" s="406" t="str">
        <f>'Eq Minima Unds Horas'!I5</f>
        <v>MAI</v>
      </c>
      <c r="J5" s="348" t="str">
        <f>'Eq Minima Unds Horas'!J5</f>
        <v>Saldo Mai</v>
      </c>
      <c r="K5" s="255" t="str">
        <f>'Eq Minima Unds Horas'!K5</f>
        <v>3º Trimestre</v>
      </c>
      <c r="L5" s="346" t="str">
        <f>'Eq Minima Unds Horas'!L5</f>
        <v>Saldo Trim</v>
      </c>
      <c r="M5" s="406" t="str">
        <f>'Eq Minima Unds Horas'!M5</f>
        <v>JUN</v>
      </c>
      <c r="N5" s="348" t="str">
        <f>'Eq Minima Unds Horas'!N5</f>
        <v>Saldo Jun</v>
      </c>
      <c r="O5" s="425" t="str">
        <f>'Eq Minima Unds Horas'!O5</f>
        <v>JUL</v>
      </c>
      <c r="P5" s="348" t="str">
        <f>'Eq Minima Unds Horas'!P5</f>
        <v>Saldo Jul</v>
      </c>
      <c r="Q5" s="425" t="str">
        <f>'Eq Minima Unds Horas'!Q5</f>
        <v>AGO</v>
      </c>
      <c r="R5" s="348" t="str">
        <f>'Eq Minima Unds Horas'!R5</f>
        <v>Saldo Ago</v>
      </c>
      <c r="S5" s="255" t="str">
        <f>'Eq Minima Unds Horas'!S5</f>
        <v>4º Trimestre</v>
      </c>
      <c r="T5" s="346" t="str">
        <f>'Eq Minima Unds Horas'!T5</f>
        <v>Saldo Trim</v>
      </c>
    </row>
    <row r="6" spans="1:20" ht="15.75" thickTop="1" x14ac:dyDescent="0.25">
      <c r="A6" s="89" t="s">
        <v>17</v>
      </c>
      <c r="B6" s="280">
        <v>40</v>
      </c>
      <c r="C6" s="84">
        <f>SUM(C40,C49)</f>
        <v>9</v>
      </c>
      <c r="D6" s="301">
        <f>SUM(D40,D49)</f>
        <v>360</v>
      </c>
      <c r="E6" s="407">
        <f>SUM(E40,E49)</f>
        <v>9</v>
      </c>
      <c r="F6" s="321">
        <f>(E6*$B6)-$D6</f>
        <v>0</v>
      </c>
      <c r="G6" s="407">
        <f>SUM(G40,G49)</f>
        <v>0</v>
      </c>
      <c r="H6" s="321">
        <f t="shared" ref="H6:H35" si="0">(G6*$B6)-$D6</f>
        <v>-360</v>
      </c>
      <c r="I6" s="407">
        <f>SUM(I40,I49)</f>
        <v>0</v>
      </c>
      <c r="J6" s="321">
        <f t="shared" ref="J6:J35" si="1">(I6*$B6)-$D6</f>
        <v>-360</v>
      </c>
      <c r="K6" s="257">
        <f t="shared" ref="K6:K15" si="2">SUM(E6,G6,I6)</f>
        <v>9</v>
      </c>
      <c r="L6" s="334">
        <f t="shared" ref="L6:L15" si="3">(K6*$B6)-$D6*3</f>
        <v>-720</v>
      </c>
      <c r="M6" s="407">
        <f>SUM(M40,M49)</f>
        <v>0</v>
      </c>
      <c r="N6" s="321">
        <f t="shared" ref="N6:N35" si="4">(M6*$B6)-$D6</f>
        <v>-360</v>
      </c>
      <c r="O6" s="407">
        <f>SUM(O40,O49)</f>
        <v>0</v>
      </c>
      <c r="P6" s="321">
        <f t="shared" ref="P6:P35" si="5">(O6*$B6)-$D6</f>
        <v>-360</v>
      </c>
      <c r="Q6" s="407">
        <f>SUM(Q40,Q49)</f>
        <v>0</v>
      </c>
      <c r="R6" s="321">
        <f t="shared" ref="R6:R35" si="6">(Q6*$B6)-$D6</f>
        <v>-360</v>
      </c>
      <c r="S6" s="257">
        <f t="shared" ref="S6:S10" si="7">SUM(M6,O6,Q6)</f>
        <v>0</v>
      </c>
      <c r="T6" s="334">
        <f t="shared" ref="T6:T35" si="8">(S6*$B6)-$D6*3</f>
        <v>-1080</v>
      </c>
    </row>
    <row r="7" spans="1:20" x14ac:dyDescent="0.25">
      <c r="A7" s="89" t="s">
        <v>259</v>
      </c>
      <c r="B7" s="280">
        <v>20</v>
      </c>
      <c r="C7" s="84" t="e">
        <f>SUM(C41,C50,C62,C70,C79,C87,C95,C102,C107,C114,C121,C128,C150,C157,)</f>
        <v>#REF!</v>
      </c>
      <c r="D7" s="301" t="e">
        <f>SUM(D41,D50,D62,D70,D79,D87,D95,D102,D107,D114,D121,D128,D150,D157,)</f>
        <v>#REF!</v>
      </c>
      <c r="E7" s="407" t="e">
        <f>SUM(E41,E50,E62,E70,E79,E87,E95,E102,E107,E114,E121,E128,E150,E157,)</f>
        <v>#REF!</v>
      </c>
      <c r="F7" s="321" t="e">
        <f t="shared" ref="F7:F35" si="9">(E7*$B7)-$D7</f>
        <v>#REF!</v>
      </c>
      <c r="G7" s="407" t="e">
        <f>SUM(G41,G50,G62,G70,G79,G87,G95,G102,G107,G114,G121,G128,G150,G157,)</f>
        <v>#REF!</v>
      </c>
      <c r="H7" s="321" t="e">
        <f t="shared" si="0"/>
        <v>#REF!</v>
      </c>
      <c r="I7" s="407" t="e">
        <f>SUM(I41,I50,I62,I70,I79,I87,I95,I102,I107,I114,I121,I128,I150,I157,)</f>
        <v>#REF!</v>
      </c>
      <c r="J7" s="321" t="e">
        <f t="shared" si="1"/>
        <v>#REF!</v>
      </c>
      <c r="K7" s="257" t="e">
        <f t="shared" si="2"/>
        <v>#REF!</v>
      </c>
      <c r="L7" s="334" t="e">
        <f t="shared" si="3"/>
        <v>#REF!</v>
      </c>
      <c r="M7" s="407" t="e">
        <f>SUM(M41,M50,M62,M70,M79,M87,M95,M102,M107,M114,M121,M128,M150,M157,)</f>
        <v>#REF!</v>
      </c>
      <c r="N7" s="321" t="e">
        <f t="shared" si="4"/>
        <v>#REF!</v>
      </c>
      <c r="O7" s="407" t="e">
        <f>SUM(O41,O50,O62,O70,O79,O87,O95,O102,O107,O114,O121,O128,O150,O157,)</f>
        <v>#REF!</v>
      </c>
      <c r="P7" s="321" t="e">
        <f t="shared" si="5"/>
        <v>#REF!</v>
      </c>
      <c r="Q7" s="407" t="e">
        <f>SUM(Q41,Q50,Q62,Q70,Q79,Q87,Q95,Q102,Q107,Q114,Q121,Q128,Q150,Q157,)</f>
        <v>#REF!</v>
      </c>
      <c r="R7" s="321" t="e">
        <f t="shared" si="6"/>
        <v>#REF!</v>
      </c>
      <c r="S7" s="257" t="e">
        <f t="shared" si="7"/>
        <v>#REF!</v>
      </c>
      <c r="T7" s="334" t="e">
        <f t="shared" si="8"/>
        <v>#REF!</v>
      </c>
    </row>
    <row r="8" spans="1:20" x14ac:dyDescent="0.25">
      <c r="A8" s="89" t="s">
        <v>43</v>
      </c>
      <c r="B8" s="280">
        <v>20</v>
      </c>
      <c r="C8" s="84" t="e">
        <f>SUM(C42,C51,C63,C71,C80,C88,C96,C108,C115,C122,C129,C151,C158)</f>
        <v>#REF!</v>
      </c>
      <c r="D8" s="301" t="e">
        <f>SUM(D42,D51,D63,D71,D80,D88,D96,D108,D115,D122,D129,D151,D158)</f>
        <v>#REF!</v>
      </c>
      <c r="E8" s="407" t="e">
        <f>SUM(E42,E51,E63,E71,E80,E88,E96,E108,E115,E122,E129,E151,E158)</f>
        <v>#REF!</v>
      </c>
      <c r="F8" s="321" t="e">
        <f t="shared" si="9"/>
        <v>#REF!</v>
      </c>
      <c r="G8" s="407" t="e">
        <f>SUM(G42,G51,G63,G71,G80,G88,G96,G108,G115,G122,G129,G151,G158)</f>
        <v>#REF!</v>
      </c>
      <c r="H8" s="321" t="e">
        <f t="shared" si="0"/>
        <v>#REF!</v>
      </c>
      <c r="I8" s="407" t="e">
        <f>SUM(I42,I51,I63,I71,I80,I88,I96,I108,I115,I122,I129,I151,I158)</f>
        <v>#REF!</v>
      </c>
      <c r="J8" s="321" t="e">
        <f t="shared" si="1"/>
        <v>#REF!</v>
      </c>
      <c r="K8" s="257" t="e">
        <f t="shared" si="2"/>
        <v>#REF!</v>
      </c>
      <c r="L8" s="334" t="e">
        <f t="shared" si="3"/>
        <v>#REF!</v>
      </c>
      <c r="M8" s="407" t="e">
        <f>SUM(M42,M51,M63,M71,M80,M88,M96,M108,M115,M122,M129,M151,M158)</f>
        <v>#REF!</v>
      </c>
      <c r="N8" s="321" t="e">
        <f t="shared" si="4"/>
        <v>#REF!</v>
      </c>
      <c r="O8" s="407" t="e">
        <f>SUM(O42,O51,O63,O71,O80,O88,O96,O108,O115,O122,O129,O151,O158)</f>
        <v>#REF!</v>
      </c>
      <c r="P8" s="321" t="e">
        <f t="shared" si="5"/>
        <v>#REF!</v>
      </c>
      <c r="Q8" s="407" t="e">
        <f>SUM(Q42,Q51,Q63,Q71,Q80,Q88,Q96,Q108,Q115,Q122,Q129,Q151,Q158)</f>
        <v>#REF!</v>
      </c>
      <c r="R8" s="321" t="e">
        <f t="shared" si="6"/>
        <v>#REF!</v>
      </c>
      <c r="S8" s="257" t="e">
        <f t="shared" si="7"/>
        <v>#REF!</v>
      </c>
      <c r="T8" s="334" t="e">
        <f t="shared" si="8"/>
        <v>#REF!</v>
      </c>
    </row>
    <row r="9" spans="1:20" x14ac:dyDescent="0.25">
      <c r="A9" s="89" t="s">
        <v>260</v>
      </c>
      <c r="B9" s="280">
        <v>20</v>
      </c>
      <c r="C9" s="84">
        <f>SUM(C43,C57,C64,C72,C81,C130,C164)</f>
        <v>12</v>
      </c>
      <c r="D9" s="301">
        <f>SUM(D43,D57,D64,D72,D81,D130,D164)</f>
        <v>240</v>
      </c>
      <c r="E9" s="407">
        <f>SUM(E43,E57,E64,E72,E81,E130,E164)</f>
        <v>13.05</v>
      </c>
      <c r="F9" s="321">
        <f t="shared" si="9"/>
        <v>21</v>
      </c>
      <c r="G9" s="407">
        <f>SUM(G43,G57,G64,G72,G81,G130,G164)</f>
        <v>1</v>
      </c>
      <c r="H9" s="321">
        <f t="shared" si="0"/>
        <v>-220</v>
      </c>
      <c r="I9" s="407">
        <f>SUM(I43,I57,I64,I72,I81,I130,I164)</f>
        <v>1</v>
      </c>
      <c r="J9" s="321">
        <f t="shared" si="1"/>
        <v>-220</v>
      </c>
      <c r="K9" s="257">
        <f t="shared" si="2"/>
        <v>15.05</v>
      </c>
      <c r="L9" s="334">
        <f t="shared" si="3"/>
        <v>-419</v>
      </c>
      <c r="M9" s="407">
        <f>SUM(M43,M57,M64,M72,M81,M130,M164)</f>
        <v>1</v>
      </c>
      <c r="N9" s="321">
        <f t="shared" si="4"/>
        <v>-220</v>
      </c>
      <c r="O9" s="407">
        <f>SUM(O43,O57,O64,O72,O81,O130,O164)</f>
        <v>1</v>
      </c>
      <c r="P9" s="321">
        <f t="shared" si="5"/>
        <v>-220</v>
      </c>
      <c r="Q9" s="407">
        <f>SUM(Q43,Q57,Q64,Q72,Q81,Q130,Q164)</f>
        <v>1</v>
      </c>
      <c r="R9" s="321">
        <f t="shared" si="6"/>
        <v>-220</v>
      </c>
      <c r="S9" s="257">
        <f t="shared" si="7"/>
        <v>3</v>
      </c>
      <c r="T9" s="334">
        <f t="shared" si="8"/>
        <v>-660</v>
      </c>
    </row>
    <row r="10" spans="1:20" x14ac:dyDescent="0.25">
      <c r="A10" s="89" t="s">
        <v>23</v>
      </c>
      <c r="B10" s="280">
        <v>20</v>
      </c>
      <c r="C10" s="84" t="e">
        <f>SUM(C44,C52,C65,C73,C82,C90,C97,C109,C116,C123,C132,C152,C159)</f>
        <v>#REF!</v>
      </c>
      <c r="D10" s="301" t="e">
        <f>SUM(D44,D52,D65,D73,D82,D90,D97,D109,D116,D123,D132,D152,D159)</f>
        <v>#REF!</v>
      </c>
      <c r="E10" s="407" t="e">
        <f>SUM(E44,E52,E65,E73,E82,E90,E97,E109,E116,E123,E132,E152,E159)</f>
        <v>#REF!</v>
      </c>
      <c r="F10" s="321" t="e">
        <f t="shared" si="9"/>
        <v>#REF!</v>
      </c>
      <c r="G10" s="407" t="e">
        <f>SUM(G44,G52,G65,G73,G82,G90,G97,G109,G116,G123,G132,G152,G159)</f>
        <v>#REF!</v>
      </c>
      <c r="H10" s="321" t="e">
        <f t="shared" si="0"/>
        <v>#REF!</v>
      </c>
      <c r="I10" s="407" t="e">
        <f>SUM(I44,I52,I65,I73,I82,I90,I97,I109,I116,I123,I132,I152,I159)</f>
        <v>#REF!</v>
      </c>
      <c r="J10" s="321" t="e">
        <f t="shared" si="1"/>
        <v>#REF!</v>
      </c>
      <c r="K10" s="257" t="e">
        <f t="shared" si="2"/>
        <v>#REF!</v>
      </c>
      <c r="L10" s="334" t="e">
        <f t="shared" si="3"/>
        <v>#REF!</v>
      </c>
      <c r="M10" s="407" t="e">
        <f>SUM(M44,M52,M65,M73,M82,M90,M97,M109,M116,M123,M132,M152,M159)</f>
        <v>#REF!</v>
      </c>
      <c r="N10" s="321" t="e">
        <f t="shared" si="4"/>
        <v>#REF!</v>
      </c>
      <c r="O10" s="407" t="e">
        <f>SUM(O44,O52,O65,O73,O82,O90,O97,O109,O116,O123,O132,O152,O159)</f>
        <v>#REF!</v>
      </c>
      <c r="P10" s="321" t="e">
        <f t="shared" si="5"/>
        <v>#REF!</v>
      </c>
      <c r="Q10" s="407" t="e">
        <f>SUM(Q44,Q52,Q65,Q73,Q82,Q90,Q97,Q109,Q116,Q123,Q132,Q152,Q159)</f>
        <v>#REF!</v>
      </c>
      <c r="R10" s="321" t="e">
        <f t="shared" si="6"/>
        <v>#REF!</v>
      </c>
      <c r="S10" s="257" t="e">
        <f t="shared" si="7"/>
        <v>#REF!</v>
      </c>
      <c r="T10" s="334" t="e">
        <f t="shared" si="8"/>
        <v>#REF!</v>
      </c>
    </row>
    <row r="11" spans="1:20" x14ac:dyDescent="0.25">
      <c r="A11" s="89" t="s">
        <v>256</v>
      </c>
      <c r="B11" s="280">
        <v>20</v>
      </c>
      <c r="C11" s="84">
        <f>C89</f>
        <v>1</v>
      </c>
      <c r="D11" s="301">
        <f>D89</f>
        <v>20</v>
      </c>
      <c r="E11" s="407">
        <f>E89</f>
        <v>1</v>
      </c>
      <c r="F11" s="321">
        <f t="shared" si="9"/>
        <v>0</v>
      </c>
      <c r="G11" s="407">
        <f>G89</f>
        <v>0</v>
      </c>
      <c r="H11" s="321">
        <f t="shared" si="0"/>
        <v>-20</v>
      </c>
      <c r="I11" s="407">
        <f>I89</f>
        <v>0</v>
      </c>
      <c r="J11" s="321">
        <f t="shared" si="1"/>
        <v>-20</v>
      </c>
      <c r="K11" s="257">
        <f t="shared" si="2"/>
        <v>1</v>
      </c>
      <c r="L11" s="334">
        <f t="shared" si="3"/>
        <v>-40</v>
      </c>
      <c r="M11" s="407">
        <f>M89</f>
        <v>0</v>
      </c>
      <c r="N11" s="321">
        <f t="shared" si="4"/>
        <v>-20</v>
      </c>
      <c r="O11" s="407">
        <f>O89</f>
        <v>0</v>
      </c>
      <c r="P11" s="321">
        <f t="shared" si="5"/>
        <v>-20</v>
      </c>
      <c r="Q11" s="407">
        <f>Q89</f>
        <v>0</v>
      </c>
      <c r="R11" s="321">
        <f t="shared" si="6"/>
        <v>-20</v>
      </c>
      <c r="S11" s="257">
        <f t="shared" ref="S11:S16" si="10">SUM(M11,O11,Q11)</f>
        <v>0</v>
      </c>
      <c r="T11" s="334">
        <f t="shared" si="8"/>
        <v>-60</v>
      </c>
    </row>
    <row r="12" spans="1:20" x14ac:dyDescent="0.25">
      <c r="A12" s="89" t="s">
        <v>255</v>
      </c>
      <c r="B12" s="280">
        <v>20</v>
      </c>
      <c r="C12" s="84">
        <f>C131</f>
        <v>1</v>
      </c>
      <c r="D12" s="301">
        <f>D131</f>
        <v>20</v>
      </c>
      <c r="E12" s="407">
        <f>E131</f>
        <v>0</v>
      </c>
      <c r="F12" s="321">
        <f t="shared" si="9"/>
        <v>-20</v>
      </c>
      <c r="G12" s="407">
        <f>G131</f>
        <v>0</v>
      </c>
      <c r="H12" s="321">
        <f t="shared" si="0"/>
        <v>-20</v>
      </c>
      <c r="I12" s="407">
        <f>I131</f>
        <v>0</v>
      </c>
      <c r="J12" s="321">
        <f t="shared" si="1"/>
        <v>-20</v>
      </c>
      <c r="K12" s="257">
        <f t="shared" si="2"/>
        <v>0</v>
      </c>
      <c r="L12" s="334">
        <f t="shared" si="3"/>
        <v>-60</v>
      </c>
      <c r="M12" s="407">
        <f>M131</f>
        <v>0</v>
      </c>
      <c r="N12" s="321">
        <f t="shared" si="4"/>
        <v>-20</v>
      </c>
      <c r="O12" s="407">
        <f>O131</f>
        <v>0</v>
      </c>
      <c r="P12" s="321">
        <f t="shared" si="5"/>
        <v>-20</v>
      </c>
      <c r="Q12" s="407">
        <f>Q131</f>
        <v>0</v>
      </c>
      <c r="R12" s="321">
        <f t="shared" si="6"/>
        <v>-20</v>
      </c>
      <c r="S12" s="257">
        <f t="shared" si="10"/>
        <v>0</v>
      </c>
      <c r="T12" s="334">
        <f t="shared" si="8"/>
        <v>-60</v>
      </c>
    </row>
    <row r="13" spans="1:20" x14ac:dyDescent="0.25">
      <c r="A13" s="89" t="s">
        <v>254</v>
      </c>
      <c r="B13" s="280">
        <v>10</v>
      </c>
      <c r="C13" s="84">
        <f>C133</f>
        <v>1</v>
      </c>
      <c r="D13" s="301">
        <f>D133</f>
        <v>10</v>
      </c>
      <c r="E13" s="407">
        <f>E133</f>
        <v>1</v>
      </c>
      <c r="F13" s="321">
        <f t="shared" si="9"/>
        <v>0</v>
      </c>
      <c r="G13" s="407">
        <f>G133</f>
        <v>0</v>
      </c>
      <c r="H13" s="321">
        <f t="shared" si="0"/>
        <v>-10</v>
      </c>
      <c r="I13" s="407">
        <f>I133</f>
        <v>0</v>
      </c>
      <c r="J13" s="321">
        <f t="shared" si="1"/>
        <v>-10</v>
      </c>
      <c r="K13" s="257">
        <f t="shared" si="2"/>
        <v>1</v>
      </c>
      <c r="L13" s="334">
        <f t="shared" si="3"/>
        <v>-20</v>
      </c>
      <c r="M13" s="407">
        <f>M133</f>
        <v>0</v>
      </c>
      <c r="N13" s="321">
        <f t="shared" si="4"/>
        <v>-10</v>
      </c>
      <c r="O13" s="407">
        <f>O133</f>
        <v>0</v>
      </c>
      <c r="P13" s="321">
        <f t="shared" si="5"/>
        <v>-10</v>
      </c>
      <c r="Q13" s="407">
        <f>Q133</f>
        <v>0</v>
      </c>
      <c r="R13" s="321">
        <f t="shared" si="6"/>
        <v>-10</v>
      </c>
      <c r="S13" s="257">
        <f t="shared" si="10"/>
        <v>0</v>
      </c>
      <c r="T13" s="334">
        <f t="shared" si="8"/>
        <v>-30</v>
      </c>
    </row>
    <row r="14" spans="1:20" x14ac:dyDescent="0.25">
      <c r="A14" s="47" t="s">
        <v>138</v>
      </c>
      <c r="B14" s="280">
        <v>20</v>
      </c>
      <c r="C14" s="84">
        <f t="shared" ref="C14:E16" si="11">C138</f>
        <v>1</v>
      </c>
      <c r="D14" s="301">
        <f t="shared" si="11"/>
        <v>20</v>
      </c>
      <c r="E14" s="407">
        <f t="shared" si="11"/>
        <v>0</v>
      </c>
      <c r="F14" s="321">
        <f t="shared" si="9"/>
        <v>-20</v>
      </c>
      <c r="G14" s="407">
        <f>G138</f>
        <v>0</v>
      </c>
      <c r="H14" s="321">
        <f t="shared" si="0"/>
        <v>-20</v>
      </c>
      <c r="I14" s="407">
        <f>I138</f>
        <v>0</v>
      </c>
      <c r="J14" s="321">
        <f t="shared" si="1"/>
        <v>-20</v>
      </c>
      <c r="K14" s="257">
        <f t="shared" si="2"/>
        <v>0</v>
      </c>
      <c r="L14" s="334">
        <f t="shared" si="3"/>
        <v>-60</v>
      </c>
      <c r="M14" s="407">
        <f>M138</f>
        <v>0</v>
      </c>
      <c r="N14" s="321">
        <f t="shared" si="4"/>
        <v>-20</v>
      </c>
      <c r="O14" s="407">
        <f>O138</f>
        <v>0</v>
      </c>
      <c r="P14" s="321">
        <f t="shared" si="5"/>
        <v>-20</v>
      </c>
      <c r="Q14" s="407">
        <f>Q138</f>
        <v>0</v>
      </c>
      <c r="R14" s="321">
        <f t="shared" si="6"/>
        <v>-20</v>
      </c>
      <c r="S14" s="257">
        <f t="shared" si="10"/>
        <v>0</v>
      </c>
      <c r="T14" s="334">
        <f t="shared" si="8"/>
        <v>-60</v>
      </c>
    </row>
    <row r="15" spans="1:20" x14ac:dyDescent="0.25">
      <c r="A15" s="128" t="s">
        <v>145</v>
      </c>
      <c r="B15" s="280">
        <v>20</v>
      </c>
      <c r="C15" s="84">
        <f t="shared" si="11"/>
        <v>1</v>
      </c>
      <c r="D15" s="301">
        <f t="shared" si="11"/>
        <v>20</v>
      </c>
      <c r="E15" s="407">
        <f t="shared" si="11"/>
        <v>1.5</v>
      </c>
      <c r="F15" s="321">
        <f t="shared" si="9"/>
        <v>10</v>
      </c>
      <c r="G15" s="407">
        <f>G139</f>
        <v>0</v>
      </c>
      <c r="H15" s="321">
        <f t="shared" si="0"/>
        <v>-20</v>
      </c>
      <c r="I15" s="407">
        <f>I139</f>
        <v>0</v>
      </c>
      <c r="J15" s="321">
        <f t="shared" si="1"/>
        <v>-20</v>
      </c>
      <c r="K15" s="257">
        <f t="shared" si="2"/>
        <v>1.5</v>
      </c>
      <c r="L15" s="334">
        <f t="shared" si="3"/>
        <v>-30</v>
      </c>
      <c r="M15" s="407">
        <f>M139</f>
        <v>0</v>
      </c>
      <c r="N15" s="321">
        <f t="shared" si="4"/>
        <v>-20</v>
      </c>
      <c r="O15" s="407">
        <f>O139</f>
        <v>0</v>
      </c>
      <c r="P15" s="321">
        <f t="shared" si="5"/>
        <v>-20</v>
      </c>
      <c r="Q15" s="407">
        <f>Q139</f>
        <v>0</v>
      </c>
      <c r="R15" s="321">
        <f t="shared" si="6"/>
        <v>-20</v>
      </c>
      <c r="S15" s="257">
        <f t="shared" si="10"/>
        <v>0</v>
      </c>
      <c r="T15" s="334">
        <f t="shared" si="8"/>
        <v>-60</v>
      </c>
    </row>
    <row r="16" spans="1:20" x14ac:dyDescent="0.25">
      <c r="A16" s="390" t="s">
        <v>146</v>
      </c>
      <c r="B16" s="288">
        <v>20</v>
      </c>
      <c r="C16" s="64">
        <f t="shared" si="11"/>
        <v>1</v>
      </c>
      <c r="D16" s="314">
        <f t="shared" si="11"/>
        <v>20</v>
      </c>
      <c r="E16" s="408">
        <f t="shared" si="11"/>
        <v>0.6</v>
      </c>
      <c r="F16" s="329">
        <f t="shared" si="9"/>
        <v>-8</v>
      </c>
      <c r="G16" s="408">
        <f>G140</f>
        <v>0</v>
      </c>
      <c r="H16" s="329">
        <f t="shared" si="0"/>
        <v>-20</v>
      </c>
      <c r="I16" s="408">
        <f>I140</f>
        <v>0</v>
      </c>
      <c r="J16" s="329">
        <f t="shared" si="1"/>
        <v>-20</v>
      </c>
      <c r="K16" s="265">
        <f t="shared" ref="K16:K17" si="12">SUM(E16,G16,I16)</f>
        <v>0.6</v>
      </c>
      <c r="L16" s="342">
        <f t="shared" ref="L16:L17" si="13">(K16*$B16)-$D16*3</f>
        <v>-48</v>
      </c>
      <c r="M16" s="408">
        <f>M140</f>
        <v>0</v>
      </c>
      <c r="N16" s="329">
        <f t="shared" si="4"/>
        <v>-20</v>
      </c>
      <c r="O16" s="408">
        <f>O140</f>
        <v>0</v>
      </c>
      <c r="P16" s="329">
        <f t="shared" si="5"/>
        <v>-20</v>
      </c>
      <c r="Q16" s="408">
        <f>Q140</f>
        <v>0</v>
      </c>
      <c r="R16" s="329">
        <f t="shared" si="6"/>
        <v>-20</v>
      </c>
      <c r="S16" s="265">
        <f t="shared" si="10"/>
        <v>0</v>
      </c>
      <c r="T16" s="342">
        <f t="shared" si="8"/>
        <v>-60</v>
      </c>
    </row>
    <row r="17" spans="1:20" ht="15.75" thickBot="1" x14ac:dyDescent="0.3">
      <c r="A17" s="391" t="s">
        <v>84</v>
      </c>
      <c r="B17" s="392">
        <v>20</v>
      </c>
      <c r="C17" s="393" t="e">
        <f>C145</f>
        <v>#REF!</v>
      </c>
      <c r="D17" s="394" t="e">
        <f>D145</f>
        <v>#REF!</v>
      </c>
      <c r="E17" s="409" t="e">
        <f>E145</f>
        <v>#REF!</v>
      </c>
      <c r="F17" s="395" t="e">
        <f t="shared" si="9"/>
        <v>#REF!</v>
      </c>
      <c r="G17" s="409" t="e">
        <f>G145</f>
        <v>#REF!</v>
      </c>
      <c r="H17" s="395" t="e">
        <f t="shared" si="0"/>
        <v>#REF!</v>
      </c>
      <c r="I17" s="409" t="e">
        <f>I145</f>
        <v>#REF!</v>
      </c>
      <c r="J17" s="395" t="e">
        <f t="shared" si="1"/>
        <v>#REF!</v>
      </c>
      <c r="K17" s="396" t="e">
        <f t="shared" si="12"/>
        <v>#REF!</v>
      </c>
      <c r="L17" s="397" t="e">
        <f t="shared" si="13"/>
        <v>#REF!</v>
      </c>
      <c r="M17" s="409" t="e">
        <f>M145</f>
        <v>#REF!</v>
      </c>
      <c r="N17" s="395" t="e">
        <f t="shared" si="4"/>
        <v>#REF!</v>
      </c>
      <c r="O17" s="409" t="e">
        <f>O145</f>
        <v>#REF!</v>
      </c>
      <c r="P17" s="395" t="e">
        <f t="shared" si="5"/>
        <v>#REF!</v>
      </c>
      <c r="Q17" s="409" t="e">
        <f>Q145</f>
        <v>#REF!</v>
      </c>
      <c r="R17" s="395" t="e">
        <f t="shared" si="6"/>
        <v>#REF!</v>
      </c>
      <c r="S17" s="396" t="e">
        <f t="shared" ref="S17" si="14">SUM(M17,O17,Q17)</f>
        <v>#REF!</v>
      </c>
      <c r="T17" s="397" t="e">
        <f t="shared" si="8"/>
        <v>#REF!</v>
      </c>
    </row>
    <row r="18" spans="1:20" s="404" customFormat="1" ht="15.75" thickBot="1" x14ac:dyDescent="0.3">
      <c r="A18" s="403" t="s">
        <v>6</v>
      </c>
      <c r="B18" s="403">
        <f>SUM(B6:B17)</f>
        <v>250</v>
      </c>
      <c r="C18" s="398" t="e">
        <f t="shared" ref="C18:T18" si="15">SUM(C6:C17)</f>
        <v>#REF!</v>
      </c>
      <c r="D18" s="399" t="e">
        <f t="shared" si="15"/>
        <v>#REF!</v>
      </c>
      <c r="E18" s="410" t="e">
        <f t="shared" si="15"/>
        <v>#REF!</v>
      </c>
      <c r="F18" s="400" t="e">
        <f t="shared" si="15"/>
        <v>#REF!</v>
      </c>
      <c r="G18" s="410" t="e">
        <f t="shared" si="15"/>
        <v>#REF!</v>
      </c>
      <c r="H18" s="400" t="e">
        <f t="shared" si="15"/>
        <v>#REF!</v>
      </c>
      <c r="I18" s="410" t="e">
        <f t="shared" si="15"/>
        <v>#REF!</v>
      </c>
      <c r="J18" s="400" t="e">
        <f t="shared" si="15"/>
        <v>#REF!</v>
      </c>
      <c r="K18" s="401" t="e">
        <f t="shared" ref="K18:L18" si="16">SUM(K6:K17)</f>
        <v>#REF!</v>
      </c>
      <c r="L18" s="402" t="e">
        <f t="shared" si="16"/>
        <v>#REF!</v>
      </c>
      <c r="M18" s="410" t="e">
        <f t="shared" si="15"/>
        <v>#REF!</v>
      </c>
      <c r="N18" s="400" t="e">
        <f t="shared" si="15"/>
        <v>#REF!</v>
      </c>
      <c r="O18" s="410" t="e">
        <f t="shared" si="15"/>
        <v>#REF!</v>
      </c>
      <c r="P18" s="400" t="e">
        <f t="shared" si="15"/>
        <v>#REF!</v>
      </c>
      <c r="Q18" s="410" t="e">
        <f t="shared" si="15"/>
        <v>#REF!</v>
      </c>
      <c r="R18" s="400" t="e">
        <f t="shared" si="15"/>
        <v>#REF!</v>
      </c>
      <c r="S18" s="401" t="e">
        <f t="shared" si="15"/>
        <v>#REF!</v>
      </c>
      <c r="T18" s="402" t="e">
        <f t="shared" si="15"/>
        <v>#REF!</v>
      </c>
    </row>
    <row r="19" spans="1:20" ht="18.75" x14ac:dyDescent="0.3">
      <c r="A19" s="1388" t="s">
        <v>261</v>
      </c>
      <c r="B19" s="1388"/>
      <c r="C19" s="1388"/>
      <c r="D19" s="1388"/>
      <c r="E19" s="1388"/>
      <c r="F19" s="1388"/>
      <c r="G19" s="1388"/>
      <c r="H19" s="1388"/>
      <c r="I19" s="1388"/>
      <c r="J19" s="1388"/>
      <c r="K19" s="1388"/>
      <c r="L19" s="1388"/>
      <c r="M19" s="1388"/>
      <c r="N19" s="1388"/>
      <c r="O19" s="1388"/>
      <c r="P19" s="1388"/>
      <c r="Q19" s="1388"/>
      <c r="R19" s="1388"/>
      <c r="S19" s="1388"/>
      <c r="T19" s="1388"/>
    </row>
    <row r="20" spans="1:20" ht="36.75" thickBot="1" x14ac:dyDescent="0.3">
      <c r="A20" s="86" t="s">
        <v>14</v>
      </c>
      <c r="B20" s="278" t="s">
        <v>222</v>
      </c>
      <c r="C20" s="105" t="s">
        <v>165</v>
      </c>
      <c r="D20" s="306" t="s">
        <v>223</v>
      </c>
      <c r="E20" s="406" t="str">
        <f>'Eq Minima Unds Horas'!E5</f>
        <v>MAR</v>
      </c>
      <c r="F20" s="348" t="str">
        <f>'Eq Minima Unds Horas'!F5</f>
        <v>Saldo Mar</v>
      </c>
      <c r="G20" s="406" t="str">
        <f>'Eq Minima Unds Horas'!G5</f>
        <v>ABR</v>
      </c>
      <c r="H20" s="348" t="str">
        <f>'Eq Minima Unds Horas'!H5</f>
        <v>Saldo Abr</v>
      </c>
      <c r="I20" s="406" t="str">
        <f>'Eq Minima Unds Horas'!I5</f>
        <v>MAI</v>
      </c>
      <c r="J20" s="348" t="str">
        <f>'Eq Minima Unds Horas'!J5</f>
        <v>Saldo Mai</v>
      </c>
      <c r="K20" s="255" t="str">
        <f>'Eq Minima Unds Horas'!K5</f>
        <v>3º Trimestre</v>
      </c>
      <c r="L20" s="346" t="str">
        <f>'Eq Minima Unds Horas'!L5</f>
        <v>Saldo Trim</v>
      </c>
      <c r="M20" s="406" t="str">
        <f>'Eq Minima Unds Horas'!M5</f>
        <v>JUN</v>
      </c>
      <c r="N20" s="348" t="str">
        <f>'Eq Minima Unds Horas'!N5</f>
        <v>Saldo Jun</v>
      </c>
      <c r="O20" s="425" t="str">
        <f>'Eq Minima Unds Horas'!O5</f>
        <v>JUL</v>
      </c>
      <c r="P20" s="348" t="str">
        <f>'Eq Minima Unds Horas'!P5</f>
        <v>Saldo Jul</v>
      </c>
      <c r="Q20" s="425" t="str">
        <f>'Eq Minima Unds Horas'!Q5</f>
        <v>AGO</v>
      </c>
      <c r="R20" s="348" t="str">
        <f>'Eq Minima Unds Horas'!R5</f>
        <v>Saldo Ago</v>
      </c>
      <c r="S20" s="255" t="str">
        <f>'Eq Minima Unds Horas'!S5</f>
        <v>4º Trimestre</v>
      </c>
      <c r="T20" s="346" t="str">
        <f>'Eq Minima Unds Horas'!T5</f>
        <v>Saldo Trim</v>
      </c>
    </row>
    <row r="21" spans="1:20" ht="15.75" thickTop="1" x14ac:dyDescent="0.25">
      <c r="A21" s="9" t="s">
        <v>186</v>
      </c>
      <c r="B21" s="280">
        <v>12</v>
      </c>
      <c r="C21" s="84">
        <f t="shared" ref="C21:E21" si="17">SUM(C194,C200,C206)</f>
        <v>56</v>
      </c>
      <c r="D21" s="301">
        <f t="shared" si="17"/>
        <v>672</v>
      </c>
      <c r="E21" s="407">
        <f t="shared" si="17"/>
        <v>46</v>
      </c>
      <c r="F21" s="321">
        <f t="shared" si="9"/>
        <v>-120</v>
      </c>
      <c r="G21" s="407">
        <f>SUM(G194,G200,G206)</f>
        <v>0</v>
      </c>
      <c r="H21" s="321">
        <f t="shared" si="0"/>
        <v>-672</v>
      </c>
      <c r="I21" s="407">
        <f>SUM(I194,I200,I206)</f>
        <v>0</v>
      </c>
      <c r="J21" s="321">
        <f t="shared" si="1"/>
        <v>-672</v>
      </c>
      <c r="K21" s="257">
        <f t="shared" ref="K21:K22" si="18">SUM(E21,G21,I21)</f>
        <v>46</v>
      </c>
      <c r="L21" s="334">
        <f t="shared" ref="L21:L22" si="19">(K21*$B21)-$D21*3</f>
        <v>-1464</v>
      </c>
      <c r="M21" s="407">
        <f>SUM(M194,M200,M206)</f>
        <v>0</v>
      </c>
      <c r="N21" s="321">
        <f t="shared" si="4"/>
        <v>-672</v>
      </c>
      <c r="O21" s="407">
        <f>SUM(O194,O200,O206)</f>
        <v>0</v>
      </c>
      <c r="P21" s="321">
        <f t="shared" si="5"/>
        <v>-672</v>
      </c>
      <c r="Q21" s="407">
        <f>SUM(Q194,Q200,Q206)</f>
        <v>0</v>
      </c>
      <c r="R21" s="321">
        <f t="shared" si="6"/>
        <v>-672</v>
      </c>
      <c r="S21" s="257">
        <f t="shared" ref="S21:S34" si="20">SUM(M21,O21,Q21)</f>
        <v>0</v>
      </c>
      <c r="T21" s="334">
        <f t="shared" si="8"/>
        <v>-2016</v>
      </c>
    </row>
    <row r="22" spans="1:20" ht="15.75" thickBot="1" x14ac:dyDescent="0.3">
      <c r="A22" s="111" t="s">
        <v>181</v>
      </c>
      <c r="B22" s="280">
        <v>12</v>
      </c>
      <c r="C22" s="84">
        <f t="shared" ref="C22:E22" si="21">SUM(C195,C201,C207)</f>
        <v>36</v>
      </c>
      <c r="D22" s="301">
        <f t="shared" si="21"/>
        <v>432</v>
      </c>
      <c r="E22" s="407">
        <f t="shared" si="21"/>
        <v>19</v>
      </c>
      <c r="F22" s="321">
        <f t="shared" si="9"/>
        <v>-204</v>
      </c>
      <c r="G22" s="407">
        <f>SUM(G195,G201,G207)</f>
        <v>0</v>
      </c>
      <c r="H22" s="321">
        <f t="shared" si="0"/>
        <v>-432</v>
      </c>
      <c r="I22" s="407">
        <f>SUM(I195,I201,I207)</f>
        <v>0</v>
      </c>
      <c r="J22" s="321">
        <f t="shared" si="1"/>
        <v>-432</v>
      </c>
      <c r="K22" s="257">
        <f t="shared" si="18"/>
        <v>19</v>
      </c>
      <c r="L22" s="334">
        <f t="shared" si="19"/>
        <v>-1068</v>
      </c>
      <c r="M22" s="407">
        <f>SUM(M195,M201,M207)</f>
        <v>0</v>
      </c>
      <c r="N22" s="321">
        <f t="shared" si="4"/>
        <v>-432</v>
      </c>
      <c r="O22" s="407">
        <f>SUM(O195,O201,O207)</f>
        <v>0</v>
      </c>
      <c r="P22" s="321">
        <f t="shared" si="5"/>
        <v>-432</v>
      </c>
      <c r="Q22" s="407">
        <f>SUM(Q195,Q201,Q207)</f>
        <v>0</v>
      </c>
      <c r="R22" s="321">
        <f t="shared" si="6"/>
        <v>-432</v>
      </c>
      <c r="S22" s="257">
        <f t="shared" si="20"/>
        <v>0</v>
      </c>
      <c r="T22" s="334">
        <f t="shared" si="8"/>
        <v>-1296</v>
      </c>
    </row>
    <row r="23" spans="1:20" s="404" customFormat="1" ht="15.75" thickBot="1" x14ac:dyDescent="0.3">
      <c r="A23" s="403" t="s">
        <v>6</v>
      </c>
      <c r="B23" s="403">
        <f>SUM(B21:B22)</f>
        <v>24</v>
      </c>
      <c r="C23" s="398">
        <f t="shared" ref="C23:T23" si="22">SUM(C21:C22)</f>
        <v>92</v>
      </c>
      <c r="D23" s="399">
        <f t="shared" si="22"/>
        <v>1104</v>
      </c>
      <c r="E23" s="410">
        <f t="shared" si="22"/>
        <v>65</v>
      </c>
      <c r="F23" s="400">
        <f t="shared" si="22"/>
        <v>-324</v>
      </c>
      <c r="G23" s="410">
        <f t="shared" si="22"/>
        <v>0</v>
      </c>
      <c r="H23" s="400">
        <f t="shared" si="22"/>
        <v>-1104</v>
      </c>
      <c r="I23" s="410">
        <f t="shared" si="22"/>
        <v>0</v>
      </c>
      <c r="J23" s="400">
        <f t="shared" si="22"/>
        <v>-1104</v>
      </c>
      <c r="K23" s="401">
        <f t="shared" ref="K23:L23" si="23">SUM(K21:K22)</f>
        <v>65</v>
      </c>
      <c r="L23" s="402">
        <f t="shared" si="23"/>
        <v>-2532</v>
      </c>
      <c r="M23" s="410">
        <f t="shared" si="22"/>
        <v>0</v>
      </c>
      <c r="N23" s="400">
        <f t="shared" si="22"/>
        <v>-1104</v>
      </c>
      <c r="O23" s="410">
        <f t="shared" si="22"/>
        <v>0</v>
      </c>
      <c r="P23" s="400">
        <f t="shared" si="22"/>
        <v>-1104</v>
      </c>
      <c r="Q23" s="410">
        <f t="shared" si="22"/>
        <v>0</v>
      </c>
      <c r="R23" s="400">
        <f t="shared" si="22"/>
        <v>-1104</v>
      </c>
      <c r="S23" s="401">
        <f t="shared" si="22"/>
        <v>0</v>
      </c>
      <c r="T23" s="402">
        <f t="shared" si="22"/>
        <v>-3312</v>
      </c>
    </row>
    <row r="24" spans="1:20" ht="18.75" x14ac:dyDescent="0.3">
      <c r="A24" s="1389" t="s">
        <v>258</v>
      </c>
      <c r="B24" s="1389"/>
      <c r="C24" s="1389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  <c r="O24" s="1389"/>
      <c r="P24" s="1389"/>
      <c r="Q24" s="1389"/>
      <c r="R24" s="1389"/>
      <c r="S24" s="1389"/>
      <c r="T24" s="1389"/>
    </row>
    <row r="25" spans="1:20" ht="36.75" thickBot="1" x14ac:dyDescent="0.3">
      <c r="A25" s="86" t="s">
        <v>14</v>
      </c>
      <c r="B25" s="278" t="s">
        <v>222</v>
      </c>
      <c r="C25" s="105" t="s">
        <v>165</v>
      </c>
      <c r="D25" s="306" t="s">
        <v>223</v>
      </c>
      <c r="E25" s="406" t="str">
        <f>'Eq Minima Unds Horas'!E5</f>
        <v>MAR</v>
      </c>
      <c r="F25" s="348" t="str">
        <f>'Eq Minima Unds Horas'!F5</f>
        <v>Saldo Mar</v>
      </c>
      <c r="G25" s="406" t="str">
        <f>'Eq Minima Unds Horas'!G5</f>
        <v>ABR</v>
      </c>
      <c r="H25" s="348" t="str">
        <f>'Eq Minima Unds Horas'!H5</f>
        <v>Saldo Abr</v>
      </c>
      <c r="I25" s="406" t="str">
        <f>'Eq Minima Unds Horas'!I5</f>
        <v>MAI</v>
      </c>
      <c r="J25" s="348" t="str">
        <f>'Eq Minima Unds Horas'!J5</f>
        <v>Saldo Mai</v>
      </c>
      <c r="K25" s="255" t="str">
        <f>'Eq Minima Unds Horas'!K5</f>
        <v>3º Trimestre</v>
      </c>
      <c r="L25" s="346" t="str">
        <f>'Eq Minima Unds Horas'!L5</f>
        <v>Saldo Trim</v>
      </c>
      <c r="M25" s="406" t="str">
        <f>'Eq Minima Unds Horas'!M5</f>
        <v>JUN</v>
      </c>
      <c r="N25" s="348" t="str">
        <f>'Eq Minima Unds Horas'!N5</f>
        <v>Saldo Jun</v>
      </c>
      <c r="O25" s="425" t="str">
        <f>'Eq Minima Unds Horas'!O5</f>
        <v>JUL</v>
      </c>
      <c r="P25" s="348" t="str">
        <f>'Eq Minima Unds Horas'!P5</f>
        <v>Saldo Jul</v>
      </c>
      <c r="Q25" s="425" t="str">
        <f>'Eq Minima Unds Horas'!Q5</f>
        <v>AGO</v>
      </c>
      <c r="R25" s="348" t="str">
        <f>'Eq Minima Unds Horas'!R5</f>
        <v>Saldo Ago</v>
      </c>
      <c r="S25" s="255" t="str">
        <f>'Eq Minima Unds Horas'!S5</f>
        <v>4º Trimestre</v>
      </c>
      <c r="T25" s="346" t="str">
        <f>'Eq Minima Unds Horas'!T5</f>
        <v>Saldo Trim</v>
      </c>
    </row>
    <row r="26" spans="1:20" ht="15.75" thickTop="1" x14ac:dyDescent="0.25">
      <c r="A26" s="42" t="s">
        <v>108</v>
      </c>
      <c r="B26" s="280">
        <f>B169</f>
        <v>12</v>
      </c>
      <c r="C26" s="84" t="e">
        <f t="shared" ref="C26:E26" si="24">C169</f>
        <v>#REF!</v>
      </c>
      <c r="D26" s="301" t="e">
        <f t="shared" si="24"/>
        <v>#REF!</v>
      </c>
      <c r="E26" s="407" t="e">
        <f t="shared" si="24"/>
        <v>#REF!</v>
      </c>
      <c r="F26" s="321" t="e">
        <f t="shared" si="9"/>
        <v>#REF!</v>
      </c>
      <c r="G26" s="407" t="e">
        <f>G169</f>
        <v>#REF!</v>
      </c>
      <c r="H26" s="321" t="e">
        <f t="shared" si="0"/>
        <v>#REF!</v>
      </c>
      <c r="I26" s="407" t="e">
        <f>I169</f>
        <v>#REF!</v>
      </c>
      <c r="J26" s="321" t="e">
        <f t="shared" si="1"/>
        <v>#REF!</v>
      </c>
      <c r="K26" s="257" t="e">
        <f t="shared" ref="K26:K35" si="25">SUM(E26,G26,I26)</f>
        <v>#REF!</v>
      </c>
      <c r="L26" s="334" t="e">
        <f t="shared" ref="L26:L35" si="26">(K26*$B26)-$D26*3</f>
        <v>#REF!</v>
      </c>
      <c r="M26" s="407" t="e">
        <f>M169</f>
        <v>#REF!</v>
      </c>
      <c r="N26" s="321" t="e">
        <f t="shared" si="4"/>
        <v>#REF!</v>
      </c>
      <c r="O26" s="407" t="e">
        <f>O169</f>
        <v>#REF!</v>
      </c>
      <c r="P26" s="321" t="e">
        <f t="shared" si="5"/>
        <v>#REF!</v>
      </c>
      <c r="Q26" s="407" t="e">
        <f>Q169</f>
        <v>#REF!</v>
      </c>
      <c r="R26" s="321" t="e">
        <f t="shared" si="6"/>
        <v>#REF!</v>
      </c>
      <c r="S26" s="257" t="e">
        <f t="shared" si="20"/>
        <v>#REF!</v>
      </c>
      <c r="T26" s="334" t="e">
        <f t="shared" si="8"/>
        <v>#REF!</v>
      </c>
    </row>
    <row r="27" spans="1:20" x14ac:dyDescent="0.25">
      <c r="A27" s="144" t="s">
        <v>109</v>
      </c>
      <c r="B27" s="280">
        <f t="shared" ref="B27:E35" si="27">B170</f>
        <v>12</v>
      </c>
      <c r="C27" s="84" t="e">
        <f t="shared" si="27"/>
        <v>#REF!</v>
      </c>
      <c r="D27" s="301" t="e">
        <f t="shared" si="27"/>
        <v>#REF!</v>
      </c>
      <c r="E27" s="407" t="e">
        <f t="shared" si="27"/>
        <v>#REF!</v>
      </c>
      <c r="F27" s="321" t="e">
        <f t="shared" si="9"/>
        <v>#REF!</v>
      </c>
      <c r="G27" s="407" t="e">
        <f t="shared" ref="G27" si="28">G170</f>
        <v>#REF!</v>
      </c>
      <c r="H27" s="321" t="e">
        <f t="shared" si="0"/>
        <v>#REF!</v>
      </c>
      <c r="I27" s="407" t="e">
        <f t="shared" ref="I27" si="29">I170</f>
        <v>#REF!</v>
      </c>
      <c r="J27" s="321" t="e">
        <f t="shared" si="1"/>
        <v>#REF!</v>
      </c>
      <c r="K27" s="257" t="e">
        <f t="shared" si="25"/>
        <v>#REF!</v>
      </c>
      <c r="L27" s="334" t="e">
        <f t="shared" si="26"/>
        <v>#REF!</v>
      </c>
      <c r="M27" s="407" t="e">
        <f t="shared" ref="M27" si="30">M170</f>
        <v>#REF!</v>
      </c>
      <c r="N27" s="321" t="e">
        <f t="shared" si="4"/>
        <v>#REF!</v>
      </c>
      <c r="O27" s="407" t="e">
        <f t="shared" ref="O27" si="31">O170</f>
        <v>#REF!</v>
      </c>
      <c r="P27" s="321" t="e">
        <f t="shared" si="5"/>
        <v>#REF!</v>
      </c>
      <c r="Q27" s="407" t="e">
        <f t="shared" ref="Q27" si="32">Q170</f>
        <v>#REF!</v>
      </c>
      <c r="R27" s="321" t="e">
        <f t="shared" si="6"/>
        <v>#REF!</v>
      </c>
      <c r="S27" s="257" t="e">
        <f t="shared" si="20"/>
        <v>#REF!</v>
      </c>
      <c r="T27" s="334" t="e">
        <f t="shared" si="8"/>
        <v>#REF!</v>
      </c>
    </row>
    <row r="28" spans="1:20" x14ac:dyDescent="0.25">
      <c r="A28" s="144" t="s">
        <v>110</v>
      </c>
      <c r="B28" s="280">
        <f t="shared" si="27"/>
        <v>12</v>
      </c>
      <c r="C28" s="84" t="e">
        <f t="shared" si="27"/>
        <v>#REF!</v>
      </c>
      <c r="D28" s="301" t="e">
        <f t="shared" si="27"/>
        <v>#REF!</v>
      </c>
      <c r="E28" s="407" t="e">
        <f t="shared" si="27"/>
        <v>#REF!</v>
      </c>
      <c r="F28" s="321" t="e">
        <f t="shared" si="9"/>
        <v>#REF!</v>
      </c>
      <c r="G28" s="407" t="e">
        <f t="shared" ref="G28" si="33">G171</f>
        <v>#REF!</v>
      </c>
      <c r="H28" s="321" t="e">
        <f t="shared" si="0"/>
        <v>#REF!</v>
      </c>
      <c r="I28" s="407" t="e">
        <f t="shared" ref="I28" si="34">I171</f>
        <v>#REF!</v>
      </c>
      <c r="J28" s="321" t="e">
        <f t="shared" si="1"/>
        <v>#REF!</v>
      </c>
      <c r="K28" s="257" t="e">
        <f t="shared" si="25"/>
        <v>#REF!</v>
      </c>
      <c r="L28" s="334" t="e">
        <f t="shared" si="26"/>
        <v>#REF!</v>
      </c>
      <c r="M28" s="407" t="e">
        <f t="shared" ref="M28" si="35">M171</f>
        <v>#REF!</v>
      </c>
      <c r="N28" s="321" t="e">
        <f t="shared" si="4"/>
        <v>#REF!</v>
      </c>
      <c r="O28" s="407" t="e">
        <f t="shared" ref="O28" si="36">O171</f>
        <v>#REF!</v>
      </c>
      <c r="P28" s="321" t="e">
        <f t="shared" si="5"/>
        <v>#REF!</v>
      </c>
      <c r="Q28" s="407" t="e">
        <f t="shared" ref="Q28" si="37">Q171</f>
        <v>#REF!</v>
      </c>
      <c r="R28" s="321" t="e">
        <f t="shared" si="6"/>
        <v>#REF!</v>
      </c>
      <c r="S28" s="257" t="e">
        <f t="shared" si="20"/>
        <v>#REF!</v>
      </c>
      <c r="T28" s="334" t="e">
        <f t="shared" si="8"/>
        <v>#REF!</v>
      </c>
    </row>
    <row r="29" spans="1:20" x14ac:dyDescent="0.25">
      <c r="A29" s="144" t="s">
        <v>111</v>
      </c>
      <c r="B29" s="280">
        <f t="shared" si="27"/>
        <v>12</v>
      </c>
      <c r="C29" s="84" t="e">
        <f t="shared" si="27"/>
        <v>#REF!</v>
      </c>
      <c r="D29" s="301" t="e">
        <f t="shared" si="27"/>
        <v>#REF!</v>
      </c>
      <c r="E29" s="407" t="e">
        <f t="shared" si="27"/>
        <v>#REF!</v>
      </c>
      <c r="F29" s="321" t="e">
        <f t="shared" si="9"/>
        <v>#REF!</v>
      </c>
      <c r="G29" s="407" t="e">
        <f t="shared" ref="G29" si="38">G172</f>
        <v>#REF!</v>
      </c>
      <c r="H29" s="321" t="e">
        <f t="shared" si="0"/>
        <v>#REF!</v>
      </c>
      <c r="I29" s="407" t="e">
        <f t="shared" ref="I29" si="39">I172</f>
        <v>#REF!</v>
      </c>
      <c r="J29" s="321" t="e">
        <f t="shared" si="1"/>
        <v>#REF!</v>
      </c>
      <c r="K29" s="257" t="e">
        <f t="shared" si="25"/>
        <v>#REF!</v>
      </c>
      <c r="L29" s="334" t="e">
        <f t="shared" si="26"/>
        <v>#REF!</v>
      </c>
      <c r="M29" s="407" t="e">
        <f t="shared" ref="M29" si="40">M172</f>
        <v>#REF!</v>
      </c>
      <c r="N29" s="321" t="e">
        <f t="shared" si="4"/>
        <v>#REF!</v>
      </c>
      <c r="O29" s="407" t="e">
        <f t="shared" ref="O29" si="41">O172</f>
        <v>#REF!</v>
      </c>
      <c r="P29" s="321" t="e">
        <f t="shared" si="5"/>
        <v>#REF!</v>
      </c>
      <c r="Q29" s="407" t="e">
        <f t="shared" ref="Q29" si="42">Q172</f>
        <v>#REF!</v>
      </c>
      <c r="R29" s="321" t="e">
        <f t="shared" si="6"/>
        <v>#REF!</v>
      </c>
      <c r="S29" s="257" t="e">
        <f t="shared" si="20"/>
        <v>#REF!</v>
      </c>
      <c r="T29" s="334" t="e">
        <f t="shared" si="8"/>
        <v>#REF!</v>
      </c>
    </row>
    <row r="30" spans="1:20" x14ac:dyDescent="0.25">
      <c r="A30" s="144" t="s">
        <v>112</v>
      </c>
      <c r="B30" s="280">
        <f t="shared" si="27"/>
        <v>12</v>
      </c>
      <c r="C30" s="84" t="e">
        <f t="shared" si="27"/>
        <v>#REF!</v>
      </c>
      <c r="D30" s="301" t="e">
        <f t="shared" si="27"/>
        <v>#REF!</v>
      </c>
      <c r="E30" s="407" t="e">
        <f t="shared" si="27"/>
        <v>#REF!</v>
      </c>
      <c r="F30" s="321" t="e">
        <f t="shared" si="9"/>
        <v>#REF!</v>
      </c>
      <c r="G30" s="407" t="e">
        <f t="shared" ref="G30" si="43">G173</f>
        <v>#REF!</v>
      </c>
      <c r="H30" s="321" t="e">
        <f t="shared" si="0"/>
        <v>#REF!</v>
      </c>
      <c r="I30" s="407" t="e">
        <f t="shared" ref="I30" si="44">I173</f>
        <v>#REF!</v>
      </c>
      <c r="J30" s="321" t="e">
        <f t="shared" si="1"/>
        <v>#REF!</v>
      </c>
      <c r="K30" s="257" t="e">
        <f t="shared" si="25"/>
        <v>#REF!</v>
      </c>
      <c r="L30" s="334" t="e">
        <f t="shared" si="26"/>
        <v>#REF!</v>
      </c>
      <c r="M30" s="407" t="e">
        <f t="shared" ref="M30" si="45">M173</f>
        <v>#REF!</v>
      </c>
      <c r="N30" s="321" t="e">
        <f t="shared" si="4"/>
        <v>#REF!</v>
      </c>
      <c r="O30" s="407" t="e">
        <f t="shared" ref="O30" si="46">O173</f>
        <v>#REF!</v>
      </c>
      <c r="P30" s="321" t="e">
        <f t="shared" si="5"/>
        <v>#REF!</v>
      </c>
      <c r="Q30" s="407" t="e">
        <f t="shared" ref="Q30" si="47">Q173</f>
        <v>#REF!</v>
      </c>
      <c r="R30" s="321" t="e">
        <f t="shared" si="6"/>
        <v>#REF!</v>
      </c>
      <c r="S30" s="257" t="e">
        <f t="shared" si="20"/>
        <v>#REF!</v>
      </c>
      <c r="T30" s="334" t="e">
        <f t="shared" si="8"/>
        <v>#REF!</v>
      </c>
    </row>
    <row r="31" spans="1:20" x14ac:dyDescent="0.25">
      <c r="A31" s="144" t="s">
        <v>183</v>
      </c>
      <c r="B31" s="280">
        <f t="shared" si="27"/>
        <v>12</v>
      </c>
      <c r="C31" s="84" t="e">
        <f t="shared" si="27"/>
        <v>#REF!</v>
      </c>
      <c r="D31" s="301" t="e">
        <f t="shared" si="27"/>
        <v>#REF!</v>
      </c>
      <c r="E31" s="407" t="e">
        <f t="shared" si="27"/>
        <v>#REF!</v>
      </c>
      <c r="F31" s="321" t="e">
        <f t="shared" si="9"/>
        <v>#REF!</v>
      </c>
      <c r="G31" s="407" t="e">
        <f t="shared" ref="G31" si="48">G174</f>
        <v>#REF!</v>
      </c>
      <c r="H31" s="321" t="e">
        <f t="shared" si="0"/>
        <v>#REF!</v>
      </c>
      <c r="I31" s="407" t="e">
        <f t="shared" ref="I31" si="49">I174</f>
        <v>#REF!</v>
      </c>
      <c r="J31" s="321" t="e">
        <f t="shared" si="1"/>
        <v>#REF!</v>
      </c>
      <c r="K31" s="257" t="e">
        <f t="shared" si="25"/>
        <v>#REF!</v>
      </c>
      <c r="L31" s="334" t="e">
        <f t="shared" si="26"/>
        <v>#REF!</v>
      </c>
      <c r="M31" s="407" t="e">
        <f t="shared" ref="M31" si="50">M174</f>
        <v>#REF!</v>
      </c>
      <c r="N31" s="321" t="e">
        <f t="shared" si="4"/>
        <v>#REF!</v>
      </c>
      <c r="O31" s="407" t="e">
        <f t="shared" ref="O31" si="51">O174</f>
        <v>#REF!</v>
      </c>
      <c r="P31" s="321" t="e">
        <f t="shared" si="5"/>
        <v>#REF!</v>
      </c>
      <c r="Q31" s="407" t="e">
        <f t="shared" ref="Q31" si="52">Q174</f>
        <v>#REF!</v>
      </c>
      <c r="R31" s="321" t="e">
        <f t="shared" si="6"/>
        <v>#REF!</v>
      </c>
      <c r="S31" s="257" t="e">
        <f t="shared" si="20"/>
        <v>#REF!</v>
      </c>
      <c r="T31" s="334" t="e">
        <f t="shared" si="8"/>
        <v>#REF!</v>
      </c>
    </row>
    <row r="32" spans="1:20" x14ac:dyDescent="0.25">
      <c r="A32" s="144" t="s">
        <v>113</v>
      </c>
      <c r="B32" s="280">
        <f t="shared" si="27"/>
        <v>12</v>
      </c>
      <c r="C32" s="84" t="e">
        <f t="shared" si="27"/>
        <v>#REF!</v>
      </c>
      <c r="D32" s="301" t="e">
        <f t="shared" si="27"/>
        <v>#REF!</v>
      </c>
      <c r="E32" s="407" t="e">
        <f t="shared" si="27"/>
        <v>#REF!</v>
      </c>
      <c r="F32" s="321" t="e">
        <f t="shared" si="9"/>
        <v>#REF!</v>
      </c>
      <c r="G32" s="407" t="e">
        <f t="shared" ref="G32" si="53">G175</f>
        <v>#REF!</v>
      </c>
      <c r="H32" s="321" t="e">
        <f t="shared" si="0"/>
        <v>#REF!</v>
      </c>
      <c r="I32" s="407" t="e">
        <f t="shared" ref="I32" si="54">I175</f>
        <v>#REF!</v>
      </c>
      <c r="J32" s="321" t="e">
        <f t="shared" si="1"/>
        <v>#REF!</v>
      </c>
      <c r="K32" s="257" t="e">
        <f t="shared" si="25"/>
        <v>#REF!</v>
      </c>
      <c r="L32" s="334" t="e">
        <f t="shared" si="26"/>
        <v>#REF!</v>
      </c>
      <c r="M32" s="407" t="e">
        <f t="shared" ref="M32" si="55">M175</f>
        <v>#REF!</v>
      </c>
      <c r="N32" s="321" t="e">
        <f t="shared" si="4"/>
        <v>#REF!</v>
      </c>
      <c r="O32" s="407" t="e">
        <f t="shared" ref="O32" si="56">O175</f>
        <v>#REF!</v>
      </c>
      <c r="P32" s="321" t="e">
        <f t="shared" si="5"/>
        <v>#REF!</v>
      </c>
      <c r="Q32" s="407" t="e">
        <f t="shared" ref="Q32" si="57">Q175</f>
        <v>#REF!</v>
      </c>
      <c r="R32" s="321" t="e">
        <f t="shared" si="6"/>
        <v>#REF!</v>
      </c>
      <c r="S32" s="257" t="e">
        <f t="shared" si="20"/>
        <v>#REF!</v>
      </c>
      <c r="T32" s="334" t="e">
        <f t="shared" si="8"/>
        <v>#REF!</v>
      </c>
    </row>
    <row r="33" spans="1:20" x14ac:dyDescent="0.25">
      <c r="A33" s="144" t="s">
        <v>114</v>
      </c>
      <c r="B33" s="280">
        <f t="shared" si="27"/>
        <v>12</v>
      </c>
      <c r="C33" s="84" t="e">
        <f t="shared" si="27"/>
        <v>#REF!</v>
      </c>
      <c r="D33" s="301" t="e">
        <f t="shared" si="27"/>
        <v>#REF!</v>
      </c>
      <c r="E33" s="407" t="e">
        <f t="shared" si="27"/>
        <v>#REF!</v>
      </c>
      <c r="F33" s="321" t="e">
        <f t="shared" si="9"/>
        <v>#REF!</v>
      </c>
      <c r="G33" s="407" t="e">
        <f t="shared" ref="G33" si="58">G176</f>
        <v>#REF!</v>
      </c>
      <c r="H33" s="321" t="e">
        <f t="shared" si="0"/>
        <v>#REF!</v>
      </c>
      <c r="I33" s="407" t="e">
        <f t="shared" ref="I33" si="59">I176</f>
        <v>#REF!</v>
      </c>
      <c r="J33" s="321" t="e">
        <f t="shared" si="1"/>
        <v>#REF!</v>
      </c>
      <c r="K33" s="257" t="e">
        <f t="shared" si="25"/>
        <v>#REF!</v>
      </c>
      <c r="L33" s="334" t="e">
        <f t="shared" si="26"/>
        <v>#REF!</v>
      </c>
      <c r="M33" s="407" t="e">
        <f t="shared" ref="M33" si="60">M176</f>
        <v>#REF!</v>
      </c>
      <c r="N33" s="321" t="e">
        <f t="shared" si="4"/>
        <v>#REF!</v>
      </c>
      <c r="O33" s="407" t="e">
        <f t="shared" ref="O33" si="61">O176</f>
        <v>#REF!</v>
      </c>
      <c r="P33" s="321" t="e">
        <f t="shared" si="5"/>
        <v>#REF!</v>
      </c>
      <c r="Q33" s="407" t="e">
        <f t="shared" ref="Q33" si="62">Q176</f>
        <v>#REF!</v>
      </c>
      <c r="R33" s="321" t="e">
        <f t="shared" si="6"/>
        <v>#REF!</v>
      </c>
      <c r="S33" s="257" t="e">
        <f t="shared" si="20"/>
        <v>#REF!</v>
      </c>
      <c r="T33" s="334" t="e">
        <f t="shared" si="8"/>
        <v>#REF!</v>
      </c>
    </row>
    <row r="34" spans="1:20" x14ac:dyDescent="0.25">
      <c r="A34" s="144" t="s">
        <v>115</v>
      </c>
      <c r="B34" s="280">
        <f t="shared" si="27"/>
        <v>12</v>
      </c>
      <c r="C34" s="84" t="e">
        <f t="shared" si="27"/>
        <v>#REF!</v>
      </c>
      <c r="D34" s="301" t="e">
        <f t="shared" si="27"/>
        <v>#REF!</v>
      </c>
      <c r="E34" s="407" t="e">
        <f t="shared" si="27"/>
        <v>#REF!</v>
      </c>
      <c r="F34" s="321" t="e">
        <f t="shared" si="9"/>
        <v>#REF!</v>
      </c>
      <c r="G34" s="407" t="e">
        <f t="shared" ref="G34" si="63">G177</f>
        <v>#REF!</v>
      </c>
      <c r="H34" s="321" t="e">
        <f t="shared" si="0"/>
        <v>#REF!</v>
      </c>
      <c r="I34" s="407" t="e">
        <f t="shared" ref="I34" si="64">I177</f>
        <v>#REF!</v>
      </c>
      <c r="J34" s="321" t="e">
        <f t="shared" si="1"/>
        <v>#REF!</v>
      </c>
      <c r="K34" s="257" t="e">
        <f t="shared" si="25"/>
        <v>#REF!</v>
      </c>
      <c r="L34" s="334" t="e">
        <f t="shared" si="26"/>
        <v>#REF!</v>
      </c>
      <c r="M34" s="407" t="e">
        <f t="shared" ref="M34" si="65">M177</f>
        <v>#REF!</v>
      </c>
      <c r="N34" s="321" t="e">
        <f t="shared" si="4"/>
        <v>#REF!</v>
      </c>
      <c r="O34" s="407" t="e">
        <f t="shared" ref="O34" si="66">O177</f>
        <v>#REF!</v>
      </c>
      <c r="P34" s="321" t="e">
        <f t="shared" si="5"/>
        <v>#REF!</v>
      </c>
      <c r="Q34" s="407" t="e">
        <f t="shared" ref="Q34" si="67">Q177</f>
        <v>#REF!</v>
      </c>
      <c r="R34" s="321" t="e">
        <f t="shared" si="6"/>
        <v>#REF!</v>
      </c>
      <c r="S34" s="257" t="e">
        <f t="shared" si="20"/>
        <v>#REF!</v>
      </c>
      <c r="T34" s="334" t="e">
        <f t="shared" si="8"/>
        <v>#REF!</v>
      </c>
    </row>
    <row r="35" spans="1:20" ht="15.75" thickBot="1" x14ac:dyDescent="0.3">
      <c r="A35" s="144" t="s">
        <v>116</v>
      </c>
      <c r="B35" s="280">
        <f t="shared" si="27"/>
        <v>12</v>
      </c>
      <c r="C35" s="84" t="e">
        <f t="shared" si="27"/>
        <v>#REF!</v>
      </c>
      <c r="D35" s="301" t="e">
        <f t="shared" si="27"/>
        <v>#REF!</v>
      </c>
      <c r="E35" s="407" t="e">
        <f t="shared" si="27"/>
        <v>#REF!</v>
      </c>
      <c r="F35" s="321" t="e">
        <f t="shared" si="9"/>
        <v>#REF!</v>
      </c>
      <c r="G35" s="407" t="e">
        <f t="shared" ref="G35" si="68">G178</f>
        <v>#REF!</v>
      </c>
      <c r="H35" s="321" t="e">
        <f t="shared" si="0"/>
        <v>#REF!</v>
      </c>
      <c r="I35" s="407" t="e">
        <f t="shared" ref="I35" si="69">I178</f>
        <v>#REF!</v>
      </c>
      <c r="J35" s="321" t="e">
        <f t="shared" si="1"/>
        <v>#REF!</v>
      </c>
      <c r="K35" s="257" t="e">
        <f t="shared" si="25"/>
        <v>#REF!</v>
      </c>
      <c r="L35" s="334" t="e">
        <f t="shared" si="26"/>
        <v>#REF!</v>
      </c>
      <c r="M35" s="407" t="e">
        <f t="shared" ref="M35" si="70">M178</f>
        <v>#REF!</v>
      </c>
      <c r="N35" s="321" t="e">
        <f t="shared" si="4"/>
        <v>#REF!</v>
      </c>
      <c r="O35" s="407" t="e">
        <f t="shared" ref="O35" si="71">O178</f>
        <v>#REF!</v>
      </c>
      <c r="P35" s="321" t="e">
        <f t="shared" si="5"/>
        <v>#REF!</v>
      </c>
      <c r="Q35" s="407" t="e">
        <f t="shared" ref="Q35" si="72">Q178</f>
        <v>#REF!</v>
      </c>
      <c r="R35" s="321" t="e">
        <f t="shared" si="6"/>
        <v>#REF!</v>
      </c>
      <c r="S35" s="257" t="e">
        <f t="shared" ref="S35" si="73">SUM(M35,O35,Q35)</f>
        <v>#REF!</v>
      </c>
      <c r="T35" s="334" t="e">
        <f t="shared" si="8"/>
        <v>#REF!</v>
      </c>
    </row>
    <row r="36" spans="1:20" s="404" customFormat="1" ht="15.75" thickBot="1" x14ac:dyDescent="0.3">
      <c r="A36" s="403" t="s">
        <v>6</v>
      </c>
      <c r="B36" s="403">
        <f>SUM(B26:B35)</f>
        <v>120</v>
      </c>
      <c r="C36" s="398" t="e">
        <f t="shared" ref="C36:T36" si="74">SUM(C26:C35)</f>
        <v>#REF!</v>
      </c>
      <c r="D36" s="399" t="e">
        <f t="shared" si="74"/>
        <v>#REF!</v>
      </c>
      <c r="E36" s="410" t="e">
        <f t="shared" si="74"/>
        <v>#REF!</v>
      </c>
      <c r="F36" s="400" t="e">
        <f t="shared" si="74"/>
        <v>#REF!</v>
      </c>
      <c r="G36" s="410" t="e">
        <f t="shared" si="74"/>
        <v>#REF!</v>
      </c>
      <c r="H36" s="400" t="e">
        <f t="shared" si="74"/>
        <v>#REF!</v>
      </c>
      <c r="I36" s="410" t="e">
        <f t="shared" si="74"/>
        <v>#REF!</v>
      </c>
      <c r="J36" s="400" t="e">
        <f t="shared" si="74"/>
        <v>#REF!</v>
      </c>
      <c r="K36" s="401" t="e">
        <f t="shared" ref="K36:L36" si="75">SUM(K26:K35)</f>
        <v>#REF!</v>
      </c>
      <c r="L36" s="402" t="e">
        <f t="shared" si="75"/>
        <v>#REF!</v>
      </c>
      <c r="M36" s="410" t="e">
        <f t="shared" si="74"/>
        <v>#REF!</v>
      </c>
      <c r="N36" s="400" t="e">
        <f>SUM(N26:N35)</f>
        <v>#REF!</v>
      </c>
      <c r="O36" s="410" t="e">
        <f t="shared" si="74"/>
        <v>#REF!</v>
      </c>
      <c r="P36" s="400" t="e">
        <f t="shared" si="74"/>
        <v>#REF!</v>
      </c>
      <c r="Q36" s="410" t="e">
        <f t="shared" si="74"/>
        <v>#REF!</v>
      </c>
      <c r="R36" s="400" t="e">
        <f t="shared" si="74"/>
        <v>#REF!</v>
      </c>
      <c r="S36" s="401" t="e">
        <f t="shared" si="74"/>
        <v>#REF!</v>
      </c>
      <c r="T36" s="402" t="e">
        <f t="shared" si="74"/>
        <v>#REF!</v>
      </c>
    </row>
    <row r="38" spans="1:20" ht="15.75" hidden="1" x14ac:dyDescent="0.25">
      <c r="A38" s="1290" t="s">
        <v>232</v>
      </c>
      <c r="B38" s="1291"/>
      <c r="C38" s="1291"/>
      <c r="D38" s="1291"/>
      <c r="E38" s="1291"/>
      <c r="F38" s="1291"/>
      <c r="G38" s="1291"/>
      <c r="H38" s="1291"/>
      <c r="I38" s="1291"/>
      <c r="J38" s="1291"/>
      <c r="K38" s="1291"/>
      <c r="L38" s="1291"/>
      <c r="M38" s="1291"/>
      <c r="N38" s="1291"/>
      <c r="O38" s="1291"/>
      <c r="P38" s="1291"/>
      <c r="Q38" s="1291"/>
      <c r="R38" s="1291"/>
      <c r="S38" s="1291"/>
      <c r="T38" s="1291"/>
    </row>
    <row r="39" spans="1:20" ht="36.75" hidden="1" thickBot="1" x14ac:dyDescent="0.3">
      <c r="A39" s="86" t="s">
        <v>14</v>
      </c>
      <c r="B39" s="278" t="s">
        <v>222</v>
      </c>
      <c r="C39" s="105" t="s">
        <v>165</v>
      </c>
      <c r="D39" s="306" t="s">
        <v>223</v>
      </c>
      <c r="E39" s="406" t="s">
        <v>2</v>
      </c>
      <c r="F39" s="348" t="s">
        <v>225</v>
      </c>
      <c r="G39" s="406" t="s">
        <v>3</v>
      </c>
      <c r="H39" s="348" t="s">
        <v>226</v>
      </c>
      <c r="I39" s="406" t="s">
        <v>4</v>
      </c>
      <c r="J39" s="348" t="s">
        <v>227</v>
      </c>
      <c r="K39" s="255" t="s">
        <v>197</v>
      </c>
      <c r="L39" s="346" t="s">
        <v>224</v>
      </c>
      <c r="M39" s="406" t="s">
        <v>5</v>
      </c>
      <c r="N39" s="348" t="s">
        <v>228</v>
      </c>
      <c r="O39" s="425" t="s">
        <v>194</v>
      </c>
      <c r="P39" s="348" t="s">
        <v>229</v>
      </c>
      <c r="Q39" s="425" t="s">
        <v>195</v>
      </c>
      <c r="R39" s="348" t="s">
        <v>230</v>
      </c>
      <c r="S39" s="255" t="s">
        <v>197</v>
      </c>
      <c r="T39" s="346" t="s">
        <v>224</v>
      </c>
    </row>
    <row r="40" spans="1:20" ht="15.75" hidden="1" thickTop="1" x14ac:dyDescent="0.25">
      <c r="A40" s="89" t="s">
        <v>17</v>
      </c>
      <c r="B40" s="280">
        <v>40</v>
      </c>
      <c r="C40" s="84">
        <f>'Pque N Mundo I'!B25</f>
        <v>5</v>
      </c>
      <c r="D40" s="301">
        <f t="shared" ref="D40:D44" si="76">C40*B40</f>
        <v>200</v>
      </c>
      <c r="E40" s="407">
        <f>'Pque N Mundo I'!C25</f>
        <v>5</v>
      </c>
      <c r="F40" s="321">
        <f t="shared" ref="F40:H44" si="77">(E40*$B40)-$D40</f>
        <v>0</v>
      </c>
      <c r="G40" s="407">
        <f>'Pque N Mundo I'!E25</f>
        <v>0</v>
      </c>
      <c r="H40" s="321">
        <f t="shared" si="77"/>
        <v>-200</v>
      </c>
      <c r="I40" s="407">
        <f>'Pque N Mundo I'!G25</f>
        <v>0</v>
      </c>
      <c r="J40" s="321">
        <f t="shared" ref="J40:J44" si="78">(I40*$B40)-$D40</f>
        <v>-200</v>
      </c>
      <c r="K40" s="257">
        <f t="shared" ref="K40:K44" si="79">SUM(E40,G40,I40)</f>
        <v>5</v>
      </c>
      <c r="L40" s="334">
        <f t="shared" ref="L40:L44" si="80">(K40*$B40)-$D40*3</f>
        <v>-400</v>
      </c>
      <c r="M40" s="407">
        <f>'Pque N Mundo I'!K25</f>
        <v>0</v>
      </c>
      <c r="N40" s="321">
        <f t="shared" ref="N40:N44" si="81">(M40*$B40)-$D40</f>
        <v>-200</v>
      </c>
      <c r="O40" s="407">
        <f>'Pque N Mundo I'!M25</f>
        <v>0</v>
      </c>
      <c r="P40" s="321">
        <f t="shared" ref="P40:P44" si="82">(O40*$B40)-$D40</f>
        <v>-200</v>
      </c>
      <c r="Q40" s="407">
        <f>'Pque N Mundo I'!O25</f>
        <v>0</v>
      </c>
      <c r="R40" s="321">
        <f t="shared" ref="R40:R44" si="83">(Q40*$B40)-$D40</f>
        <v>-200</v>
      </c>
      <c r="S40" s="257">
        <f t="shared" ref="S40:S44" si="84">SUM(M40,O40,Q40)</f>
        <v>0</v>
      </c>
      <c r="T40" s="334">
        <f t="shared" ref="T40:T44" si="85">(S40*$B40)-$D40*3</f>
        <v>-600</v>
      </c>
    </row>
    <row r="41" spans="1:20" hidden="1" x14ac:dyDescent="0.25">
      <c r="A41" s="89" t="s">
        <v>20</v>
      </c>
      <c r="B41" s="280">
        <v>20</v>
      </c>
      <c r="C41" s="84">
        <f>'Pque N Mundo I'!B30</f>
        <v>2</v>
      </c>
      <c r="D41" s="301">
        <f t="shared" si="76"/>
        <v>40</v>
      </c>
      <c r="E41" s="407">
        <f>'Pque N Mundo I'!C30</f>
        <v>2</v>
      </c>
      <c r="F41" s="321">
        <f t="shared" si="77"/>
        <v>0</v>
      </c>
      <c r="G41" s="407">
        <f>'Pque N Mundo I'!E30</f>
        <v>0</v>
      </c>
      <c r="H41" s="321">
        <f t="shared" si="77"/>
        <v>-40</v>
      </c>
      <c r="I41" s="407">
        <f>'Pque N Mundo I'!G30</f>
        <v>0</v>
      </c>
      <c r="J41" s="321">
        <f t="shared" si="78"/>
        <v>-40</v>
      </c>
      <c r="K41" s="257">
        <f t="shared" si="79"/>
        <v>2</v>
      </c>
      <c r="L41" s="334">
        <f t="shared" si="80"/>
        <v>-80</v>
      </c>
      <c r="M41" s="407">
        <f>'Pque N Mundo I'!K30</f>
        <v>0</v>
      </c>
      <c r="N41" s="321">
        <f t="shared" si="81"/>
        <v>-40</v>
      </c>
      <c r="O41" s="407">
        <f>'Pque N Mundo I'!M30</f>
        <v>0</v>
      </c>
      <c r="P41" s="321">
        <f t="shared" si="82"/>
        <v>-40</v>
      </c>
      <c r="Q41" s="407">
        <f>'Pque N Mundo I'!O30</f>
        <v>0</v>
      </c>
      <c r="R41" s="321">
        <f t="shared" si="83"/>
        <v>-40</v>
      </c>
      <c r="S41" s="257">
        <f t="shared" si="84"/>
        <v>0</v>
      </c>
      <c r="T41" s="334">
        <f t="shared" si="85"/>
        <v>-120</v>
      </c>
    </row>
    <row r="42" spans="1:20" hidden="1" x14ac:dyDescent="0.25">
      <c r="A42" s="89" t="s">
        <v>43</v>
      </c>
      <c r="B42" s="280">
        <v>20</v>
      </c>
      <c r="C42" s="84">
        <f>'Pque N Mundo I'!B31</f>
        <v>1</v>
      </c>
      <c r="D42" s="301">
        <f t="shared" si="76"/>
        <v>20</v>
      </c>
      <c r="E42" s="407">
        <f>'Pque N Mundo I'!C31</f>
        <v>1</v>
      </c>
      <c r="F42" s="321">
        <f t="shared" si="77"/>
        <v>0</v>
      </c>
      <c r="G42" s="407">
        <f>'Pque N Mundo I'!E31</f>
        <v>0</v>
      </c>
      <c r="H42" s="321">
        <f t="shared" si="77"/>
        <v>-20</v>
      </c>
      <c r="I42" s="407">
        <f>'Pque N Mundo I'!G31</f>
        <v>0</v>
      </c>
      <c r="J42" s="321">
        <f t="shared" si="78"/>
        <v>-20</v>
      </c>
      <c r="K42" s="257">
        <f t="shared" si="79"/>
        <v>1</v>
      </c>
      <c r="L42" s="334">
        <f t="shared" si="80"/>
        <v>-40</v>
      </c>
      <c r="M42" s="407">
        <f>'Pque N Mundo I'!K31</f>
        <v>0</v>
      </c>
      <c r="N42" s="321">
        <f t="shared" si="81"/>
        <v>-20</v>
      </c>
      <c r="O42" s="407">
        <f>'Pque N Mundo I'!M31</f>
        <v>0</v>
      </c>
      <c r="P42" s="321">
        <f t="shared" si="82"/>
        <v>-20</v>
      </c>
      <c r="Q42" s="407">
        <f>'Pque N Mundo I'!O31</f>
        <v>0</v>
      </c>
      <c r="R42" s="321">
        <f t="shared" si="83"/>
        <v>-20</v>
      </c>
      <c r="S42" s="257">
        <f t="shared" si="84"/>
        <v>0</v>
      </c>
      <c r="T42" s="334">
        <f t="shared" si="85"/>
        <v>-60</v>
      </c>
    </row>
    <row r="43" spans="1:20" hidden="1" x14ac:dyDescent="0.25">
      <c r="A43" s="89" t="s">
        <v>22</v>
      </c>
      <c r="B43" s="280">
        <v>20</v>
      </c>
      <c r="C43" s="84">
        <f>'Pque N Mundo I'!B32</f>
        <v>1</v>
      </c>
      <c r="D43" s="301">
        <f t="shared" si="76"/>
        <v>20</v>
      </c>
      <c r="E43" s="407">
        <f>'Pque N Mundo I'!C32</f>
        <v>1</v>
      </c>
      <c r="F43" s="321">
        <f t="shared" si="77"/>
        <v>0</v>
      </c>
      <c r="G43" s="407">
        <f>'Pque N Mundo I'!E32</f>
        <v>0</v>
      </c>
      <c r="H43" s="321">
        <f t="shared" si="77"/>
        <v>-20</v>
      </c>
      <c r="I43" s="407">
        <f>'Pque N Mundo I'!G32</f>
        <v>0</v>
      </c>
      <c r="J43" s="321">
        <f t="shared" si="78"/>
        <v>-20</v>
      </c>
      <c r="K43" s="257">
        <f t="shared" si="79"/>
        <v>1</v>
      </c>
      <c r="L43" s="334">
        <f t="shared" si="80"/>
        <v>-40</v>
      </c>
      <c r="M43" s="407">
        <f>'Pque N Mundo I'!K32</f>
        <v>0</v>
      </c>
      <c r="N43" s="321">
        <f t="shared" si="81"/>
        <v>-20</v>
      </c>
      <c r="O43" s="407">
        <f>'Pque N Mundo I'!M32</f>
        <v>0</v>
      </c>
      <c r="P43" s="321">
        <f t="shared" si="82"/>
        <v>-20</v>
      </c>
      <c r="Q43" s="407">
        <f>'Pque N Mundo I'!O32</f>
        <v>0</v>
      </c>
      <c r="R43" s="321">
        <f t="shared" si="83"/>
        <v>-20</v>
      </c>
      <c r="S43" s="257">
        <f t="shared" si="84"/>
        <v>0</v>
      </c>
      <c r="T43" s="334">
        <f t="shared" si="85"/>
        <v>-60</v>
      </c>
    </row>
    <row r="44" spans="1:20" ht="15.75" hidden="1" thickBot="1" x14ac:dyDescent="0.3">
      <c r="A44" s="89" t="s">
        <v>23</v>
      </c>
      <c r="B44" s="280">
        <v>20</v>
      </c>
      <c r="C44" s="84">
        <f>'Pque N Mundo I'!B33</f>
        <v>2</v>
      </c>
      <c r="D44" s="301">
        <f t="shared" si="76"/>
        <v>40</v>
      </c>
      <c r="E44" s="407">
        <f>'Pque N Mundo I'!C33</f>
        <v>1.5</v>
      </c>
      <c r="F44" s="321">
        <f t="shared" si="77"/>
        <v>-10</v>
      </c>
      <c r="G44" s="407">
        <f>'Pque N Mundo I'!E33</f>
        <v>0</v>
      </c>
      <c r="H44" s="321">
        <f t="shared" si="77"/>
        <v>-40</v>
      </c>
      <c r="I44" s="407">
        <f>'Pque N Mundo I'!G33</f>
        <v>0</v>
      </c>
      <c r="J44" s="321">
        <f t="shared" si="78"/>
        <v>-40</v>
      </c>
      <c r="K44" s="257">
        <f t="shared" si="79"/>
        <v>1.5</v>
      </c>
      <c r="L44" s="334">
        <f t="shared" si="80"/>
        <v>-90</v>
      </c>
      <c r="M44" s="407">
        <f>'Pque N Mundo I'!K33</f>
        <v>0</v>
      </c>
      <c r="N44" s="321">
        <f t="shared" si="81"/>
        <v>-40</v>
      </c>
      <c r="O44" s="407">
        <f>'Pque N Mundo I'!M33</f>
        <v>0</v>
      </c>
      <c r="P44" s="321">
        <f t="shared" si="82"/>
        <v>-40</v>
      </c>
      <c r="Q44" s="407">
        <f>'Pque N Mundo I'!O33</f>
        <v>0</v>
      </c>
      <c r="R44" s="321">
        <f t="shared" si="83"/>
        <v>-40</v>
      </c>
      <c r="S44" s="257">
        <f t="shared" si="84"/>
        <v>0</v>
      </c>
      <c r="T44" s="334">
        <f t="shared" si="85"/>
        <v>-120</v>
      </c>
    </row>
    <row r="45" spans="1:20" ht="15.75" hidden="1" thickBot="1" x14ac:dyDescent="0.3">
      <c r="A45" s="359" t="s">
        <v>7</v>
      </c>
      <c r="B45" s="360">
        <f t="shared" ref="B45:T45" si="86">SUM(B40:B44)</f>
        <v>120</v>
      </c>
      <c r="C45" s="388">
        <f t="shared" si="86"/>
        <v>11</v>
      </c>
      <c r="D45" s="389">
        <f t="shared" si="86"/>
        <v>320</v>
      </c>
      <c r="E45" s="411">
        <f t="shared" si="86"/>
        <v>10.5</v>
      </c>
      <c r="F45" s="362">
        <f t="shared" si="86"/>
        <v>-10</v>
      </c>
      <c r="G45" s="411">
        <f t="shared" si="86"/>
        <v>0</v>
      </c>
      <c r="H45" s="362">
        <f t="shared" si="86"/>
        <v>-320</v>
      </c>
      <c r="I45" s="411">
        <f t="shared" si="86"/>
        <v>0</v>
      </c>
      <c r="J45" s="362">
        <f t="shared" si="86"/>
        <v>-320</v>
      </c>
      <c r="K45" s="363">
        <f t="shared" ref="K45:L45" si="87">SUM(K40:K44)</f>
        <v>10.5</v>
      </c>
      <c r="L45" s="364">
        <f t="shared" si="87"/>
        <v>-650</v>
      </c>
      <c r="M45" s="411">
        <f t="shared" si="86"/>
        <v>0</v>
      </c>
      <c r="N45" s="362">
        <f t="shared" si="86"/>
        <v>-320</v>
      </c>
      <c r="O45" s="411">
        <f t="shared" si="86"/>
        <v>0</v>
      </c>
      <c r="P45" s="362">
        <f t="shared" si="86"/>
        <v>-320</v>
      </c>
      <c r="Q45" s="411">
        <f t="shared" si="86"/>
        <v>0</v>
      </c>
      <c r="R45" s="362">
        <f t="shared" si="86"/>
        <v>-320</v>
      </c>
      <c r="S45" s="363">
        <f t="shared" si="86"/>
        <v>0</v>
      </c>
      <c r="T45" s="364">
        <f t="shared" si="86"/>
        <v>-960</v>
      </c>
    </row>
    <row r="46" spans="1:20" hidden="1" x14ac:dyDescent="0.25"/>
    <row r="47" spans="1:20" ht="15.75" hidden="1" x14ac:dyDescent="0.25">
      <c r="A47" s="1290" t="s">
        <v>233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K47" s="1291"/>
      <c r="L47" s="1291"/>
      <c r="M47" s="1291"/>
      <c r="N47" s="1291"/>
      <c r="O47" s="1291"/>
      <c r="P47" s="1291"/>
      <c r="Q47" s="1291"/>
      <c r="R47" s="1291"/>
      <c r="S47" s="1291"/>
      <c r="T47" s="1291"/>
    </row>
    <row r="48" spans="1:20" ht="36.75" hidden="1" thickBot="1" x14ac:dyDescent="0.3">
      <c r="A48" s="86" t="s">
        <v>14</v>
      </c>
      <c r="B48" s="278" t="s">
        <v>222</v>
      </c>
      <c r="C48" s="105" t="s">
        <v>165</v>
      </c>
      <c r="D48" s="306" t="s">
        <v>223</v>
      </c>
      <c r="E48" s="406" t="s">
        <v>2</v>
      </c>
      <c r="F48" s="348" t="s">
        <v>225</v>
      </c>
      <c r="G48" s="406" t="s">
        <v>3</v>
      </c>
      <c r="H48" s="348" t="s">
        <v>226</v>
      </c>
      <c r="I48" s="406" t="s">
        <v>4</v>
      </c>
      <c r="J48" s="348" t="s">
        <v>227</v>
      </c>
      <c r="K48" s="255" t="s">
        <v>197</v>
      </c>
      <c r="L48" s="346" t="s">
        <v>224</v>
      </c>
      <c r="M48" s="406" t="s">
        <v>5</v>
      </c>
      <c r="N48" s="348" t="s">
        <v>228</v>
      </c>
      <c r="O48" s="425" t="s">
        <v>194</v>
      </c>
      <c r="P48" s="348" t="s">
        <v>229</v>
      </c>
      <c r="Q48" s="425" t="s">
        <v>195</v>
      </c>
      <c r="R48" s="348" t="s">
        <v>230</v>
      </c>
      <c r="S48" s="255" t="s">
        <v>197</v>
      </c>
      <c r="T48" s="346" t="s">
        <v>224</v>
      </c>
    </row>
    <row r="49" spans="1:20" ht="15.75" hidden="1" thickTop="1" x14ac:dyDescent="0.25">
      <c r="A49" s="89" t="s">
        <v>17</v>
      </c>
      <c r="B49" s="280">
        <v>40</v>
      </c>
      <c r="C49" s="84">
        <f>'Pque N Mundo II'!B25</f>
        <v>4</v>
      </c>
      <c r="D49" s="301">
        <f t="shared" ref="D49:D52" si="88">C49*B49</f>
        <v>160</v>
      </c>
      <c r="E49" s="407">
        <f>'Pque N Mundo II'!C25</f>
        <v>4</v>
      </c>
      <c r="F49" s="321">
        <f t="shared" ref="F49:F52" si="89">(E49*$B49)-$D49</f>
        <v>0</v>
      </c>
      <c r="G49" s="407">
        <f>'Pque N Mundo II'!E25</f>
        <v>0</v>
      </c>
      <c r="H49" s="321">
        <f t="shared" ref="H49:H52" si="90">(G49*$B49)-$D49</f>
        <v>-160</v>
      </c>
      <c r="I49" s="407">
        <f>'Pque N Mundo II'!G25</f>
        <v>0</v>
      </c>
      <c r="J49" s="321">
        <f t="shared" ref="J49:J52" si="91">(I49*$B49)-$D49</f>
        <v>-160</v>
      </c>
      <c r="K49" s="257">
        <f t="shared" ref="K49:K52" si="92">SUM(E49,G49,I49)</f>
        <v>4</v>
      </c>
      <c r="L49" s="334">
        <f t="shared" ref="L49:L52" si="93">(K49*$B49)-$D49*3</f>
        <v>-320</v>
      </c>
      <c r="M49" s="407">
        <f>'Pque N Mundo II'!K25</f>
        <v>0</v>
      </c>
      <c r="N49" s="321">
        <f t="shared" ref="N49:N52" si="94">(M49*$B49)-$D49</f>
        <v>-160</v>
      </c>
      <c r="O49" s="407">
        <f>'Pque N Mundo II'!M25</f>
        <v>0</v>
      </c>
      <c r="P49" s="321">
        <f t="shared" ref="P49:P52" si="95">(O49*$B49)-$D49</f>
        <v>-160</v>
      </c>
      <c r="Q49" s="407">
        <f>'Pque N Mundo II'!O25</f>
        <v>0</v>
      </c>
      <c r="R49" s="321">
        <f t="shared" ref="R49:R52" si="96">(Q49*$B49)-$D49</f>
        <v>-160</v>
      </c>
      <c r="S49" s="257">
        <f t="shared" ref="S49:S52" si="97">SUM(M49,O49,Q49)</f>
        <v>0</v>
      </c>
      <c r="T49" s="334">
        <f t="shared" ref="T49:T52" si="98">(S49*$B49)-$D49*3</f>
        <v>-480</v>
      </c>
    </row>
    <row r="50" spans="1:20" hidden="1" x14ac:dyDescent="0.25">
      <c r="A50" s="89" t="s">
        <v>20</v>
      </c>
      <c r="B50" s="280">
        <v>20</v>
      </c>
      <c r="C50" s="84">
        <f>'Pque N Mundo II'!B29</f>
        <v>2</v>
      </c>
      <c r="D50" s="301">
        <f t="shared" si="88"/>
        <v>40</v>
      </c>
      <c r="E50" s="407">
        <f>'Pque N Mundo II'!C29</f>
        <v>2</v>
      </c>
      <c r="F50" s="321">
        <f t="shared" si="89"/>
        <v>0</v>
      </c>
      <c r="G50" s="407">
        <f>'Pque N Mundo II'!E29</f>
        <v>0</v>
      </c>
      <c r="H50" s="321">
        <f t="shared" si="90"/>
        <v>-40</v>
      </c>
      <c r="I50" s="407">
        <f>'Pque N Mundo II'!G29</f>
        <v>0</v>
      </c>
      <c r="J50" s="321">
        <f t="shared" si="91"/>
        <v>-40</v>
      </c>
      <c r="K50" s="257">
        <f t="shared" si="92"/>
        <v>2</v>
      </c>
      <c r="L50" s="334">
        <f t="shared" si="93"/>
        <v>-80</v>
      </c>
      <c r="M50" s="407">
        <f>'Pque N Mundo II'!K29</f>
        <v>0</v>
      </c>
      <c r="N50" s="321">
        <f t="shared" si="94"/>
        <v>-40</v>
      </c>
      <c r="O50" s="407">
        <f>'Pque N Mundo II'!M29</f>
        <v>0</v>
      </c>
      <c r="P50" s="321">
        <f t="shared" si="95"/>
        <v>-40</v>
      </c>
      <c r="Q50" s="407">
        <f>'Pque N Mundo II'!O29</f>
        <v>0</v>
      </c>
      <c r="R50" s="321">
        <f t="shared" si="96"/>
        <v>-40</v>
      </c>
      <c r="S50" s="257">
        <f t="shared" si="97"/>
        <v>0</v>
      </c>
      <c r="T50" s="334">
        <f t="shared" si="98"/>
        <v>-120</v>
      </c>
    </row>
    <row r="51" spans="1:20" hidden="1" x14ac:dyDescent="0.25">
      <c r="A51" s="89" t="s">
        <v>43</v>
      </c>
      <c r="B51" s="280">
        <v>20</v>
      </c>
      <c r="C51" s="84">
        <f>'Pque N Mundo II'!B30</f>
        <v>2</v>
      </c>
      <c r="D51" s="301">
        <f t="shared" si="88"/>
        <v>40</v>
      </c>
      <c r="E51" s="407">
        <f>'Pque N Mundo II'!C30</f>
        <v>1.9</v>
      </c>
      <c r="F51" s="321">
        <f t="shared" si="89"/>
        <v>-2</v>
      </c>
      <c r="G51" s="407">
        <f>'Pque N Mundo II'!E30</f>
        <v>0</v>
      </c>
      <c r="H51" s="321">
        <f t="shared" si="90"/>
        <v>-40</v>
      </c>
      <c r="I51" s="407">
        <f>'Pque N Mundo II'!G30</f>
        <v>0</v>
      </c>
      <c r="J51" s="321">
        <f t="shared" si="91"/>
        <v>-40</v>
      </c>
      <c r="K51" s="257">
        <f t="shared" si="92"/>
        <v>1.9</v>
      </c>
      <c r="L51" s="334">
        <f t="shared" si="93"/>
        <v>-82</v>
      </c>
      <c r="M51" s="407">
        <f>'Pque N Mundo II'!K30</f>
        <v>0</v>
      </c>
      <c r="N51" s="321">
        <f t="shared" si="94"/>
        <v>-40</v>
      </c>
      <c r="O51" s="407">
        <f>'Pque N Mundo II'!M30</f>
        <v>0</v>
      </c>
      <c r="P51" s="321">
        <f t="shared" si="95"/>
        <v>-40</v>
      </c>
      <c r="Q51" s="407">
        <f>'Pque N Mundo II'!O30</f>
        <v>0</v>
      </c>
      <c r="R51" s="321">
        <f t="shared" si="96"/>
        <v>-40</v>
      </c>
      <c r="S51" s="257">
        <f t="shared" si="97"/>
        <v>0</v>
      </c>
      <c r="T51" s="334">
        <f t="shared" si="98"/>
        <v>-120</v>
      </c>
    </row>
    <row r="52" spans="1:20" ht="15.75" hidden="1" thickBot="1" x14ac:dyDescent="0.3">
      <c r="A52" s="89" t="s">
        <v>23</v>
      </c>
      <c r="B52" s="280">
        <v>20</v>
      </c>
      <c r="C52" s="84">
        <f>'Pque N Mundo II'!B31</f>
        <v>2</v>
      </c>
      <c r="D52" s="301">
        <f t="shared" si="88"/>
        <v>40</v>
      </c>
      <c r="E52" s="407">
        <f>'Pque N Mundo II'!C31</f>
        <v>2</v>
      </c>
      <c r="F52" s="321">
        <f t="shared" si="89"/>
        <v>0</v>
      </c>
      <c r="G52" s="407">
        <f>'Pque N Mundo II'!E31</f>
        <v>0</v>
      </c>
      <c r="H52" s="321">
        <f t="shared" si="90"/>
        <v>-40</v>
      </c>
      <c r="I52" s="407">
        <f>'Pque N Mundo II'!G31</f>
        <v>0</v>
      </c>
      <c r="J52" s="321">
        <f t="shared" si="91"/>
        <v>-40</v>
      </c>
      <c r="K52" s="257">
        <f t="shared" si="92"/>
        <v>2</v>
      </c>
      <c r="L52" s="334">
        <f t="shared" si="93"/>
        <v>-80</v>
      </c>
      <c r="M52" s="407">
        <f>'Pque N Mundo II'!K31</f>
        <v>0</v>
      </c>
      <c r="N52" s="321">
        <f t="shared" si="94"/>
        <v>-40</v>
      </c>
      <c r="O52" s="407">
        <f>'Pque N Mundo II'!M31</f>
        <v>0</v>
      </c>
      <c r="P52" s="321">
        <f t="shared" si="95"/>
        <v>-40</v>
      </c>
      <c r="Q52" s="407">
        <f>'Pque N Mundo II'!O31</f>
        <v>0</v>
      </c>
      <c r="R52" s="321">
        <f t="shared" si="96"/>
        <v>-40</v>
      </c>
      <c r="S52" s="257">
        <f t="shared" si="97"/>
        <v>0</v>
      </c>
      <c r="T52" s="334">
        <f t="shared" si="98"/>
        <v>-120</v>
      </c>
    </row>
    <row r="53" spans="1:20" ht="15.75" hidden="1" thickBot="1" x14ac:dyDescent="0.3">
      <c r="A53" s="351" t="s">
        <v>7</v>
      </c>
      <c r="B53" s="352">
        <f t="shared" ref="B53:T53" si="99">SUM(B49:B52)</f>
        <v>100</v>
      </c>
      <c r="C53" s="353">
        <f t="shared" si="99"/>
        <v>10</v>
      </c>
      <c r="D53" s="354">
        <f t="shared" si="99"/>
        <v>280</v>
      </c>
      <c r="E53" s="412">
        <f t="shared" si="99"/>
        <v>9.9</v>
      </c>
      <c r="F53" s="356">
        <f t="shared" si="99"/>
        <v>-2</v>
      </c>
      <c r="G53" s="412">
        <f t="shared" si="99"/>
        <v>0</v>
      </c>
      <c r="H53" s="356">
        <f t="shared" si="99"/>
        <v>-280</v>
      </c>
      <c r="I53" s="412">
        <f t="shared" si="99"/>
        <v>0</v>
      </c>
      <c r="J53" s="356">
        <f t="shared" si="99"/>
        <v>-280</v>
      </c>
      <c r="K53" s="357">
        <f t="shared" ref="K53:L53" si="100">SUM(K49:K52)</f>
        <v>9.9</v>
      </c>
      <c r="L53" s="336">
        <f t="shared" si="100"/>
        <v>-562</v>
      </c>
      <c r="M53" s="412">
        <f t="shared" si="99"/>
        <v>0</v>
      </c>
      <c r="N53" s="356">
        <f t="shared" si="99"/>
        <v>-280</v>
      </c>
      <c r="O53" s="412">
        <f t="shared" si="99"/>
        <v>0</v>
      </c>
      <c r="P53" s="356">
        <f t="shared" si="99"/>
        <v>-280</v>
      </c>
      <c r="Q53" s="412">
        <f t="shared" si="99"/>
        <v>0</v>
      </c>
      <c r="R53" s="356">
        <f t="shared" si="99"/>
        <v>-280</v>
      </c>
      <c r="S53" s="357">
        <f t="shared" si="99"/>
        <v>0</v>
      </c>
      <c r="T53" s="336">
        <f t="shared" si="99"/>
        <v>-840</v>
      </c>
    </row>
    <row r="54" spans="1:20" hidden="1" x14ac:dyDescent="0.25"/>
    <row r="55" spans="1:20" ht="15.75" hidden="1" x14ac:dyDescent="0.25">
      <c r="A55" s="1290" t="s">
        <v>234</v>
      </c>
      <c r="B55" s="1291"/>
      <c r="C55" s="1291"/>
      <c r="D55" s="1291"/>
      <c r="E55" s="1291"/>
      <c r="F55" s="1291"/>
      <c r="G55" s="1291"/>
      <c r="H55" s="1291"/>
      <c r="I55" s="1291"/>
      <c r="J55" s="1291"/>
      <c r="K55" s="1291"/>
      <c r="L55" s="1291"/>
      <c r="M55" s="1291"/>
      <c r="N55" s="1291"/>
      <c r="O55" s="1291"/>
      <c r="P55" s="1291"/>
      <c r="Q55" s="1291"/>
      <c r="R55" s="1291"/>
      <c r="S55" s="1291"/>
      <c r="T55" s="1291"/>
    </row>
    <row r="56" spans="1:20" ht="36.75" hidden="1" thickBot="1" x14ac:dyDescent="0.3">
      <c r="A56" s="14" t="s">
        <v>14</v>
      </c>
      <c r="B56" s="278" t="s">
        <v>222</v>
      </c>
      <c r="C56" s="105" t="s">
        <v>165</v>
      </c>
      <c r="D56" s="306" t="s">
        <v>223</v>
      </c>
      <c r="E56" s="406" t="s">
        <v>2</v>
      </c>
      <c r="F56" s="348" t="s">
        <v>225</v>
      </c>
      <c r="G56" s="406" t="s">
        <v>3</v>
      </c>
      <c r="H56" s="348" t="s">
        <v>226</v>
      </c>
      <c r="I56" s="406" t="s">
        <v>4</v>
      </c>
      <c r="J56" s="348" t="s">
        <v>227</v>
      </c>
      <c r="K56" s="255" t="s">
        <v>197</v>
      </c>
      <c r="L56" s="346" t="s">
        <v>224</v>
      </c>
      <c r="M56" s="406" t="s">
        <v>5</v>
      </c>
      <c r="N56" s="348" t="s">
        <v>228</v>
      </c>
      <c r="O56" s="425" t="s">
        <v>194</v>
      </c>
      <c r="P56" s="348" t="s">
        <v>229</v>
      </c>
      <c r="Q56" s="425" t="s">
        <v>195</v>
      </c>
      <c r="R56" s="348" t="s">
        <v>230</v>
      </c>
      <c r="S56" s="255" t="s">
        <v>197</v>
      </c>
      <c r="T56" s="346" t="s">
        <v>224</v>
      </c>
    </row>
    <row r="57" spans="1:20" ht="16.5" hidden="1" thickTop="1" thickBot="1" x14ac:dyDescent="0.3">
      <c r="A57" s="2" t="s">
        <v>37</v>
      </c>
      <c r="B57" s="280">
        <v>20</v>
      </c>
      <c r="C57" s="5">
        <f>'Pque N Mundo II'!B43</f>
        <v>1</v>
      </c>
      <c r="D57" s="301">
        <f t="shared" ref="D57" si="101">C57*B57</f>
        <v>20</v>
      </c>
      <c r="E57" s="413">
        <f>'Pque N Mundo II'!C43</f>
        <v>1</v>
      </c>
      <c r="F57" s="325">
        <f t="shared" ref="F57" si="102">(E57*$B57)-$D57</f>
        <v>0</v>
      </c>
      <c r="G57" s="407">
        <f>'Pque N Mundo II'!E43</f>
        <v>1</v>
      </c>
      <c r="H57" s="325">
        <f t="shared" ref="H57" si="103">(G57*$B57)-$D57</f>
        <v>0</v>
      </c>
      <c r="I57" s="407">
        <f>'Pque N Mundo II'!G43</f>
        <v>1</v>
      </c>
      <c r="J57" s="325">
        <f t="shared" ref="J57" si="104">(I57*$B57)-$D57</f>
        <v>0</v>
      </c>
      <c r="K57" s="260">
        <f t="shared" ref="K57" si="105">SUM(E57,G57,I57)</f>
        <v>3</v>
      </c>
      <c r="L57" s="338">
        <f t="shared" ref="L57" si="106">(K57*$B57)-$D57*3</f>
        <v>0</v>
      </c>
      <c r="M57" s="413">
        <f>'Pque N Mundo II'!K43</f>
        <v>1</v>
      </c>
      <c r="N57" s="325">
        <f t="shared" ref="N57" si="107">(M57*$B57)-$D57</f>
        <v>0</v>
      </c>
      <c r="O57" s="413">
        <f>'Pque N Mundo II'!M43</f>
        <v>1</v>
      </c>
      <c r="P57" s="325">
        <f t="shared" ref="P57" si="108">(O57*$B57)-$D57</f>
        <v>0</v>
      </c>
      <c r="Q57" s="413">
        <f>'Pque N Mundo II'!O43</f>
        <v>1</v>
      </c>
      <c r="R57" s="325">
        <f t="shared" ref="R57" si="109">(Q57*$B57)-$D57</f>
        <v>0</v>
      </c>
      <c r="S57" s="260">
        <f t="shared" ref="S57" si="110">SUM(M57,O57,Q57)</f>
        <v>3</v>
      </c>
      <c r="T57" s="338">
        <f t="shared" ref="T57" si="111">(S57*$B57)-$D57*3</f>
        <v>0</v>
      </c>
    </row>
    <row r="58" spans="1:20" ht="15.75" hidden="1" thickBot="1" x14ac:dyDescent="0.3">
      <c r="A58" s="6" t="s">
        <v>7</v>
      </c>
      <c r="B58" s="297">
        <f t="shared" ref="B58:T58" si="112">SUM(B57:B57)</f>
        <v>20</v>
      </c>
      <c r="C58" s="7">
        <f t="shared" si="112"/>
        <v>1</v>
      </c>
      <c r="D58" s="304">
        <f t="shared" si="112"/>
        <v>20</v>
      </c>
      <c r="E58" s="414">
        <f t="shared" si="112"/>
        <v>1</v>
      </c>
      <c r="F58" s="323">
        <f t="shared" si="112"/>
        <v>0</v>
      </c>
      <c r="G58" s="412">
        <f t="shared" si="112"/>
        <v>1</v>
      </c>
      <c r="H58" s="356">
        <f t="shared" si="112"/>
        <v>0</v>
      </c>
      <c r="I58" s="412">
        <f t="shared" si="112"/>
        <v>1</v>
      </c>
      <c r="J58" s="356">
        <f t="shared" si="112"/>
        <v>0</v>
      </c>
      <c r="K58" s="81">
        <f t="shared" ref="K58:L58" si="113">SUM(K57:K57)</f>
        <v>3</v>
      </c>
      <c r="L58" s="336">
        <f t="shared" si="113"/>
        <v>0</v>
      </c>
      <c r="M58" s="414">
        <f t="shared" si="112"/>
        <v>1</v>
      </c>
      <c r="N58" s="323">
        <f t="shared" si="112"/>
        <v>0</v>
      </c>
      <c r="O58" s="414">
        <f t="shared" si="112"/>
        <v>1</v>
      </c>
      <c r="P58" s="323">
        <f t="shared" si="112"/>
        <v>0</v>
      </c>
      <c r="Q58" s="414">
        <f t="shared" si="112"/>
        <v>1</v>
      </c>
      <c r="R58" s="323">
        <f t="shared" si="112"/>
        <v>0</v>
      </c>
      <c r="S58" s="81">
        <f t="shared" si="112"/>
        <v>3</v>
      </c>
      <c r="T58" s="336">
        <f t="shared" si="112"/>
        <v>0</v>
      </c>
    </row>
    <row r="59" spans="1:20" hidden="1" x14ac:dyDescent="0.25"/>
    <row r="60" spans="1:20" ht="15.75" hidden="1" x14ac:dyDescent="0.25">
      <c r="A60" s="1290" t="s">
        <v>235</v>
      </c>
      <c r="B60" s="1291"/>
      <c r="C60" s="1291"/>
      <c r="D60" s="1291"/>
      <c r="E60" s="1291"/>
      <c r="F60" s="1291"/>
      <c r="G60" s="1291"/>
      <c r="H60" s="1291"/>
      <c r="I60" s="1291"/>
      <c r="J60" s="1291"/>
      <c r="K60" s="1291"/>
      <c r="L60" s="1291"/>
      <c r="M60" s="1291"/>
      <c r="N60" s="1291"/>
      <c r="O60" s="1291"/>
      <c r="P60" s="1291"/>
      <c r="Q60" s="1291"/>
      <c r="R60" s="1291"/>
      <c r="S60" s="1291"/>
      <c r="T60" s="1291"/>
    </row>
    <row r="61" spans="1:20" ht="36.75" hidden="1" thickBot="1" x14ac:dyDescent="0.3">
      <c r="A61" s="86" t="s">
        <v>14</v>
      </c>
      <c r="B61" s="278" t="s">
        <v>222</v>
      </c>
      <c r="C61" s="105" t="s">
        <v>165</v>
      </c>
      <c r="D61" s="306" t="s">
        <v>223</v>
      </c>
      <c r="E61" s="406" t="s">
        <v>2</v>
      </c>
      <c r="F61" s="348" t="s">
        <v>225</v>
      </c>
      <c r="G61" s="406" t="s">
        <v>3</v>
      </c>
      <c r="H61" s="348" t="s">
        <v>226</v>
      </c>
      <c r="I61" s="406" t="s">
        <v>4</v>
      </c>
      <c r="J61" s="348" t="s">
        <v>227</v>
      </c>
      <c r="K61" s="255" t="s">
        <v>197</v>
      </c>
      <c r="L61" s="346" t="s">
        <v>224</v>
      </c>
      <c r="M61" s="406" t="s">
        <v>5</v>
      </c>
      <c r="N61" s="348" t="s">
        <v>228</v>
      </c>
      <c r="O61" s="425" t="s">
        <v>194</v>
      </c>
      <c r="P61" s="348" t="s">
        <v>229</v>
      </c>
      <c r="Q61" s="425" t="s">
        <v>195</v>
      </c>
      <c r="R61" s="348" t="s">
        <v>230</v>
      </c>
      <c r="S61" s="255" t="s">
        <v>197</v>
      </c>
      <c r="T61" s="346" t="s">
        <v>224</v>
      </c>
    </row>
    <row r="62" spans="1:20" ht="15.75" hidden="1" thickTop="1" x14ac:dyDescent="0.25">
      <c r="A62" s="89" t="s">
        <v>20</v>
      </c>
      <c r="B62" s="280">
        <v>20</v>
      </c>
      <c r="C62" s="90">
        <f>'AMA_UBS J Brasil'!$B$29</f>
        <v>6</v>
      </c>
      <c r="D62" s="308">
        <f t="shared" ref="D62:D65" si="114">C62*B62</f>
        <v>120</v>
      </c>
      <c r="E62" s="407">
        <f>'AMA_UBS J Brasil'!$C$29</f>
        <v>7</v>
      </c>
      <c r="F62" s="321">
        <f t="shared" ref="F62:F65" si="115">(E62*$B62)-$D62</f>
        <v>20</v>
      </c>
      <c r="G62" s="407">
        <f>'AMA_UBS J Brasil'!$E$29</f>
        <v>0</v>
      </c>
      <c r="H62" s="321">
        <f t="shared" ref="H62:H65" si="116">(G62*$B62)-$D62</f>
        <v>-120</v>
      </c>
      <c r="I62" s="407">
        <f>'AMA_UBS J Brasil'!$G$29</f>
        <v>0</v>
      </c>
      <c r="J62" s="321">
        <f t="shared" ref="J62:J65" si="117">(I62*$B62)-$D62</f>
        <v>-120</v>
      </c>
      <c r="K62" s="257">
        <f t="shared" ref="K62:K65" si="118">SUM(E62,G62,I62)</f>
        <v>7</v>
      </c>
      <c r="L62" s="334">
        <f t="shared" ref="L62:L65" si="119">(K62*$B62)-$D62*3</f>
        <v>-220</v>
      </c>
      <c r="M62" s="407">
        <f>'AMA_UBS J Brasil'!$K$29</f>
        <v>0</v>
      </c>
      <c r="N62" s="321">
        <f t="shared" ref="N62:N65" si="120">(M62*$B62)-$D62</f>
        <v>-120</v>
      </c>
      <c r="O62" s="407">
        <f>'AMA_UBS J Brasil'!$M$29</f>
        <v>0</v>
      </c>
      <c r="P62" s="321">
        <f t="shared" ref="P62:P65" si="121">(O62*$B62)-$D62</f>
        <v>-120</v>
      </c>
      <c r="Q62" s="407">
        <f>'AMA_UBS J Brasil'!$O$29</f>
        <v>0</v>
      </c>
      <c r="R62" s="321">
        <f t="shared" ref="R62:R65" si="122">(Q62*$B62)-$D62</f>
        <v>-120</v>
      </c>
      <c r="S62" s="257">
        <f t="shared" ref="S62:S65" si="123">SUM(M62,O62,Q62)</f>
        <v>0</v>
      </c>
      <c r="T62" s="334">
        <f t="shared" ref="T62:T65" si="124">(S62*$B62)-$D62*3</f>
        <v>-360</v>
      </c>
    </row>
    <row r="63" spans="1:20" hidden="1" x14ac:dyDescent="0.25">
      <c r="A63" s="89" t="s">
        <v>43</v>
      </c>
      <c r="B63" s="280">
        <v>20</v>
      </c>
      <c r="C63" s="90">
        <f>'AMA_UBS J Brasil'!B31</f>
        <v>6</v>
      </c>
      <c r="D63" s="308">
        <f t="shared" si="114"/>
        <v>120</v>
      </c>
      <c r="E63" s="407">
        <f>'AMA_UBS J Brasil'!C31</f>
        <v>3</v>
      </c>
      <c r="F63" s="321">
        <f t="shared" si="115"/>
        <v>-60</v>
      </c>
      <c r="G63" s="407">
        <f>'AMA_UBS J Brasil'!E31</f>
        <v>0</v>
      </c>
      <c r="H63" s="321">
        <f t="shared" si="116"/>
        <v>-120</v>
      </c>
      <c r="I63" s="407">
        <f>'AMA_UBS J Brasil'!G31</f>
        <v>0</v>
      </c>
      <c r="J63" s="321">
        <f>(I63*$B63)-$D63</f>
        <v>-120</v>
      </c>
      <c r="K63" s="257">
        <f t="shared" si="118"/>
        <v>3</v>
      </c>
      <c r="L63" s="334">
        <f t="shared" si="119"/>
        <v>-300</v>
      </c>
      <c r="M63" s="407">
        <f>'AMA_UBS J Brasil'!K31</f>
        <v>0</v>
      </c>
      <c r="N63" s="321">
        <f>(M63*$B63)-$D63</f>
        <v>-120</v>
      </c>
      <c r="O63" s="407">
        <f>'AMA_UBS J Brasil'!M31</f>
        <v>0</v>
      </c>
      <c r="P63" s="321">
        <f>(O63*$B63)-$D63</f>
        <v>-120</v>
      </c>
      <c r="Q63" s="407">
        <f>'AMA_UBS J Brasil'!O31</f>
        <v>0</v>
      </c>
      <c r="R63" s="321">
        <f t="shared" si="122"/>
        <v>-120</v>
      </c>
      <c r="S63" s="257">
        <f t="shared" si="123"/>
        <v>0</v>
      </c>
      <c r="T63" s="334">
        <f t="shared" si="124"/>
        <v>-360</v>
      </c>
    </row>
    <row r="64" spans="1:20" hidden="1" x14ac:dyDescent="0.25">
      <c r="A64" s="89" t="s">
        <v>22</v>
      </c>
      <c r="B64" s="280">
        <v>20</v>
      </c>
      <c r="C64" s="90">
        <f>'AMA_UBS J Brasil'!B32</f>
        <v>1</v>
      </c>
      <c r="D64" s="308">
        <f t="shared" si="114"/>
        <v>20</v>
      </c>
      <c r="E64" s="407">
        <f>'AMA_UBS J Brasil'!C32</f>
        <v>1</v>
      </c>
      <c r="F64" s="321">
        <f t="shared" si="115"/>
        <v>0</v>
      </c>
      <c r="G64" s="407">
        <f>'AMA_UBS J Brasil'!E32</f>
        <v>0</v>
      </c>
      <c r="H64" s="321">
        <f t="shared" si="116"/>
        <v>-20</v>
      </c>
      <c r="I64" s="407">
        <f>'AMA_UBS J Brasil'!G32</f>
        <v>0</v>
      </c>
      <c r="J64" s="321">
        <f t="shared" si="117"/>
        <v>-20</v>
      </c>
      <c r="K64" s="257">
        <f t="shared" si="118"/>
        <v>1</v>
      </c>
      <c r="L64" s="334">
        <f t="shared" si="119"/>
        <v>-40</v>
      </c>
      <c r="M64" s="407">
        <f>'AMA_UBS J Brasil'!K32</f>
        <v>0</v>
      </c>
      <c r="N64" s="321">
        <f t="shared" si="120"/>
        <v>-20</v>
      </c>
      <c r="O64" s="407">
        <f>'AMA_UBS J Brasil'!M32</f>
        <v>0</v>
      </c>
      <c r="P64" s="321">
        <f t="shared" si="121"/>
        <v>-20</v>
      </c>
      <c r="Q64" s="407">
        <f>'AMA_UBS J Brasil'!O32</f>
        <v>0</v>
      </c>
      <c r="R64" s="321">
        <f t="shared" si="122"/>
        <v>-20</v>
      </c>
      <c r="S64" s="257">
        <f t="shared" si="123"/>
        <v>0</v>
      </c>
      <c r="T64" s="334">
        <f t="shared" si="124"/>
        <v>-60</v>
      </c>
    </row>
    <row r="65" spans="1:20" ht="15.75" hidden="1" thickBot="1" x14ac:dyDescent="0.3">
      <c r="A65" s="89" t="s">
        <v>23</v>
      </c>
      <c r="B65" s="280">
        <v>20</v>
      </c>
      <c r="C65" s="90">
        <f>'AMA_UBS J Brasil'!B33</f>
        <v>4</v>
      </c>
      <c r="D65" s="308">
        <f t="shared" si="114"/>
        <v>80</v>
      </c>
      <c r="E65" s="407">
        <f>'AMA_UBS J Brasil'!C33</f>
        <v>3</v>
      </c>
      <c r="F65" s="321">
        <f t="shared" si="115"/>
        <v>-20</v>
      </c>
      <c r="G65" s="407">
        <f>'AMA_UBS J Brasil'!E33</f>
        <v>0</v>
      </c>
      <c r="H65" s="321">
        <f t="shared" si="116"/>
        <v>-80</v>
      </c>
      <c r="I65" s="407">
        <f>'AMA_UBS J Brasil'!G33</f>
        <v>0</v>
      </c>
      <c r="J65" s="321">
        <f t="shared" si="117"/>
        <v>-80</v>
      </c>
      <c r="K65" s="257">
        <f t="shared" si="118"/>
        <v>3</v>
      </c>
      <c r="L65" s="334">
        <f t="shared" si="119"/>
        <v>-180</v>
      </c>
      <c r="M65" s="407">
        <f>'AMA_UBS J Brasil'!K33</f>
        <v>0</v>
      </c>
      <c r="N65" s="321">
        <f t="shared" si="120"/>
        <v>-80</v>
      </c>
      <c r="O65" s="407">
        <f>'AMA_UBS J Brasil'!M33</f>
        <v>0</v>
      </c>
      <c r="P65" s="321">
        <f t="shared" si="121"/>
        <v>-80</v>
      </c>
      <c r="Q65" s="407">
        <f>'AMA_UBS J Brasil'!O33</f>
        <v>0</v>
      </c>
      <c r="R65" s="321">
        <f t="shared" si="122"/>
        <v>-80</v>
      </c>
      <c r="S65" s="257">
        <f t="shared" si="123"/>
        <v>0</v>
      </c>
      <c r="T65" s="334">
        <f t="shared" si="124"/>
        <v>-240</v>
      </c>
    </row>
    <row r="66" spans="1:20" ht="15.75" hidden="1" thickBot="1" x14ac:dyDescent="0.3">
      <c r="A66" s="359" t="s">
        <v>7</v>
      </c>
      <c r="B66" s="360">
        <f t="shared" ref="B66:T66" si="125">SUM(B62:B65)</f>
        <v>80</v>
      </c>
      <c r="C66" s="384">
        <f t="shared" si="125"/>
        <v>17</v>
      </c>
      <c r="D66" s="385">
        <f t="shared" si="125"/>
        <v>340</v>
      </c>
      <c r="E66" s="411">
        <f t="shared" si="125"/>
        <v>14</v>
      </c>
      <c r="F66" s="362">
        <f t="shared" si="125"/>
        <v>-60</v>
      </c>
      <c r="G66" s="411">
        <f t="shared" si="125"/>
        <v>0</v>
      </c>
      <c r="H66" s="362">
        <f t="shared" si="125"/>
        <v>-340</v>
      </c>
      <c r="I66" s="411">
        <f t="shared" si="125"/>
        <v>0</v>
      </c>
      <c r="J66" s="362">
        <f t="shared" si="125"/>
        <v>-340</v>
      </c>
      <c r="K66" s="363">
        <f t="shared" ref="K66:L66" si="126">SUM(K62:K65)</f>
        <v>14</v>
      </c>
      <c r="L66" s="364">
        <f t="shared" si="126"/>
        <v>-740</v>
      </c>
      <c r="M66" s="411">
        <f t="shared" si="125"/>
        <v>0</v>
      </c>
      <c r="N66" s="362">
        <f t="shared" si="125"/>
        <v>-340</v>
      </c>
      <c r="O66" s="411">
        <f t="shared" si="125"/>
        <v>0</v>
      </c>
      <c r="P66" s="362">
        <f t="shared" si="125"/>
        <v>-340</v>
      </c>
      <c r="Q66" s="411">
        <f t="shared" si="125"/>
        <v>0</v>
      </c>
      <c r="R66" s="362">
        <f t="shared" si="125"/>
        <v>-340</v>
      </c>
      <c r="S66" s="363">
        <f t="shared" si="125"/>
        <v>0</v>
      </c>
      <c r="T66" s="364">
        <f t="shared" si="125"/>
        <v>-1020</v>
      </c>
    </row>
    <row r="67" spans="1:20" hidden="1" x14ac:dyDescent="0.25"/>
    <row r="68" spans="1:20" ht="15.75" hidden="1" x14ac:dyDescent="0.25">
      <c r="A68" s="1290" t="s">
        <v>236</v>
      </c>
      <c r="B68" s="1291"/>
      <c r="C68" s="1291"/>
      <c r="D68" s="1291"/>
      <c r="E68" s="1291"/>
      <c r="F68" s="1291"/>
      <c r="G68" s="1291"/>
      <c r="H68" s="1291"/>
      <c r="I68" s="1291"/>
      <c r="J68" s="1291"/>
      <c r="K68" s="1291"/>
      <c r="L68" s="1291"/>
      <c r="M68" s="1291"/>
      <c r="N68" s="1291"/>
      <c r="O68" s="1291"/>
      <c r="P68" s="1291"/>
      <c r="Q68" s="1291"/>
      <c r="R68" s="1291"/>
      <c r="S68" s="1291"/>
      <c r="T68" s="1291"/>
    </row>
    <row r="69" spans="1:20" ht="36.75" hidden="1" thickBot="1" x14ac:dyDescent="0.3">
      <c r="A69" s="86" t="s">
        <v>14</v>
      </c>
      <c r="B69" s="278" t="s">
        <v>222</v>
      </c>
      <c r="C69" s="105" t="s">
        <v>165</v>
      </c>
      <c r="D69" s="306" t="s">
        <v>223</v>
      </c>
      <c r="E69" s="406" t="s">
        <v>2</v>
      </c>
      <c r="F69" s="348" t="s">
        <v>225</v>
      </c>
      <c r="G69" s="406" t="s">
        <v>3</v>
      </c>
      <c r="H69" s="348" t="s">
        <v>226</v>
      </c>
      <c r="I69" s="406" t="s">
        <v>4</v>
      </c>
      <c r="J69" s="348" t="s">
        <v>227</v>
      </c>
      <c r="K69" s="255" t="s">
        <v>197</v>
      </c>
      <c r="L69" s="346" t="s">
        <v>224</v>
      </c>
      <c r="M69" s="406" t="s">
        <v>5</v>
      </c>
      <c r="N69" s="348" t="s">
        <v>228</v>
      </c>
      <c r="O69" s="425" t="s">
        <v>194</v>
      </c>
      <c r="P69" s="348" t="s">
        <v>229</v>
      </c>
      <c r="Q69" s="425" t="s">
        <v>195</v>
      </c>
      <c r="R69" s="348" t="s">
        <v>230</v>
      </c>
      <c r="S69" s="255" t="s">
        <v>197</v>
      </c>
      <c r="T69" s="346" t="s">
        <v>224</v>
      </c>
    </row>
    <row r="70" spans="1:20" ht="15.75" hidden="1" thickTop="1" x14ac:dyDescent="0.25">
      <c r="A70" s="89" t="s">
        <v>20</v>
      </c>
      <c r="B70" s="280">
        <v>20</v>
      </c>
      <c r="C70" s="90">
        <f>'AMA_UBS V Guilherme'!$B$22</f>
        <v>8</v>
      </c>
      <c r="D70" s="308">
        <f t="shared" ref="D70:D74" si="127">C70*B70</f>
        <v>160</v>
      </c>
      <c r="E70" s="407">
        <f>'AMA_UBS V Guilherme'!$C$22</f>
        <v>2</v>
      </c>
      <c r="F70" s="321">
        <f t="shared" ref="F70:F74" si="128">(E70*$B70)-$D70</f>
        <v>-120</v>
      </c>
      <c r="G70" s="407">
        <f>'AMA_UBS V Guilherme'!$E$22</f>
        <v>0</v>
      </c>
      <c r="H70" s="321">
        <f t="shared" ref="H70:H74" si="129">(G70*$B70)-$D70</f>
        <v>-160</v>
      </c>
      <c r="I70" s="407">
        <f>'AMA_UBS V Guilherme'!$G$22</f>
        <v>0</v>
      </c>
      <c r="J70" s="321">
        <f t="shared" ref="J70:J74" si="130">(I70*$B70)-$D70</f>
        <v>-160</v>
      </c>
      <c r="K70" s="257">
        <f t="shared" ref="K70:K74" si="131">SUM(E70,G70,I70)</f>
        <v>2</v>
      </c>
      <c r="L70" s="334">
        <f t="shared" ref="L70:L74" si="132">(K70*$B70)-$D70*3</f>
        <v>-440</v>
      </c>
      <c r="M70" s="407">
        <f>'AMA_UBS V Guilherme'!$K$22</f>
        <v>0</v>
      </c>
      <c r="N70" s="321">
        <f t="shared" ref="N70:N74" si="133">(M70*$B70)-$D70</f>
        <v>-160</v>
      </c>
      <c r="O70" s="407">
        <f>'AMA_UBS V Guilherme'!$M$22</f>
        <v>0</v>
      </c>
      <c r="P70" s="321">
        <f t="shared" ref="P70:P74" si="134">(O70*$B70)-$D70</f>
        <v>-160</v>
      </c>
      <c r="Q70" s="407">
        <f>'AMA_UBS V Guilherme'!$O$22</f>
        <v>0</v>
      </c>
      <c r="R70" s="321">
        <f t="shared" ref="R70:R74" si="135">(Q70*$B70)-$D70</f>
        <v>-160</v>
      </c>
      <c r="S70" s="257">
        <f t="shared" ref="S70:S74" si="136">SUM(M70,O70,Q70)</f>
        <v>0</v>
      </c>
      <c r="T70" s="334">
        <f t="shared" ref="T70:T74" si="137">(S70*$B70)-$D70*3</f>
        <v>-480</v>
      </c>
    </row>
    <row r="71" spans="1:20" hidden="1" x14ac:dyDescent="0.25">
      <c r="A71" s="89" t="s">
        <v>43</v>
      </c>
      <c r="B71" s="280">
        <v>20</v>
      </c>
      <c r="C71" s="90">
        <f>'AMA_UBS V Guilherme'!B24</f>
        <v>3</v>
      </c>
      <c r="D71" s="308">
        <f t="shared" si="127"/>
        <v>60</v>
      </c>
      <c r="E71" s="407">
        <f>'AMA_UBS V Guilherme'!C24</f>
        <v>2</v>
      </c>
      <c r="F71" s="321">
        <f t="shared" si="128"/>
        <v>-20</v>
      </c>
      <c r="G71" s="407">
        <f>'AMA_UBS V Guilherme'!E24</f>
        <v>0</v>
      </c>
      <c r="H71" s="321">
        <f t="shared" si="129"/>
        <v>-60</v>
      </c>
      <c r="I71" s="407">
        <f>'AMA_UBS V Guilherme'!G24</f>
        <v>0</v>
      </c>
      <c r="J71" s="321">
        <f t="shared" si="130"/>
        <v>-60</v>
      </c>
      <c r="K71" s="257">
        <f t="shared" si="131"/>
        <v>2</v>
      </c>
      <c r="L71" s="334">
        <f t="shared" si="132"/>
        <v>-140</v>
      </c>
      <c r="M71" s="407">
        <f>'AMA_UBS V Guilherme'!K24</f>
        <v>0</v>
      </c>
      <c r="N71" s="321">
        <f t="shared" si="133"/>
        <v>-60</v>
      </c>
      <c r="O71" s="407">
        <f>'AMA_UBS V Guilherme'!M24</f>
        <v>0</v>
      </c>
      <c r="P71" s="321">
        <f t="shared" si="134"/>
        <v>-60</v>
      </c>
      <c r="Q71" s="407">
        <f>'AMA_UBS V Guilherme'!O24</f>
        <v>0</v>
      </c>
      <c r="R71" s="321">
        <f t="shared" si="135"/>
        <v>-60</v>
      </c>
      <c r="S71" s="257">
        <f t="shared" si="136"/>
        <v>0</v>
      </c>
      <c r="T71" s="334">
        <f t="shared" si="137"/>
        <v>-180</v>
      </c>
    </row>
    <row r="72" spans="1:20" hidden="1" x14ac:dyDescent="0.25">
      <c r="A72" s="89" t="s">
        <v>22</v>
      </c>
      <c r="B72" s="280">
        <v>20</v>
      </c>
      <c r="C72" s="90">
        <f>'AMA_UBS V Guilherme'!B25</f>
        <v>1</v>
      </c>
      <c r="D72" s="308">
        <f t="shared" si="127"/>
        <v>20</v>
      </c>
      <c r="E72" s="407">
        <f>'AMA_UBS V Guilherme'!C25</f>
        <v>2.8</v>
      </c>
      <c r="F72" s="321">
        <f t="shared" si="128"/>
        <v>36</v>
      </c>
      <c r="G72" s="407">
        <f>'AMA_UBS V Guilherme'!E25</f>
        <v>0</v>
      </c>
      <c r="H72" s="321">
        <f t="shared" si="129"/>
        <v>-20</v>
      </c>
      <c r="I72" s="407">
        <f>'AMA_UBS V Guilherme'!G25</f>
        <v>0</v>
      </c>
      <c r="J72" s="321">
        <f t="shared" si="130"/>
        <v>-20</v>
      </c>
      <c r="K72" s="257">
        <f t="shared" si="131"/>
        <v>2.8</v>
      </c>
      <c r="L72" s="334">
        <f t="shared" si="132"/>
        <v>-4</v>
      </c>
      <c r="M72" s="407">
        <f>'AMA_UBS V Guilherme'!K25</f>
        <v>0</v>
      </c>
      <c r="N72" s="321">
        <f t="shared" si="133"/>
        <v>-20</v>
      </c>
      <c r="O72" s="407">
        <f>'AMA_UBS V Guilherme'!M25</f>
        <v>0</v>
      </c>
      <c r="P72" s="321">
        <f t="shared" si="134"/>
        <v>-20</v>
      </c>
      <c r="Q72" s="407">
        <f>'AMA_UBS V Guilherme'!O25</f>
        <v>0</v>
      </c>
      <c r="R72" s="321">
        <f t="shared" si="135"/>
        <v>-20</v>
      </c>
      <c r="S72" s="257">
        <f t="shared" si="136"/>
        <v>0</v>
      </c>
      <c r="T72" s="334">
        <f t="shared" si="137"/>
        <v>-60</v>
      </c>
    </row>
    <row r="73" spans="1:20" hidden="1" x14ac:dyDescent="0.25">
      <c r="A73" s="89" t="s">
        <v>23</v>
      </c>
      <c r="B73" s="280">
        <v>20</v>
      </c>
      <c r="C73" s="90">
        <f>'AMA_UBS V Guilherme'!B26</f>
        <v>5</v>
      </c>
      <c r="D73" s="308">
        <f t="shared" si="127"/>
        <v>100</v>
      </c>
      <c r="E73" s="407">
        <f>'AMA_UBS V Guilherme'!C26</f>
        <v>2.7</v>
      </c>
      <c r="F73" s="321">
        <f t="shared" si="128"/>
        <v>-46</v>
      </c>
      <c r="G73" s="407">
        <f>'AMA_UBS V Guilherme'!E26</f>
        <v>0</v>
      </c>
      <c r="H73" s="321">
        <f t="shared" si="129"/>
        <v>-100</v>
      </c>
      <c r="I73" s="407">
        <f>'AMA_UBS V Guilherme'!G26</f>
        <v>0</v>
      </c>
      <c r="J73" s="321">
        <f t="shared" si="130"/>
        <v>-100</v>
      </c>
      <c r="K73" s="257">
        <f t="shared" si="131"/>
        <v>2.7</v>
      </c>
      <c r="L73" s="334">
        <f t="shared" si="132"/>
        <v>-246</v>
      </c>
      <c r="M73" s="407">
        <f>'AMA_UBS V Guilherme'!K26</f>
        <v>0</v>
      </c>
      <c r="N73" s="321">
        <f t="shared" si="133"/>
        <v>-100</v>
      </c>
      <c r="O73" s="407">
        <f>'AMA_UBS V Guilherme'!M26</f>
        <v>0</v>
      </c>
      <c r="P73" s="321">
        <f t="shared" si="134"/>
        <v>-100</v>
      </c>
      <c r="Q73" s="407">
        <f>'AMA_UBS V Guilherme'!O26</f>
        <v>0</v>
      </c>
      <c r="R73" s="321">
        <f t="shared" si="135"/>
        <v>-100</v>
      </c>
      <c r="S73" s="257">
        <f t="shared" si="136"/>
        <v>0</v>
      </c>
      <c r="T73" s="334">
        <f t="shared" si="137"/>
        <v>-300</v>
      </c>
    </row>
    <row r="74" spans="1:20" ht="15.75" hidden="1" thickBot="1" x14ac:dyDescent="0.3">
      <c r="A74" s="75" t="s">
        <v>170</v>
      </c>
      <c r="B74" s="283">
        <v>40</v>
      </c>
      <c r="C74" s="73">
        <f>'AMA_UBS V Guilherme'!$B$29</f>
        <v>1</v>
      </c>
      <c r="D74" s="302">
        <f t="shared" si="127"/>
        <v>40</v>
      </c>
      <c r="E74" s="407">
        <f>'AMA_UBS V Guilherme'!$C$29</f>
        <v>1</v>
      </c>
      <c r="F74" s="321">
        <f t="shared" si="128"/>
        <v>0</v>
      </c>
      <c r="G74" s="407">
        <f>'AMA_UBS V Guilherme'!$E$29</f>
        <v>0</v>
      </c>
      <c r="H74" s="321">
        <f t="shared" si="129"/>
        <v>-40</v>
      </c>
      <c r="I74" s="407">
        <f>'AMA_UBS V Guilherme'!$G$29</f>
        <v>0</v>
      </c>
      <c r="J74" s="321">
        <f t="shared" si="130"/>
        <v>-40</v>
      </c>
      <c r="K74" s="257">
        <f t="shared" si="131"/>
        <v>1</v>
      </c>
      <c r="L74" s="334">
        <f t="shared" si="132"/>
        <v>-80</v>
      </c>
      <c r="M74" s="407">
        <f>'AMA_UBS V Guilherme'!$K$29</f>
        <v>0</v>
      </c>
      <c r="N74" s="321">
        <f t="shared" si="133"/>
        <v>-40</v>
      </c>
      <c r="O74" s="407">
        <f>'AMA_UBS V Guilherme'!$M$29</f>
        <v>0</v>
      </c>
      <c r="P74" s="321">
        <f t="shared" si="134"/>
        <v>-40</v>
      </c>
      <c r="Q74" s="407">
        <f>'AMA_UBS V Guilherme'!$O$29</f>
        <v>0</v>
      </c>
      <c r="R74" s="321">
        <f t="shared" si="135"/>
        <v>-40</v>
      </c>
      <c r="S74" s="257">
        <f t="shared" si="136"/>
        <v>0</v>
      </c>
      <c r="T74" s="334">
        <f t="shared" si="137"/>
        <v>-120</v>
      </c>
    </row>
    <row r="75" spans="1:20" ht="15.75" hidden="1" thickBot="1" x14ac:dyDescent="0.3">
      <c r="A75" s="365" t="s">
        <v>7</v>
      </c>
      <c r="B75" s="366">
        <f t="shared" ref="B75:T75" si="138">SUM(B70:B74)</f>
        <v>120</v>
      </c>
      <c r="C75" s="367">
        <f t="shared" si="138"/>
        <v>18</v>
      </c>
      <c r="D75" s="368">
        <f t="shared" si="138"/>
        <v>380</v>
      </c>
      <c r="E75" s="415">
        <f t="shared" si="138"/>
        <v>10.5</v>
      </c>
      <c r="F75" s="370">
        <f t="shared" si="138"/>
        <v>-150</v>
      </c>
      <c r="G75" s="415">
        <f t="shared" si="138"/>
        <v>0</v>
      </c>
      <c r="H75" s="370">
        <f t="shared" si="138"/>
        <v>-380</v>
      </c>
      <c r="I75" s="415">
        <f t="shared" si="138"/>
        <v>0</v>
      </c>
      <c r="J75" s="370">
        <f t="shared" si="138"/>
        <v>-380</v>
      </c>
      <c r="K75" s="371">
        <f t="shared" ref="K75:L75" si="139">SUM(K70:K74)</f>
        <v>10.5</v>
      </c>
      <c r="L75" s="372">
        <f t="shared" si="139"/>
        <v>-910</v>
      </c>
      <c r="M75" s="415">
        <f t="shared" si="138"/>
        <v>0</v>
      </c>
      <c r="N75" s="370">
        <f t="shared" si="138"/>
        <v>-380</v>
      </c>
      <c r="O75" s="415">
        <f t="shared" si="138"/>
        <v>0</v>
      </c>
      <c r="P75" s="370">
        <f t="shared" si="138"/>
        <v>-380</v>
      </c>
      <c r="Q75" s="415">
        <f t="shared" si="138"/>
        <v>0</v>
      </c>
      <c r="R75" s="370">
        <f t="shared" si="138"/>
        <v>-380</v>
      </c>
      <c r="S75" s="371">
        <f t="shared" si="138"/>
        <v>0</v>
      </c>
      <c r="T75" s="372">
        <f t="shared" si="138"/>
        <v>-1140</v>
      </c>
    </row>
    <row r="76" spans="1:20" hidden="1" x14ac:dyDescent="0.25"/>
    <row r="77" spans="1:20" ht="15.75" hidden="1" x14ac:dyDescent="0.25">
      <c r="A77" s="1290" t="s">
        <v>237</v>
      </c>
      <c r="B77" s="1291"/>
      <c r="C77" s="1291"/>
      <c r="D77" s="1291"/>
      <c r="E77" s="1291"/>
      <c r="F77" s="1291"/>
      <c r="G77" s="1291"/>
      <c r="H77" s="1291"/>
      <c r="I77" s="1291"/>
      <c r="J77" s="1291"/>
      <c r="K77" s="1291"/>
      <c r="L77" s="1291"/>
      <c r="M77" s="1291"/>
      <c r="N77" s="1291"/>
      <c r="O77" s="1291"/>
      <c r="P77" s="1291"/>
      <c r="Q77" s="1291"/>
      <c r="R77" s="1291"/>
      <c r="S77" s="1291"/>
      <c r="T77" s="1291"/>
    </row>
    <row r="78" spans="1:20" ht="36.75" hidden="1" thickBot="1" x14ac:dyDescent="0.3">
      <c r="A78" s="86" t="s">
        <v>14</v>
      </c>
      <c r="B78" s="278" t="s">
        <v>222</v>
      </c>
      <c r="C78" s="105" t="s">
        <v>165</v>
      </c>
      <c r="D78" s="306" t="s">
        <v>223</v>
      </c>
      <c r="E78" s="406" t="s">
        <v>2</v>
      </c>
      <c r="F78" s="348" t="s">
        <v>225</v>
      </c>
      <c r="G78" s="406" t="s">
        <v>3</v>
      </c>
      <c r="H78" s="348" t="s">
        <v>226</v>
      </c>
      <c r="I78" s="406" t="s">
        <v>4</v>
      </c>
      <c r="J78" s="348" t="s">
        <v>227</v>
      </c>
      <c r="K78" s="255" t="s">
        <v>197</v>
      </c>
      <c r="L78" s="346" t="s">
        <v>224</v>
      </c>
      <c r="M78" s="406" t="s">
        <v>5</v>
      </c>
      <c r="N78" s="348" t="s">
        <v>228</v>
      </c>
      <c r="O78" s="425" t="s">
        <v>194</v>
      </c>
      <c r="P78" s="348" t="s">
        <v>229</v>
      </c>
      <c r="Q78" s="425" t="s">
        <v>195</v>
      </c>
      <c r="R78" s="348" t="s">
        <v>230</v>
      </c>
      <c r="S78" s="255" t="s">
        <v>197</v>
      </c>
      <c r="T78" s="346" t="s">
        <v>224</v>
      </c>
    </row>
    <row r="79" spans="1:20" ht="15.75" hidden="1" thickTop="1" x14ac:dyDescent="0.25">
      <c r="A79" s="89" t="s">
        <v>20</v>
      </c>
      <c r="B79" s="280">
        <v>20</v>
      </c>
      <c r="C79" s="90">
        <f>'AMA_UBS V Medeiros'!B24</f>
        <v>4</v>
      </c>
      <c r="D79" s="308">
        <f t="shared" ref="D79:D82" si="140">C79*B79</f>
        <v>80</v>
      </c>
      <c r="E79" s="407">
        <f>'AMA_UBS V Medeiros'!C24</f>
        <v>3.5</v>
      </c>
      <c r="F79" s="321">
        <f t="shared" ref="F79:F82" si="141">(E79*$B79)-$D79</f>
        <v>-10</v>
      </c>
      <c r="G79" s="407">
        <f>'AMA_UBS V Medeiros'!E24</f>
        <v>0</v>
      </c>
      <c r="H79" s="321">
        <f t="shared" ref="H79:H82" si="142">(G79*$B79)-$D79</f>
        <v>-80</v>
      </c>
      <c r="I79" s="407">
        <f>'AMA_UBS V Medeiros'!G24</f>
        <v>0</v>
      </c>
      <c r="J79" s="321">
        <f t="shared" ref="J79:J82" si="143">(I79*$B79)-$D79</f>
        <v>-80</v>
      </c>
      <c r="K79" s="257">
        <f>SUM(E79,G79,I79)</f>
        <v>3.5</v>
      </c>
      <c r="L79" s="334">
        <f>(K79*$B79)-$D79*3</f>
        <v>-170</v>
      </c>
      <c r="M79" s="407">
        <f>'AMA_UBS V Medeiros'!K24</f>
        <v>0</v>
      </c>
      <c r="N79" s="321">
        <f t="shared" ref="N79:N82" si="144">(M79*$B79)-$D79</f>
        <v>-80</v>
      </c>
      <c r="O79" s="407">
        <f>'AMA_UBS V Medeiros'!M24</f>
        <v>0</v>
      </c>
      <c r="P79" s="321">
        <f t="shared" ref="P79:P82" si="145">(O79*$B79)-$D79</f>
        <v>-80</v>
      </c>
      <c r="Q79" s="407">
        <f>'AMA_UBS V Medeiros'!O24</f>
        <v>0</v>
      </c>
      <c r="R79" s="321">
        <f t="shared" ref="R79:R82" si="146">(Q79*$B79)-$D79</f>
        <v>-80</v>
      </c>
      <c r="S79" s="257">
        <f t="shared" ref="S79:S82" si="147">SUM(M79,O79,Q79)</f>
        <v>0</v>
      </c>
      <c r="T79" s="334">
        <f t="shared" ref="T79:T82" si="148">(S79*$B79)-$D79*3</f>
        <v>-240</v>
      </c>
    </row>
    <row r="80" spans="1:20" hidden="1" x14ac:dyDescent="0.25">
      <c r="A80" s="89" t="s">
        <v>21</v>
      </c>
      <c r="B80" s="280">
        <v>20</v>
      </c>
      <c r="C80" s="90">
        <f>'AMA_UBS V Medeiros'!B26</f>
        <v>2</v>
      </c>
      <c r="D80" s="308">
        <f t="shared" si="140"/>
        <v>40</v>
      </c>
      <c r="E80" s="407">
        <f>'AMA_UBS V Medeiros'!C26</f>
        <v>2</v>
      </c>
      <c r="F80" s="321">
        <f t="shared" si="141"/>
        <v>0</v>
      </c>
      <c r="G80" s="407">
        <f>'AMA_UBS V Medeiros'!E26</f>
        <v>0</v>
      </c>
      <c r="H80" s="321">
        <f t="shared" si="142"/>
        <v>-40</v>
      </c>
      <c r="I80" s="407">
        <f>'AMA_UBS V Medeiros'!G26</f>
        <v>0</v>
      </c>
      <c r="J80" s="321">
        <f t="shared" si="143"/>
        <v>-40</v>
      </c>
      <c r="K80" s="257">
        <f>SUM(E80,G80,I80)</f>
        <v>2</v>
      </c>
      <c r="L80" s="334">
        <f>(K80*$B80)-$D80*3</f>
        <v>-80</v>
      </c>
      <c r="M80" s="407">
        <f>'AMA_UBS V Medeiros'!K26</f>
        <v>0</v>
      </c>
      <c r="N80" s="321">
        <f t="shared" si="144"/>
        <v>-40</v>
      </c>
      <c r="O80" s="407">
        <f>'AMA_UBS V Medeiros'!M26</f>
        <v>0</v>
      </c>
      <c r="P80" s="321">
        <f t="shared" si="145"/>
        <v>-40</v>
      </c>
      <c r="Q80" s="407">
        <f>'AMA_UBS V Medeiros'!O26</f>
        <v>0</v>
      </c>
      <c r="R80" s="321">
        <f t="shared" si="146"/>
        <v>-40</v>
      </c>
      <c r="S80" s="257">
        <f t="shared" si="147"/>
        <v>0</v>
      </c>
      <c r="T80" s="334">
        <f t="shared" si="148"/>
        <v>-120</v>
      </c>
    </row>
    <row r="81" spans="1:20" hidden="1" x14ac:dyDescent="0.25">
      <c r="A81" s="89" t="s">
        <v>22</v>
      </c>
      <c r="B81" s="280">
        <v>20</v>
      </c>
      <c r="C81" s="84">
        <f>'AMA_UBS V Medeiros'!B27</f>
        <v>2</v>
      </c>
      <c r="D81" s="301">
        <f t="shared" si="140"/>
        <v>40</v>
      </c>
      <c r="E81" s="407">
        <f>'AMA_UBS V Medeiros'!C27</f>
        <v>1.75</v>
      </c>
      <c r="F81" s="321">
        <f t="shared" si="141"/>
        <v>-5</v>
      </c>
      <c r="G81" s="407">
        <f>'AMA_UBS V Medeiros'!E27</f>
        <v>0</v>
      </c>
      <c r="H81" s="321">
        <f t="shared" si="142"/>
        <v>-40</v>
      </c>
      <c r="I81" s="407">
        <f>'AMA_UBS V Medeiros'!G27</f>
        <v>0</v>
      </c>
      <c r="J81" s="321">
        <f t="shared" si="143"/>
        <v>-40</v>
      </c>
      <c r="K81" s="257">
        <f>SUM(E81,G81,I81)</f>
        <v>1.75</v>
      </c>
      <c r="L81" s="334">
        <f>(K81*$B81)-$D81*3</f>
        <v>-85</v>
      </c>
      <c r="M81" s="407">
        <f>'AMA_UBS V Medeiros'!K27</f>
        <v>0</v>
      </c>
      <c r="N81" s="321">
        <f t="shared" si="144"/>
        <v>-40</v>
      </c>
      <c r="O81" s="407">
        <f>'AMA_UBS V Medeiros'!M27</f>
        <v>0</v>
      </c>
      <c r="P81" s="321">
        <f t="shared" si="145"/>
        <v>-40</v>
      </c>
      <c r="Q81" s="407">
        <f>'AMA_UBS V Medeiros'!O27</f>
        <v>0</v>
      </c>
      <c r="R81" s="321">
        <f t="shared" si="146"/>
        <v>-40</v>
      </c>
      <c r="S81" s="257">
        <f t="shared" si="147"/>
        <v>0</v>
      </c>
      <c r="T81" s="334">
        <f t="shared" si="148"/>
        <v>-120</v>
      </c>
    </row>
    <row r="82" spans="1:20" ht="15.75" hidden="1" thickBot="1" x14ac:dyDescent="0.3">
      <c r="A82" s="89" t="s">
        <v>23</v>
      </c>
      <c r="B82" s="280">
        <v>20</v>
      </c>
      <c r="C82" s="90">
        <f>'AMA_UBS V Medeiros'!B28</f>
        <v>3</v>
      </c>
      <c r="D82" s="308">
        <f t="shared" si="140"/>
        <v>60</v>
      </c>
      <c r="E82" s="407">
        <f>'AMA_UBS V Medeiros'!C28</f>
        <v>3</v>
      </c>
      <c r="F82" s="321">
        <f t="shared" si="141"/>
        <v>0</v>
      </c>
      <c r="G82" s="407">
        <f>'AMA_UBS V Medeiros'!E28</f>
        <v>0</v>
      </c>
      <c r="H82" s="321">
        <f t="shared" si="142"/>
        <v>-60</v>
      </c>
      <c r="I82" s="407">
        <f>'AMA_UBS V Medeiros'!G28</f>
        <v>0</v>
      </c>
      <c r="J82" s="321">
        <f t="shared" si="143"/>
        <v>-60</v>
      </c>
      <c r="K82" s="257">
        <f>SUM(E82,G82,I82)</f>
        <v>3</v>
      </c>
      <c r="L82" s="334">
        <f>(K82*$B82)-$D82*3</f>
        <v>-120</v>
      </c>
      <c r="M82" s="407">
        <f>'AMA_UBS V Medeiros'!K28</f>
        <v>0</v>
      </c>
      <c r="N82" s="321">
        <f t="shared" si="144"/>
        <v>-60</v>
      </c>
      <c r="O82" s="407">
        <f>'AMA_UBS V Medeiros'!M28</f>
        <v>0</v>
      </c>
      <c r="P82" s="321">
        <f t="shared" si="145"/>
        <v>-60</v>
      </c>
      <c r="Q82" s="407">
        <f>'AMA_UBS V Medeiros'!O28</f>
        <v>0</v>
      </c>
      <c r="R82" s="321">
        <f t="shared" si="146"/>
        <v>-60</v>
      </c>
      <c r="S82" s="257">
        <f t="shared" si="147"/>
        <v>0</v>
      </c>
      <c r="T82" s="334">
        <f t="shared" si="148"/>
        <v>-180</v>
      </c>
    </row>
    <row r="83" spans="1:20" ht="15.75" hidden="1" thickBot="1" x14ac:dyDescent="0.3">
      <c r="A83" s="373" t="s">
        <v>7</v>
      </c>
      <c r="B83" s="366">
        <f t="shared" ref="B83:T83" si="149">SUM(B79:B82)</f>
        <v>80</v>
      </c>
      <c r="C83" s="367">
        <f t="shared" si="149"/>
        <v>11</v>
      </c>
      <c r="D83" s="368">
        <f t="shared" si="149"/>
        <v>220</v>
      </c>
      <c r="E83" s="415">
        <f t="shared" si="149"/>
        <v>10.25</v>
      </c>
      <c r="F83" s="370">
        <f t="shared" si="149"/>
        <v>-15</v>
      </c>
      <c r="G83" s="415">
        <f t="shared" si="149"/>
        <v>0</v>
      </c>
      <c r="H83" s="370">
        <f t="shared" si="149"/>
        <v>-220</v>
      </c>
      <c r="I83" s="415">
        <f t="shared" si="149"/>
        <v>0</v>
      </c>
      <c r="J83" s="370">
        <f t="shared" si="149"/>
        <v>-220</v>
      </c>
      <c r="K83" s="371">
        <f t="shared" ref="K83:L83" si="150">SUM(K79:K82)</f>
        <v>10.25</v>
      </c>
      <c r="L83" s="372">
        <f t="shared" si="150"/>
        <v>-455</v>
      </c>
      <c r="M83" s="415">
        <f t="shared" si="149"/>
        <v>0</v>
      </c>
      <c r="N83" s="370">
        <f t="shared" si="149"/>
        <v>-220</v>
      </c>
      <c r="O83" s="415">
        <f t="shared" si="149"/>
        <v>0</v>
      </c>
      <c r="P83" s="370">
        <f t="shared" si="149"/>
        <v>-220</v>
      </c>
      <c r="Q83" s="415">
        <f t="shared" si="149"/>
        <v>0</v>
      </c>
      <c r="R83" s="370">
        <f t="shared" si="149"/>
        <v>-220</v>
      </c>
      <c r="S83" s="371">
        <f t="shared" si="149"/>
        <v>0</v>
      </c>
      <c r="T83" s="372">
        <f t="shared" si="149"/>
        <v>-660</v>
      </c>
    </row>
    <row r="84" spans="1:20" hidden="1" x14ac:dyDescent="0.25"/>
    <row r="85" spans="1:20" ht="15.75" hidden="1" x14ac:dyDescent="0.25">
      <c r="A85" s="1290" t="s">
        <v>238</v>
      </c>
      <c r="B85" s="1291"/>
      <c r="C85" s="1291"/>
      <c r="D85" s="1291"/>
      <c r="E85" s="1291"/>
      <c r="F85" s="1291"/>
      <c r="G85" s="1291"/>
      <c r="H85" s="1291"/>
      <c r="I85" s="1291"/>
      <c r="J85" s="1291"/>
      <c r="K85" s="1291"/>
      <c r="L85" s="1291"/>
      <c r="M85" s="1291"/>
      <c r="N85" s="1291"/>
      <c r="O85" s="1291"/>
      <c r="P85" s="1291"/>
      <c r="Q85" s="1291"/>
      <c r="R85" s="1291"/>
      <c r="S85" s="1291"/>
      <c r="T85" s="1291"/>
    </row>
    <row r="86" spans="1:20" ht="36.75" hidden="1" thickBot="1" x14ac:dyDescent="0.3">
      <c r="A86" s="86" t="s">
        <v>14</v>
      </c>
      <c r="B86" s="278" t="s">
        <v>222</v>
      </c>
      <c r="C86" s="105" t="s">
        <v>165</v>
      </c>
      <c r="D86" s="306" t="s">
        <v>223</v>
      </c>
      <c r="E86" s="406" t="s">
        <v>2</v>
      </c>
      <c r="F86" s="348" t="s">
        <v>225</v>
      </c>
      <c r="G86" s="406" t="s">
        <v>3</v>
      </c>
      <c r="H86" s="348" t="s">
        <v>226</v>
      </c>
      <c r="I86" s="406" t="s">
        <v>4</v>
      </c>
      <c r="J86" s="348" t="s">
        <v>227</v>
      </c>
      <c r="K86" s="255" t="s">
        <v>197</v>
      </c>
      <c r="L86" s="346" t="s">
        <v>224</v>
      </c>
      <c r="M86" s="406" t="s">
        <v>5</v>
      </c>
      <c r="N86" s="348" t="s">
        <v>228</v>
      </c>
      <c r="O86" s="425" t="s">
        <v>194</v>
      </c>
      <c r="P86" s="348" t="s">
        <v>229</v>
      </c>
      <c r="Q86" s="425" t="s">
        <v>195</v>
      </c>
      <c r="R86" s="348" t="s">
        <v>230</v>
      </c>
      <c r="S86" s="255" t="s">
        <v>197</v>
      </c>
      <c r="T86" s="346" t="s">
        <v>224</v>
      </c>
    </row>
    <row r="87" spans="1:20" ht="15.75" hidden="1" thickTop="1" x14ac:dyDescent="0.25">
      <c r="A87" s="89" t="s">
        <v>20</v>
      </c>
      <c r="B87" s="280">
        <v>20</v>
      </c>
      <c r="C87" s="84">
        <f>'UBS Izolina Mazzei'!B35</f>
        <v>3</v>
      </c>
      <c r="D87" s="301">
        <f t="shared" ref="D87:D90" si="151">C87*B87</f>
        <v>60</v>
      </c>
      <c r="E87" s="407">
        <f>'UBS Izolina Mazzei'!C35</f>
        <v>3</v>
      </c>
      <c r="F87" s="321">
        <f t="shared" ref="F87:F90" si="152">(E87*$B87)-$D87</f>
        <v>0</v>
      </c>
      <c r="G87" s="407">
        <f>'UBS Izolina Mazzei'!E35</f>
        <v>0</v>
      </c>
      <c r="H87" s="321">
        <f t="shared" ref="H87:H90" si="153">(G87*$B87)-$D87</f>
        <v>-60</v>
      </c>
      <c r="I87" s="407">
        <f>'UBS Izolina Mazzei'!G35</f>
        <v>0</v>
      </c>
      <c r="J87" s="321">
        <f t="shared" ref="J87:J90" si="154">(I87*$B87)-$D87</f>
        <v>-60</v>
      </c>
      <c r="K87" s="257">
        <f t="shared" ref="K87:K90" si="155">SUM(E87,G87,I87)</f>
        <v>3</v>
      </c>
      <c r="L87" s="334">
        <f t="shared" ref="L87:L90" si="156">(K87*$B87)-$D87*3</f>
        <v>-120</v>
      </c>
      <c r="M87" s="407">
        <f>'UBS Izolina Mazzei'!K35</f>
        <v>0</v>
      </c>
      <c r="N87" s="321">
        <f t="shared" ref="N87:N90" si="157">(M87*$B87)-$D87</f>
        <v>-60</v>
      </c>
      <c r="O87" s="407">
        <f>'UBS Izolina Mazzei'!M35</f>
        <v>0</v>
      </c>
      <c r="P87" s="321">
        <f t="shared" ref="P87:P90" si="158">(O87*$B87)-$D87</f>
        <v>-60</v>
      </c>
      <c r="Q87" s="407">
        <f>'UBS Izolina Mazzei'!O35</f>
        <v>0</v>
      </c>
      <c r="R87" s="321">
        <f t="shared" ref="R87:R90" si="159">(Q87*$B87)-$D87</f>
        <v>-60</v>
      </c>
      <c r="S87" s="257">
        <f t="shared" ref="S87:S90" si="160">SUM(M87,O87,Q87)</f>
        <v>0</v>
      </c>
      <c r="T87" s="334">
        <f t="shared" ref="T87:T90" si="161">(S87*$B87)-$D87*3</f>
        <v>-180</v>
      </c>
    </row>
    <row r="88" spans="1:20" hidden="1" x14ac:dyDescent="0.25">
      <c r="A88" s="89" t="s">
        <v>43</v>
      </c>
      <c r="B88" s="280">
        <v>20</v>
      </c>
      <c r="C88" s="84">
        <f>'UBS Izolina Mazzei'!B36</f>
        <v>2</v>
      </c>
      <c r="D88" s="301">
        <f t="shared" si="151"/>
        <v>40</v>
      </c>
      <c r="E88" s="407">
        <f>'UBS Izolina Mazzei'!C36</f>
        <v>2</v>
      </c>
      <c r="F88" s="321">
        <f t="shared" si="152"/>
        <v>0</v>
      </c>
      <c r="G88" s="407">
        <f>'UBS Izolina Mazzei'!E36</f>
        <v>0</v>
      </c>
      <c r="H88" s="321">
        <f t="shared" si="153"/>
        <v>-40</v>
      </c>
      <c r="I88" s="407">
        <f>'UBS Izolina Mazzei'!G36</f>
        <v>0</v>
      </c>
      <c r="J88" s="321">
        <f t="shared" si="154"/>
        <v>-40</v>
      </c>
      <c r="K88" s="257">
        <f t="shared" si="155"/>
        <v>2</v>
      </c>
      <c r="L88" s="334">
        <f t="shared" si="156"/>
        <v>-80</v>
      </c>
      <c r="M88" s="407">
        <f>'UBS Izolina Mazzei'!K36</f>
        <v>0</v>
      </c>
      <c r="N88" s="321">
        <f t="shared" si="157"/>
        <v>-40</v>
      </c>
      <c r="O88" s="407">
        <f>'UBS Izolina Mazzei'!M36</f>
        <v>0</v>
      </c>
      <c r="P88" s="321">
        <f t="shared" si="158"/>
        <v>-40</v>
      </c>
      <c r="Q88" s="407">
        <f>'UBS Izolina Mazzei'!O36</f>
        <v>0</v>
      </c>
      <c r="R88" s="321">
        <f t="shared" si="159"/>
        <v>-40</v>
      </c>
      <c r="S88" s="257">
        <f t="shared" si="160"/>
        <v>0</v>
      </c>
      <c r="T88" s="334">
        <f t="shared" si="161"/>
        <v>-120</v>
      </c>
    </row>
    <row r="89" spans="1:20" hidden="1" x14ac:dyDescent="0.25">
      <c r="A89" s="89" t="s">
        <v>184</v>
      </c>
      <c r="B89" s="280">
        <v>20</v>
      </c>
      <c r="C89" s="84">
        <f>'UBS Izolina Mazzei'!B37</f>
        <v>1</v>
      </c>
      <c r="D89" s="301">
        <f t="shared" si="151"/>
        <v>20</v>
      </c>
      <c r="E89" s="407">
        <f>'UBS Izolina Mazzei'!C37</f>
        <v>1</v>
      </c>
      <c r="F89" s="321">
        <f t="shared" si="152"/>
        <v>0</v>
      </c>
      <c r="G89" s="407">
        <f>'UBS Izolina Mazzei'!E37</f>
        <v>0</v>
      </c>
      <c r="H89" s="321">
        <f t="shared" si="153"/>
        <v>-20</v>
      </c>
      <c r="I89" s="407">
        <f>'UBS Izolina Mazzei'!G37</f>
        <v>0</v>
      </c>
      <c r="J89" s="321">
        <f t="shared" si="154"/>
        <v>-20</v>
      </c>
      <c r="K89" s="257">
        <f t="shared" si="155"/>
        <v>1</v>
      </c>
      <c r="L89" s="334">
        <f t="shared" si="156"/>
        <v>-40</v>
      </c>
      <c r="M89" s="407">
        <f>'UBS Izolina Mazzei'!K37</f>
        <v>0</v>
      </c>
      <c r="N89" s="321">
        <f t="shared" si="157"/>
        <v>-20</v>
      </c>
      <c r="O89" s="407">
        <f>'UBS Izolina Mazzei'!M37</f>
        <v>0</v>
      </c>
      <c r="P89" s="321">
        <f t="shared" si="158"/>
        <v>-20</v>
      </c>
      <c r="Q89" s="407">
        <f>'UBS Izolina Mazzei'!O37</f>
        <v>0</v>
      </c>
      <c r="R89" s="321">
        <f t="shared" si="159"/>
        <v>-20</v>
      </c>
      <c r="S89" s="257">
        <f t="shared" si="160"/>
        <v>0</v>
      </c>
      <c r="T89" s="334">
        <f t="shared" si="161"/>
        <v>-60</v>
      </c>
    </row>
    <row r="90" spans="1:20" ht="15.75" hidden="1" thickBot="1" x14ac:dyDescent="0.3">
      <c r="A90" s="89" t="s">
        <v>23</v>
      </c>
      <c r="B90" s="280">
        <v>20</v>
      </c>
      <c r="C90" s="84">
        <f>'UBS Izolina Mazzei'!B38</f>
        <v>2</v>
      </c>
      <c r="D90" s="301">
        <f t="shared" si="151"/>
        <v>40</v>
      </c>
      <c r="E90" s="407">
        <f>'UBS Izolina Mazzei'!C38</f>
        <v>2</v>
      </c>
      <c r="F90" s="321">
        <f t="shared" si="152"/>
        <v>0</v>
      </c>
      <c r="G90" s="407">
        <f>'UBS Izolina Mazzei'!E38</f>
        <v>0</v>
      </c>
      <c r="H90" s="321">
        <f t="shared" si="153"/>
        <v>-40</v>
      </c>
      <c r="I90" s="407">
        <f>'UBS Izolina Mazzei'!G38</f>
        <v>0</v>
      </c>
      <c r="J90" s="321">
        <f t="shared" si="154"/>
        <v>-40</v>
      </c>
      <c r="K90" s="257">
        <f t="shared" si="155"/>
        <v>2</v>
      </c>
      <c r="L90" s="334">
        <f t="shared" si="156"/>
        <v>-80</v>
      </c>
      <c r="M90" s="407">
        <f>'UBS Izolina Mazzei'!K38</f>
        <v>0</v>
      </c>
      <c r="N90" s="321">
        <f t="shared" si="157"/>
        <v>-40</v>
      </c>
      <c r="O90" s="407">
        <f>'UBS Izolina Mazzei'!M38</f>
        <v>0</v>
      </c>
      <c r="P90" s="321">
        <f t="shared" si="158"/>
        <v>-40</v>
      </c>
      <c r="Q90" s="407">
        <f>'UBS Izolina Mazzei'!O38</f>
        <v>0</v>
      </c>
      <c r="R90" s="321">
        <f t="shared" si="159"/>
        <v>-40</v>
      </c>
      <c r="S90" s="257">
        <f t="shared" si="160"/>
        <v>0</v>
      </c>
      <c r="T90" s="334">
        <f t="shared" si="161"/>
        <v>-120</v>
      </c>
    </row>
    <row r="91" spans="1:20" ht="15.75" hidden="1" thickBot="1" x14ac:dyDescent="0.3">
      <c r="A91" s="359" t="s">
        <v>7</v>
      </c>
      <c r="B91" s="360">
        <f t="shared" ref="B91:T91" si="162">SUM(B87:B90)</f>
        <v>80</v>
      </c>
      <c r="C91" s="388">
        <f t="shared" si="162"/>
        <v>8</v>
      </c>
      <c r="D91" s="389">
        <f t="shared" si="162"/>
        <v>160</v>
      </c>
      <c r="E91" s="411">
        <f t="shared" si="162"/>
        <v>8</v>
      </c>
      <c r="F91" s="362">
        <f t="shared" si="162"/>
        <v>0</v>
      </c>
      <c r="G91" s="411">
        <f t="shared" si="162"/>
        <v>0</v>
      </c>
      <c r="H91" s="362">
        <f t="shared" si="162"/>
        <v>-160</v>
      </c>
      <c r="I91" s="411">
        <f t="shared" si="162"/>
        <v>0</v>
      </c>
      <c r="J91" s="362">
        <f t="shared" si="162"/>
        <v>-160</v>
      </c>
      <c r="K91" s="363">
        <f t="shared" ref="K91:L91" si="163">SUM(K87:K90)</f>
        <v>8</v>
      </c>
      <c r="L91" s="364">
        <f t="shared" si="163"/>
        <v>-320</v>
      </c>
      <c r="M91" s="411">
        <f t="shared" si="162"/>
        <v>0</v>
      </c>
      <c r="N91" s="362">
        <f t="shared" si="162"/>
        <v>-160</v>
      </c>
      <c r="O91" s="411">
        <f t="shared" si="162"/>
        <v>0</v>
      </c>
      <c r="P91" s="362">
        <f t="shared" si="162"/>
        <v>-160</v>
      </c>
      <c r="Q91" s="411">
        <f t="shared" si="162"/>
        <v>0</v>
      </c>
      <c r="R91" s="362">
        <f t="shared" si="162"/>
        <v>-160</v>
      </c>
      <c r="S91" s="363">
        <f t="shared" si="162"/>
        <v>0</v>
      </c>
      <c r="T91" s="364">
        <f t="shared" si="162"/>
        <v>-480</v>
      </c>
    </row>
    <row r="92" spans="1:20" hidden="1" x14ac:dyDescent="0.25"/>
    <row r="93" spans="1:20" ht="15.75" hidden="1" x14ac:dyDescent="0.25">
      <c r="A93" s="1290" t="s">
        <v>239</v>
      </c>
      <c r="B93" s="1291"/>
      <c r="C93" s="1291"/>
      <c r="D93" s="1291"/>
      <c r="E93" s="1291"/>
      <c r="F93" s="1291"/>
      <c r="G93" s="1291"/>
      <c r="H93" s="1291"/>
      <c r="I93" s="1291"/>
      <c r="J93" s="1291"/>
      <c r="K93" s="1291"/>
      <c r="L93" s="1291"/>
      <c r="M93" s="1291"/>
      <c r="N93" s="1291"/>
      <c r="O93" s="1291"/>
      <c r="P93" s="1291"/>
      <c r="Q93" s="1291"/>
      <c r="R93" s="1291"/>
      <c r="S93" s="1291"/>
      <c r="T93" s="1291"/>
    </row>
    <row r="94" spans="1:20" ht="36.75" hidden="1" thickBot="1" x14ac:dyDescent="0.3">
      <c r="A94" s="86" t="s">
        <v>14</v>
      </c>
      <c r="B94" s="278" t="s">
        <v>222</v>
      </c>
      <c r="C94" s="105" t="s">
        <v>165</v>
      </c>
      <c r="D94" s="306" t="s">
        <v>223</v>
      </c>
      <c r="E94" s="406" t="s">
        <v>2</v>
      </c>
      <c r="F94" s="348" t="s">
        <v>225</v>
      </c>
      <c r="G94" s="406" t="s">
        <v>3</v>
      </c>
      <c r="H94" s="348" t="s">
        <v>226</v>
      </c>
      <c r="I94" s="406" t="s">
        <v>4</v>
      </c>
      <c r="J94" s="348" t="s">
        <v>227</v>
      </c>
      <c r="K94" s="255" t="s">
        <v>197</v>
      </c>
      <c r="L94" s="346" t="s">
        <v>224</v>
      </c>
      <c r="M94" s="406" t="s">
        <v>5</v>
      </c>
      <c r="N94" s="348" t="s">
        <v>228</v>
      </c>
      <c r="O94" s="425" t="s">
        <v>194</v>
      </c>
      <c r="P94" s="348" t="s">
        <v>229</v>
      </c>
      <c r="Q94" s="425" t="s">
        <v>195</v>
      </c>
      <c r="R94" s="348" t="s">
        <v>230</v>
      </c>
      <c r="S94" s="255" t="s">
        <v>197</v>
      </c>
      <c r="T94" s="346" t="s">
        <v>224</v>
      </c>
    </row>
    <row r="95" spans="1:20" ht="15.75" hidden="1" thickTop="1" x14ac:dyDescent="0.25">
      <c r="A95" s="89" t="s">
        <v>20</v>
      </c>
      <c r="B95" s="280">
        <v>20</v>
      </c>
      <c r="C95" s="84">
        <f>'UBS Jardim Japão'!B20</f>
        <v>3</v>
      </c>
      <c r="D95" s="301">
        <f t="shared" ref="D95:D97" si="164">C95*B95</f>
        <v>60</v>
      </c>
      <c r="E95" s="407">
        <f>'UBS Jardim Japão'!C20</f>
        <v>3</v>
      </c>
      <c r="F95" s="321">
        <f t="shared" ref="F95:F97" si="165">(E95*$B95)-$D95</f>
        <v>0</v>
      </c>
      <c r="G95" s="407">
        <f>'UBS Jardim Japão'!E20</f>
        <v>0</v>
      </c>
      <c r="H95" s="321">
        <f t="shared" ref="H95:H97" si="166">(G95*$B95)-$D95</f>
        <v>-60</v>
      </c>
      <c r="I95" s="407">
        <f>'UBS Jardim Japão'!G20</f>
        <v>0</v>
      </c>
      <c r="J95" s="321">
        <f t="shared" ref="J95:J97" si="167">(I95*$B95)-$D95</f>
        <v>-60</v>
      </c>
      <c r="K95" s="257">
        <f t="shared" ref="K95:K97" si="168">SUM(E95,G95,I95)</f>
        <v>3</v>
      </c>
      <c r="L95" s="334">
        <f t="shared" ref="L95:L97" si="169">(K95*$B95)-$D95*3</f>
        <v>-120</v>
      </c>
      <c r="M95" s="407">
        <f>'UBS Jardim Japão'!K20</f>
        <v>0</v>
      </c>
      <c r="N95" s="321">
        <f t="shared" ref="N95:N97" si="170">(M95*$B95)-$D95</f>
        <v>-60</v>
      </c>
      <c r="O95" s="407">
        <f>'UBS Jardim Japão'!M20</f>
        <v>0</v>
      </c>
      <c r="P95" s="321">
        <f t="shared" ref="P95:P97" si="171">(O95*$B95)-$D95</f>
        <v>-60</v>
      </c>
      <c r="Q95" s="407">
        <f>'UBS Jardim Japão'!O20</f>
        <v>0</v>
      </c>
      <c r="R95" s="321">
        <f t="shared" ref="R95:R97" si="172">(Q95*$B95)-$D95</f>
        <v>-60</v>
      </c>
      <c r="S95" s="257">
        <f t="shared" ref="S95:S97" si="173">SUM(M95,O95,Q95)</f>
        <v>0</v>
      </c>
      <c r="T95" s="334">
        <f t="shared" ref="T95:T97" si="174">(S95*$B95)-$D95*3</f>
        <v>-180</v>
      </c>
    </row>
    <row r="96" spans="1:20" hidden="1" x14ac:dyDescent="0.25">
      <c r="A96" s="89" t="s">
        <v>43</v>
      </c>
      <c r="B96" s="280">
        <v>20</v>
      </c>
      <c r="C96" s="84">
        <f>'UBS Jardim Japão'!B21</f>
        <v>3</v>
      </c>
      <c r="D96" s="301">
        <f t="shared" si="164"/>
        <v>60</v>
      </c>
      <c r="E96" s="407">
        <f>'UBS Jardim Japão'!C21</f>
        <v>2.5</v>
      </c>
      <c r="F96" s="321">
        <f t="shared" si="165"/>
        <v>-10</v>
      </c>
      <c r="G96" s="407">
        <f>'UBS Jardim Japão'!E21</f>
        <v>0</v>
      </c>
      <c r="H96" s="321">
        <f t="shared" si="166"/>
        <v>-60</v>
      </c>
      <c r="I96" s="407">
        <f>'UBS Jardim Japão'!G21</f>
        <v>0</v>
      </c>
      <c r="J96" s="321">
        <f t="shared" si="167"/>
        <v>-60</v>
      </c>
      <c r="K96" s="257">
        <f t="shared" si="168"/>
        <v>2.5</v>
      </c>
      <c r="L96" s="334">
        <f t="shared" si="169"/>
        <v>-130</v>
      </c>
      <c r="M96" s="407">
        <f>'UBS Jardim Japão'!K21</f>
        <v>0</v>
      </c>
      <c r="N96" s="321">
        <f t="shared" si="170"/>
        <v>-60</v>
      </c>
      <c r="O96" s="407">
        <f>'UBS Jardim Japão'!M21</f>
        <v>0</v>
      </c>
      <c r="P96" s="321">
        <f t="shared" si="171"/>
        <v>-60</v>
      </c>
      <c r="Q96" s="407">
        <f>'UBS Jardim Japão'!O21</f>
        <v>0</v>
      </c>
      <c r="R96" s="321">
        <f t="shared" si="172"/>
        <v>-60</v>
      </c>
      <c r="S96" s="257">
        <f t="shared" si="173"/>
        <v>0</v>
      </c>
      <c r="T96" s="334">
        <f t="shared" si="174"/>
        <v>-180</v>
      </c>
    </row>
    <row r="97" spans="1:20" ht="15.75" hidden="1" thickBot="1" x14ac:dyDescent="0.3">
      <c r="A97" s="89" t="s">
        <v>23</v>
      </c>
      <c r="B97" s="280">
        <v>20</v>
      </c>
      <c r="C97" s="84">
        <f>'UBS Jardim Japão'!B22</f>
        <v>3</v>
      </c>
      <c r="D97" s="301">
        <f t="shared" si="164"/>
        <v>60</v>
      </c>
      <c r="E97" s="407">
        <f>'UBS Jardim Japão'!C22</f>
        <v>3</v>
      </c>
      <c r="F97" s="321">
        <f t="shared" si="165"/>
        <v>0</v>
      </c>
      <c r="G97" s="407">
        <f>'UBS Jardim Japão'!E22</f>
        <v>0</v>
      </c>
      <c r="H97" s="321">
        <f t="shared" si="166"/>
        <v>-60</v>
      </c>
      <c r="I97" s="407">
        <f>'UBS Jardim Japão'!G22</f>
        <v>0</v>
      </c>
      <c r="J97" s="321">
        <f t="shared" si="167"/>
        <v>-60</v>
      </c>
      <c r="K97" s="257">
        <f t="shared" si="168"/>
        <v>3</v>
      </c>
      <c r="L97" s="334">
        <f t="shared" si="169"/>
        <v>-120</v>
      </c>
      <c r="M97" s="407">
        <f>'UBS Jardim Japão'!K22</f>
        <v>0</v>
      </c>
      <c r="N97" s="321">
        <f t="shared" si="170"/>
        <v>-60</v>
      </c>
      <c r="O97" s="407">
        <f>'UBS Jardim Japão'!M22</f>
        <v>0</v>
      </c>
      <c r="P97" s="321">
        <f t="shared" si="171"/>
        <v>-60</v>
      </c>
      <c r="Q97" s="407">
        <f>'UBS Jardim Japão'!O22</f>
        <v>0</v>
      </c>
      <c r="R97" s="321">
        <f t="shared" si="172"/>
        <v>-60</v>
      </c>
      <c r="S97" s="257">
        <f t="shared" si="173"/>
        <v>0</v>
      </c>
      <c r="T97" s="334">
        <f t="shared" si="174"/>
        <v>-180</v>
      </c>
    </row>
    <row r="98" spans="1:20" ht="15.75" hidden="1" thickBot="1" x14ac:dyDescent="0.3">
      <c r="A98" s="359" t="s">
        <v>7</v>
      </c>
      <c r="B98" s="360">
        <f t="shared" ref="B98:T98" si="175">SUM(B95:B97)</f>
        <v>60</v>
      </c>
      <c r="C98" s="388">
        <f t="shared" si="175"/>
        <v>9</v>
      </c>
      <c r="D98" s="389">
        <f t="shared" si="175"/>
        <v>180</v>
      </c>
      <c r="E98" s="411">
        <f t="shared" si="175"/>
        <v>8.5</v>
      </c>
      <c r="F98" s="362">
        <f t="shared" si="175"/>
        <v>-10</v>
      </c>
      <c r="G98" s="411">
        <f t="shared" si="175"/>
        <v>0</v>
      </c>
      <c r="H98" s="362">
        <f t="shared" si="175"/>
        <v>-180</v>
      </c>
      <c r="I98" s="411">
        <f t="shared" si="175"/>
        <v>0</v>
      </c>
      <c r="J98" s="362">
        <f t="shared" si="175"/>
        <v>-180</v>
      </c>
      <c r="K98" s="363">
        <f t="shared" ref="K98:L98" si="176">SUM(K95:K97)</f>
        <v>8.5</v>
      </c>
      <c r="L98" s="364">
        <f t="shared" si="176"/>
        <v>-370</v>
      </c>
      <c r="M98" s="411">
        <f t="shared" si="175"/>
        <v>0</v>
      </c>
      <c r="N98" s="362">
        <f t="shared" si="175"/>
        <v>-180</v>
      </c>
      <c r="O98" s="411">
        <f t="shared" si="175"/>
        <v>0</v>
      </c>
      <c r="P98" s="362">
        <f t="shared" si="175"/>
        <v>-180</v>
      </c>
      <c r="Q98" s="411">
        <f t="shared" si="175"/>
        <v>0</v>
      </c>
      <c r="R98" s="362">
        <f t="shared" si="175"/>
        <v>-180</v>
      </c>
      <c r="S98" s="363">
        <f t="shared" si="175"/>
        <v>0</v>
      </c>
      <c r="T98" s="364">
        <f t="shared" si="175"/>
        <v>-540</v>
      </c>
    </row>
    <row r="99" spans="1:20" hidden="1" x14ac:dyDescent="0.25"/>
    <row r="100" spans="1:20" ht="15.75" hidden="1" x14ac:dyDescent="0.25">
      <c r="A100" s="1290" t="s">
        <v>240</v>
      </c>
      <c r="B100" s="1291"/>
      <c r="C100" s="1291"/>
      <c r="D100" s="1291"/>
      <c r="E100" s="1291"/>
      <c r="F100" s="1291"/>
      <c r="G100" s="1291"/>
      <c r="H100" s="1291"/>
      <c r="I100" s="1291"/>
      <c r="J100" s="1291"/>
      <c r="K100" s="1291"/>
      <c r="L100" s="1291"/>
      <c r="M100" s="1291"/>
      <c r="N100" s="1291"/>
      <c r="O100" s="1291"/>
      <c r="P100" s="1291"/>
      <c r="Q100" s="1291"/>
      <c r="R100" s="1291"/>
      <c r="S100" s="1291"/>
      <c r="T100" s="1291"/>
    </row>
    <row r="101" spans="1:20" ht="36.75" hidden="1" thickBot="1" x14ac:dyDescent="0.3">
      <c r="A101" s="86" t="s">
        <v>14</v>
      </c>
      <c r="B101" s="278" t="s">
        <v>222</v>
      </c>
      <c r="C101" s="105" t="s">
        <v>165</v>
      </c>
      <c r="D101" s="306" t="s">
        <v>223</v>
      </c>
      <c r="E101" s="406" t="s">
        <v>2</v>
      </c>
      <c r="F101" s="348" t="s">
        <v>225</v>
      </c>
      <c r="G101" s="406" t="s">
        <v>3</v>
      </c>
      <c r="H101" s="348" t="s">
        <v>226</v>
      </c>
      <c r="I101" s="406" t="s">
        <v>4</v>
      </c>
      <c r="J101" s="348" t="s">
        <v>227</v>
      </c>
      <c r="K101" s="255" t="s">
        <v>197</v>
      </c>
      <c r="L101" s="346" t="s">
        <v>224</v>
      </c>
      <c r="M101" s="406" t="s">
        <v>5</v>
      </c>
      <c r="N101" s="348" t="s">
        <v>228</v>
      </c>
      <c r="O101" s="425" t="s">
        <v>194</v>
      </c>
      <c r="P101" s="348" t="s">
        <v>229</v>
      </c>
      <c r="Q101" s="425" t="s">
        <v>195</v>
      </c>
      <c r="R101" s="348" t="s">
        <v>230</v>
      </c>
      <c r="S101" s="255" t="s">
        <v>197</v>
      </c>
      <c r="T101" s="346" t="s">
        <v>224</v>
      </c>
    </row>
    <row r="102" spans="1:20" ht="16.5" hidden="1" thickTop="1" thickBot="1" x14ac:dyDescent="0.3">
      <c r="A102" s="9" t="s">
        <v>153</v>
      </c>
      <c r="B102" s="279">
        <v>20</v>
      </c>
      <c r="C102" s="90">
        <f>'EMAD na UBS JD JAPÃO'!B20</f>
        <v>1</v>
      </c>
      <c r="D102" s="308">
        <f t="shared" ref="D102" si="177">C102*B102</f>
        <v>20</v>
      </c>
      <c r="E102" s="407">
        <f>'EMAD na UBS JD JAPÃO'!C20</f>
        <v>2</v>
      </c>
      <c r="F102" s="321">
        <f t="shared" ref="F102" si="178">(E102*$B102)-$D102</f>
        <v>20</v>
      </c>
      <c r="G102" s="407">
        <f>'EMAD na UBS JD JAPÃO'!E20</f>
        <v>0</v>
      </c>
      <c r="H102" s="321">
        <f t="shared" ref="H102" si="179">(G102*$B102)-$D102</f>
        <v>-20</v>
      </c>
      <c r="I102" s="407">
        <f>'EMAD na UBS JD JAPÃO'!G20</f>
        <v>0</v>
      </c>
      <c r="J102" s="321">
        <f t="shared" ref="J102" si="180">(I102*$B102)-$D102</f>
        <v>-20</v>
      </c>
      <c r="K102" s="257">
        <f t="shared" ref="K102" si="181">SUM(E102,G102,I102)</f>
        <v>2</v>
      </c>
      <c r="L102" s="334">
        <f t="shared" ref="L102" si="182">(K102*$B102)-$D102*3</f>
        <v>-20</v>
      </c>
      <c r="M102" s="407">
        <f>'EMAD na UBS JD JAPÃO'!K20</f>
        <v>0</v>
      </c>
      <c r="N102" s="321">
        <f t="shared" ref="N102" si="183">(M102*$B102)-$D102</f>
        <v>-20</v>
      </c>
      <c r="O102" s="407">
        <f>'EMAD na UBS JD JAPÃO'!M20</f>
        <v>0</v>
      </c>
      <c r="P102" s="321">
        <f t="shared" ref="P102" si="184">(O102*$B102)-$D102</f>
        <v>-20</v>
      </c>
      <c r="Q102" s="407">
        <f>'EMAD na UBS JD JAPÃO'!O20</f>
        <v>0</v>
      </c>
      <c r="R102" s="321">
        <f t="shared" ref="R102" si="185">(Q102*$B102)-$D102</f>
        <v>-20</v>
      </c>
      <c r="S102" s="257">
        <f t="shared" ref="S102" si="186">SUM(M102,O102,Q102)</f>
        <v>0</v>
      </c>
      <c r="T102" s="334">
        <f t="shared" ref="T102" si="187">(S102*$B102)-$D102*3</f>
        <v>-60</v>
      </c>
    </row>
    <row r="103" spans="1:20" ht="15.75" hidden="1" thickBot="1" x14ac:dyDescent="0.3">
      <c r="A103" s="359" t="s">
        <v>7</v>
      </c>
      <c r="B103" s="360">
        <f t="shared" ref="B103:T103" si="188">SUM(B102:B102)</f>
        <v>20</v>
      </c>
      <c r="C103" s="388">
        <f t="shared" si="188"/>
        <v>1</v>
      </c>
      <c r="D103" s="389">
        <f t="shared" si="188"/>
        <v>20</v>
      </c>
      <c r="E103" s="411">
        <f t="shared" si="188"/>
        <v>2</v>
      </c>
      <c r="F103" s="362">
        <f t="shared" si="188"/>
        <v>20</v>
      </c>
      <c r="G103" s="411">
        <f t="shared" si="188"/>
        <v>0</v>
      </c>
      <c r="H103" s="362">
        <f t="shared" si="188"/>
        <v>-20</v>
      </c>
      <c r="I103" s="411">
        <f t="shared" si="188"/>
        <v>0</v>
      </c>
      <c r="J103" s="362">
        <f t="shared" si="188"/>
        <v>-20</v>
      </c>
      <c r="K103" s="363">
        <f t="shared" ref="K103:L103" si="189">SUM(K102:K102)</f>
        <v>2</v>
      </c>
      <c r="L103" s="364">
        <f t="shared" si="189"/>
        <v>-20</v>
      </c>
      <c r="M103" s="411">
        <f t="shared" si="188"/>
        <v>0</v>
      </c>
      <c r="N103" s="362">
        <f t="shared" si="188"/>
        <v>-20</v>
      </c>
      <c r="O103" s="411">
        <f t="shared" si="188"/>
        <v>0</v>
      </c>
      <c r="P103" s="362">
        <f t="shared" si="188"/>
        <v>-20</v>
      </c>
      <c r="Q103" s="411">
        <f t="shared" si="188"/>
        <v>0</v>
      </c>
      <c r="R103" s="362">
        <f t="shared" si="188"/>
        <v>-20</v>
      </c>
      <c r="S103" s="363">
        <f t="shared" si="188"/>
        <v>0</v>
      </c>
      <c r="T103" s="364">
        <f t="shared" si="188"/>
        <v>-60</v>
      </c>
    </row>
    <row r="104" spans="1:20" hidden="1" x14ac:dyDescent="0.25"/>
    <row r="105" spans="1:20" ht="15.75" hidden="1" x14ac:dyDescent="0.25">
      <c r="A105" s="1290" t="s">
        <v>241</v>
      </c>
      <c r="B105" s="1291"/>
      <c r="C105" s="1291"/>
      <c r="D105" s="1291"/>
      <c r="E105" s="1291"/>
      <c r="F105" s="1291"/>
      <c r="G105" s="1291"/>
      <c r="H105" s="1291"/>
      <c r="I105" s="1291"/>
      <c r="J105" s="1291"/>
      <c r="K105" s="1291"/>
      <c r="L105" s="1291"/>
      <c r="M105" s="1291"/>
      <c r="N105" s="1291"/>
      <c r="O105" s="1291"/>
      <c r="P105" s="1291"/>
      <c r="Q105" s="1291"/>
      <c r="R105" s="1291"/>
      <c r="S105" s="1291"/>
      <c r="T105" s="1291"/>
    </row>
    <row r="106" spans="1:20" ht="36.75" hidden="1" thickBot="1" x14ac:dyDescent="0.3">
      <c r="A106" s="86" t="s">
        <v>14</v>
      </c>
      <c r="B106" s="278" t="s">
        <v>222</v>
      </c>
      <c r="C106" s="105" t="s">
        <v>165</v>
      </c>
      <c r="D106" s="306" t="s">
        <v>223</v>
      </c>
      <c r="E106" s="406" t="s">
        <v>2</v>
      </c>
      <c r="F106" s="348" t="s">
        <v>225</v>
      </c>
      <c r="G106" s="406" t="s">
        <v>3</v>
      </c>
      <c r="H106" s="348" t="s">
        <v>226</v>
      </c>
      <c r="I106" s="406" t="s">
        <v>4</v>
      </c>
      <c r="J106" s="348" t="s">
        <v>227</v>
      </c>
      <c r="K106" s="255" t="s">
        <v>197</v>
      </c>
      <c r="L106" s="346" t="s">
        <v>224</v>
      </c>
      <c r="M106" s="406" t="s">
        <v>5</v>
      </c>
      <c r="N106" s="348" t="s">
        <v>228</v>
      </c>
      <c r="O106" s="425" t="s">
        <v>194</v>
      </c>
      <c r="P106" s="348" t="s">
        <v>229</v>
      </c>
      <c r="Q106" s="425" t="s">
        <v>195</v>
      </c>
      <c r="R106" s="348" t="s">
        <v>230</v>
      </c>
      <c r="S106" s="255" t="s">
        <v>197</v>
      </c>
      <c r="T106" s="346" t="s">
        <v>224</v>
      </c>
    </row>
    <row r="107" spans="1:20" ht="15.75" hidden="1" thickTop="1" x14ac:dyDescent="0.25">
      <c r="A107" s="89" t="s">
        <v>20</v>
      </c>
      <c r="B107" s="280">
        <v>20</v>
      </c>
      <c r="C107" s="84">
        <f>'UBS Vila Ede'!B20</f>
        <v>3</v>
      </c>
      <c r="D107" s="301">
        <f t="shared" ref="D107:D109" si="190">C107*B107</f>
        <v>60</v>
      </c>
      <c r="E107" s="407">
        <f>'UBS Vila Ede'!C20</f>
        <v>3</v>
      </c>
      <c r="F107" s="321">
        <f t="shared" ref="F107:F109" si="191">(E107*$B107)-$D107</f>
        <v>0</v>
      </c>
      <c r="G107" s="407">
        <f>'UBS Vila Ede'!E20</f>
        <v>0</v>
      </c>
      <c r="H107" s="321">
        <f t="shared" ref="H107:H109" si="192">(G107*$B107)-$D107</f>
        <v>-60</v>
      </c>
      <c r="I107" s="407">
        <f>'UBS Vila Ede'!G20</f>
        <v>0</v>
      </c>
      <c r="J107" s="321">
        <f t="shared" ref="J107:J109" si="193">(I107*$B107)-$D107</f>
        <v>-60</v>
      </c>
      <c r="K107" s="257">
        <f t="shared" ref="K107:K109" si="194">SUM(E107,G107,I107)</f>
        <v>3</v>
      </c>
      <c r="L107" s="334">
        <f t="shared" ref="L107:L109" si="195">(K107*$B107)-$D107*3</f>
        <v>-120</v>
      </c>
      <c r="M107" s="407">
        <f>'UBS Vila Ede'!K20</f>
        <v>0</v>
      </c>
      <c r="N107" s="321">
        <f t="shared" ref="N107:N109" si="196">(M107*$B107)-$D107</f>
        <v>-60</v>
      </c>
      <c r="O107" s="407">
        <f>'UBS Vila Ede'!M20</f>
        <v>0</v>
      </c>
      <c r="P107" s="321">
        <f t="shared" ref="P107:P109" si="197">(O107*$B107)-$D107</f>
        <v>-60</v>
      </c>
      <c r="Q107" s="407">
        <f>'UBS Vila Ede'!O20</f>
        <v>0</v>
      </c>
      <c r="R107" s="321">
        <f t="shared" ref="R107:R109" si="198">(Q107*$B107)-$D107</f>
        <v>-60</v>
      </c>
      <c r="S107" s="257">
        <f t="shared" ref="S107:S109" si="199">SUM(M107,O107,Q107)</f>
        <v>0</v>
      </c>
      <c r="T107" s="334">
        <f t="shared" ref="T107:T109" si="200">(S107*$B107)-$D107*3</f>
        <v>-180</v>
      </c>
    </row>
    <row r="108" spans="1:20" hidden="1" x14ac:dyDescent="0.25">
      <c r="A108" s="89" t="s">
        <v>43</v>
      </c>
      <c r="B108" s="280">
        <v>20</v>
      </c>
      <c r="C108" s="84">
        <f>'UBS Vila Ede'!B21</f>
        <v>2</v>
      </c>
      <c r="D108" s="301">
        <f t="shared" si="190"/>
        <v>40</v>
      </c>
      <c r="E108" s="407">
        <f>'UBS Vila Ede'!C21</f>
        <v>2</v>
      </c>
      <c r="F108" s="321">
        <f t="shared" si="191"/>
        <v>0</v>
      </c>
      <c r="G108" s="407">
        <f>'UBS Vila Ede'!E21</f>
        <v>0</v>
      </c>
      <c r="H108" s="321">
        <f t="shared" si="192"/>
        <v>-40</v>
      </c>
      <c r="I108" s="407">
        <f>'UBS Vila Ede'!G21</f>
        <v>0</v>
      </c>
      <c r="J108" s="321">
        <f t="shared" si="193"/>
        <v>-40</v>
      </c>
      <c r="K108" s="257">
        <f t="shared" si="194"/>
        <v>2</v>
      </c>
      <c r="L108" s="334">
        <f t="shared" si="195"/>
        <v>-80</v>
      </c>
      <c r="M108" s="407">
        <f>'UBS Vila Ede'!K21</f>
        <v>0</v>
      </c>
      <c r="N108" s="321">
        <f t="shared" si="196"/>
        <v>-40</v>
      </c>
      <c r="O108" s="407">
        <f>'UBS Vila Ede'!M21</f>
        <v>0</v>
      </c>
      <c r="P108" s="321">
        <f t="shared" si="197"/>
        <v>-40</v>
      </c>
      <c r="Q108" s="407">
        <f>'UBS Vila Ede'!O21</f>
        <v>0</v>
      </c>
      <c r="R108" s="321">
        <f t="shared" si="198"/>
        <v>-40</v>
      </c>
      <c r="S108" s="257">
        <f t="shared" si="199"/>
        <v>0</v>
      </c>
      <c r="T108" s="334">
        <f t="shared" si="200"/>
        <v>-120</v>
      </c>
    </row>
    <row r="109" spans="1:20" ht="15.75" hidden="1" thickBot="1" x14ac:dyDescent="0.3">
      <c r="A109" s="89" t="s">
        <v>23</v>
      </c>
      <c r="B109" s="280">
        <v>20</v>
      </c>
      <c r="C109" s="84">
        <f>'UBS Vila Ede'!B22</f>
        <v>2</v>
      </c>
      <c r="D109" s="301">
        <f t="shared" si="190"/>
        <v>40</v>
      </c>
      <c r="E109" s="407">
        <f>'UBS Vila Ede'!C22</f>
        <v>2</v>
      </c>
      <c r="F109" s="321">
        <f t="shared" si="191"/>
        <v>0</v>
      </c>
      <c r="G109" s="407">
        <f>'UBS Vila Ede'!E22</f>
        <v>0</v>
      </c>
      <c r="H109" s="321">
        <f t="shared" si="192"/>
        <v>-40</v>
      </c>
      <c r="I109" s="407">
        <f>'UBS Vila Ede'!G22</f>
        <v>0</v>
      </c>
      <c r="J109" s="321">
        <f t="shared" si="193"/>
        <v>-40</v>
      </c>
      <c r="K109" s="257">
        <f t="shared" si="194"/>
        <v>2</v>
      </c>
      <c r="L109" s="334">
        <f t="shared" si="195"/>
        <v>-80</v>
      </c>
      <c r="M109" s="407">
        <f>'UBS Vila Ede'!K22</f>
        <v>0</v>
      </c>
      <c r="N109" s="321">
        <f t="shared" si="196"/>
        <v>-40</v>
      </c>
      <c r="O109" s="407">
        <f>'UBS Vila Ede'!M22</f>
        <v>0</v>
      </c>
      <c r="P109" s="321">
        <f t="shared" si="197"/>
        <v>-40</v>
      </c>
      <c r="Q109" s="407">
        <f>'UBS Vila Ede'!O22</f>
        <v>0</v>
      </c>
      <c r="R109" s="321">
        <f t="shared" si="198"/>
        <v>-40</v>
      </c>
      <c r="S109" s="257">
        <f t="shared" si="199"/>
        <v>0</v>
      </c>
      <c r="T109" s="334">
        <f t="shared" si="200"/>
        <v>-120</v>
      </c>
    </row>
    <row r="110" spans="1:20" ht="15.75" hidden="1" thickBot="1" x14ac:dyDescent="0.3">
      <c r="A110" s="373" t="s">
        <v>7</v>
      </c>
      <c r="B110" s="366">
        <f t="shared" ref="B110:T110" si="201">SUM(B107:B109)</f>
        <v>60</v>
      </c>
      <c r="C110" s="367">
        <f t="shared" si="201"/>
        <v>7</v>
      </c>
      <c r="D110" s="368">
        <f t="shared" si="201"/>
        <v>140</v>
      </c>
      <c r="E110" s="415">
        <f t="shared" si="201"/>
        <v>7</v>
      </c>
      <c r="F110" s="370">
        <f t="shared" si="201"/>
        <v>0</v>
      </c>
      <c r="G110" s="415">
        <f t="shared" si="201"/>
        <v>0</v>
      </c>
      <c r="H110" s="370">
        <f t="shared" si="201"/>
        <v>-140</v>
      </c>
      <c r="I110" s="415">
        <f t="shared" si="201"/>
        <v>0</v>
      </c>
      <c r="J110" s="370">
        <f t="shared" si="201"/>
        <v>-140</v>
      </c>
      <c r="K110" s="371">
        <f t="shared" ref="K110:L110" si="202">SUM(K107:K109)</f>
        <v>7</v>
      </c>
      <c r="L110" s="372">
        <f t="shared" si="202"/>
        <v>-280</v>
      </c>
      <c r="M110" s="415">
        <f t="shared" si="201"/>
        <v>0</v>
      </c>
      <c r="N110" s="370">
        <f t="shared" si="201"/>
        <v>-140</v>
      </c>
      <c r="O110" s="415">
        <f t="shared" si="201"/>
        <v>0</v>
      </c>
      <c r="P110" s="370">
        <f t="shared" si="201"/>
        <v>-140</v>
      </c>
      <c r="Q110" s="415">
        <f t="shared" si="201"/>
        <v>0</v>
      </c>
      <c r="R110" s="370">
        <f t="shared" si="201"/>
        <v>-140</v>
      </c>
      <c r="S110" s="371">
        <f t="shared" si="201"/>
        <v>0</v>
      </c>
      <c r="T110" s="372">
        <f t="shared" si="201"/>
        <v>-420</v>
      </c>
    </row>
    <row r="111" spans="1:20" hidden="1" x14ac:dyDescent="0.25"/>
    <row r="112" spans="1:20" ht="15.75" hidden="1" x14ac:dyDescent="0.25">
      <c r="A112" s="1290" t="s">
        <v>242</v>
      </c>
      <c r="B112" s="1291"/>
      <c r="C112" s="1291"/>
      <c r="D112" s="1291"/>
      <c r="E112" s="1291"/>
      <c r="F112" s="1291"/>
      <c r="G112" s="1291"/>
      <c r="H112" s="1291"/>
      <c r="I112" s="1291"/>
      <c r="J112" s="1291"/>
      <c r="K112" s="1291"/>
      <c r="L112" s="1291"/>
      <c r="M112" s="1291"/>
      <c r="N112" s="1291"/>
      <c r="O112" s="1291"/>
      <c r="P112" s="1291"/>
      <c r="Q112" s="1291"/>
      <c r="R112" s="1291"/>
      <c r="S112" s="1291"/>
      <c r="T112" s="1291"/>
    </row>
    <row r="113" spans="1:20" ht="36.75" hidden="1" thickBot="1" x14ac:dyDescent="0.3">
      <c r="A113" s="86" t="s">
        <v>14</v>
      </c>
      <c r="B113" s="278" t="s">
        <v>222</v>
      </c>
      <c r="C113" s="105" t="s">
        <v>165</v>
      </c>
      <c r="D113" s="306" t="s">
        <v>223</v>
      </c>
      <c r="E113" s="406" t="s">
        <v>2</v>
      </c>
      <c r="F113" s="348" t="s">
        <v>225</v>
      </c>
      <c r="G113" s="406" t="s">
        <v>3</v>
      </c>
      <c r="H113" s="348" t="s">
        <v>226</v>
      </c>
      <c r="I113" s="406" t="s">
        <v>4</v>
      </c>
      <c r="J113" s="348" t="s">
        <v>227</v>
      </c>
      <c r="K113" s="255" t="s">
        <v>197</v>
      </c>
      <c r="L113" s="346" t="s">
        <v>224</v>
      </c>
      <c r="M113" s="406" t="s">
        <v>5</v>
      </c>
      <c r="N113" s="348" t="s">
        <v>228</v>
      </c>
      <c r="O113" s="425" t="s">
        <v>194</v>
      </c>
      <c r="P113" s="348" t="s">
        <v>229</v>
      </c>
      <c r="Q113" s="425" t="s">
        <v>195</v>
      </c>
      <c r="R113" s="348" t="s">
        <v>230</v>
      </c>
      <c r="S113" s="255" t="s">
        <v>197</v>
      </c>
      <c r="T113" s="346" t="s">
        <v>224</v>
      </c>
    </row>
    <row r="114" spans="1:20" ht="15.75" hidden="1" thickTop="1" x14ac:dyDescent="0.25">
      <c r="A114" s="89" t="s">
        <v>20</v>
      </c>
      <c r="B114" s="280">
        <v>20</v>
      </c>
      <c r="C114" s="84">
        <f>'UBS Vila Leonor'!B19</f>
        <v>2</v>
      </c>
      <c r="D114" s="301">
        <f t="shared" ref="D114:D116" si="203">C114*B114</f>
        <v>40</v>
      </c>
      <c r="E114" s="407">
        <f>'UBS Vila Leonor'!C19</f>
        <v>2</v>
      </c>
      <c r="F114" s="321">
        <f t="shared" ref="F114:F116" si="204">(E114*$B114)-$D114</f>
        <v>0</v>
      </c>
      <c r="G114" s="407">
        <f>'UBS Vila Leonor'!E19</f>
        <v>0</v>
      </c>
      <c r="H114" s="321">
        <f t="shared" ref="H114:H116" si="205">(G114*$B114)-$D114</f>
        <v>-40</v>
      </c>
      <c r="I114" s="407">
        <f>'UBS Vila Leonor'!G19</f>
        <v>0</v>
      </c>
      <c r="J114" s="321">
        <f t="shared" ref="J114:J116" si="206">(I114*$B114)-$D114</f>
        <v>-40</v>
      </c>
      <c r="K114" s="257">
        <f t="shared" ref="K114:K116" si="207">SUM(E114,G114,I114)</f>
        <v>2</v>
      </c>
      <c r="L114" s="334">
        <f t="shared" ref="L114:L116" si="208">(K114*$B114)-$D114*3</f>
        <v>-80</v>
      </c>
      <c r="M114" s="413">
        <f>'UBS Vila Leonor'!K19</f>
        <v>0</v>
      </c>
      <c r="N114" s="321">
        <f t="shared" ref="N114:N116" si="209">(M114*$B114)-$D114</f>
        <v>-40</v>
      </c>
      <c r="O114" s="407">
        <f>'UBS Vila Leonor'!M19</f>
        <v>0</v>
      </c>
      <c r="P114" s="321">
        <f t="shared" ref="P114:P116" si="210">(O114*$B114)-$D114</f>
        <v>-40</v>
      </c>
      <c r="Q114" s="407">
        <f>'UBS Vila Leonor'!O19</f>
        <v>0</v>
      </c>
      <c r="R114" s="321">
        <f t="shared" ref="R114:R116" si="211">(Q114*$B114)-$D114</f>
        <v>-40</v>
      </c>
      <c r="S114" s="257">
        <f t="shared" ref="S114:S116" si="212">SUM(M114,O114,Q114)</f>
        <v>0</v>
      </c>
      <c r="T114" s="334">
        <f t="shared" ref="T114:T116" si="213">(S114*$B114)-$D114*3</f>
        <v>-120</v>
      </c>
    </row>
    <row r="115" spans="1:20" hidden="1" x14ac:dyDescent="0.25">
      <c r="A115" s="89" t="s">
        <v>43</v>
      </c>
      <c r="B115" s="280">
        <v>20</v>
      </c>
      <c r="C115" s="84">
        <f>'UBS Vila Leonor'!B20</f>
        <v>2</v>
      </c>
      <c r="D115" s="301">
        <f t="shared" si="203"/>
        <v>40</v>
      </c>
      <c r="E115" s="407">
        <f>'UBS Vila Leonor'!C20</f>
        <v>1.9</v>
      </c>
      <c r="F115" s="321">
        <f t="shared" si="204"/>
        <v>-2</v>
      </c>
      <c r="G115" s="407">
        <f>'UBS Vila Leonor'!E20</f>
        <v>0</v>
      </c>
      <c r="H115" s="321">
        <f t="shared" si="205"/>
        <v>-40</v>
      </c>
      <c r="I115" s="407">
        <f>'UBS Vila Leonor'!G20</f>
        <v>0</v>
      </c>
      <c r="J115" s="321">
        <f t="shared" si="206"/>
        <v>-40</v>
      </c>
      <c r="K115" s="257">
        <f t="shared" si="207"/>
        <v>1.9</v>
      </c>
      <c r="L115" s="334">
        <f t="shared" si="208"/>
        <v>-82</v>
      </c>
      <c r="M115" s="413">
        <f>'UBS Vila Leonor'!K20</f>
        <v>0</v>
      </c>
      <c r="N115" s="321">
        <f t="shared" si="209"/>
        <v>-40</v>
      </c>
      <c r="O115" s="407">
        <f>'UBS Vila Leonor'!M20</f>
        <v>0</v>
      </c>
      <c r="P115" s="321">
        <f t="shared" si="210"/>
        <v>-40</v>
      </c>
      <c r="Q115" s="407">
        <f>'UBS Vila Leonor'!O20</f>
        <v>0</v>
      </c>
      <c r="R115" s="321">
        <f t="shared" si="211"/>
        <v>-40</v>
      </c>
      <c r="S115" s="257">
        <f t="shared" si="212"/>
        <v>0</v>
      </c>
      <c r="T115" s="334">
        <f t="shared" si="213"/>
        <v>-120</v>
      </c>
    </row>
    <row r="116" spans="1:20" ht="15.75" hidden="1" thickBot="1" x14ac:dyDescent="0.3">
      <c r="A116" s="89" t="s">
        <v>23</v>
      </c>
      <c r="B116" s="280">
        <v>20</v>
      </c>
      <c r="C116" s="84">
        <f>'UBS Vila Leonor'!B21</f>
        <v>2</v>
      </c>
      <c r="D116" s="301">
        <f t="shared" si="203"/>
        <v>40</v>
      </c>
      <c r="E116" s="407">
        <f>'UBS Vila Leonor'!C21</f>
        <v>2</v>
      </c>
      <c r="F116" s="321">
        <f t="shared" si="204"/>
        <v>0</v>
      </c>
      <c r="G116" s="407">
        <f>'UBS Vila Leonor'!E21</f>
        <v>0</v>
      </c>
      <c r="H116" s="321">
        <f t="shared" si="205"/>
        <v>-40</v>
      </c>
      <c r="I116" s="407">
        <f>'UBS Vila Leonor'!G21</f>
        <v>0</v>
      </c>
      <c r="J116" s="321">
        <f t="shared" si="206"/>
        <v>-40</v>
      </c>
      <c r="K116" s="257">
        <f t="shared" si="207"/>
        <v>2</v>
      </c>
      <c r="L116" s="334">
        <f t="shared" si="208"/>
        <v>-80</v>
      </c>
      <c r="M116" s="413">
        <f>'UBS Vila Leonor'!K21</f>
        <v>0</v>
      </c>
      <c r="N116" s="321">
        <f t="shared" si="209"/>
        <v>-40</v>
      </c>
      <c r="O116" s="407">
        <f>'UBS Vila Leonor'!M21</f>
        <v>0</v>
      </c>
      <c r="P116" s="321">
        <f t="shared" si="210"/>
        <v>-40</v>
      </c>
      <c r="Q116" s="407">
        <f>'UBS Vila Leonor'!O21</f>
        <v>0</v>
      </c>
      <c r="R116" s="321">
        <f t="shared" si="211"/>
        <v>-40</v>
      </c>
      <c r="S116" s="257">
        <f t="shared" si="212"/>
        <v>0</v>
      </c>
      <c r="T116" s="334">
        <f t="shared" si="213"/>
        <v>-120</v>
      </c>
    </row>
    <row r="117" spans="1:20" ht="15.75" hidden="1" thickBot="1" x14ac:dyDescent="0.3">
      <c r="A117" s="373" t="s">
        <v>7</v>
      </c>
      <c r="B117" s="366">
        <f t="shared" ref="B117:T117" si="214">SUM(B114:B116)</f>
        <v>60</v>
      </c>
      <c r="C117" s="367">
        <f t="shared" si="214"/>
        <v>6</v>
      </c>
      <c r="D117" s="368">
        <f t="shared" si="214"/>
        <v>120</v>
      </c>
      <c r="E117" s="415">
        <f t="shared" si="214"/>
        <v>5.9</v>
      </c>
      <c r="F117" s="370">
        <f t="shared" si="214"/>
        <v>-2</v>
      </c>
      <c r="G117" s="415">
        <f t="shared" si="214"/>
        <v>0</v>
      </c>
      <c r="H117" s="370">
        <f t="shared" si="214"/>
        <v>-120</v>
      </c>
      <c r="I117" s="415">
        <f t="shared" si="214"/>
        <v>0</v>
      </c>
      <c r="J117" s="370">
        <f t="shared" si="214"/>
        <v>-120</v>
      </c>
      <c r="K117" s="371">
        <f t="shared" ref="K117:L117" si="215">SUM(K114:K116)</f>
        <v>5.9</v>
      </c>
      <c r="L117" s="372">
        <f t="shared" si="215"/>
        <v>-242</v>
      </c>
      <c r="M117" s="415">
        <f t="shared" si="214"/>
        <v>0</v>
      </c>
      <c r="N117" s="370">
        <f t="shared" si="214"/>
        <v>-120</v>
      </c>
      <c r="O117" s="415">
        <f t="shared" si="214"/>
        <v>0</v>
      </c>
      <c r="P117" s="370">
        <f t="shared" si="214"/>
        <v>-120</v>
      </c>
      <c r="Q117" s="415">
        <f t="shared" si="214"/>
        <v>0</v>
      </c>
      <c r="R117" s="370">
        <f t="shared" si="214"/>
        <v>-120</v>
      </c>
      <c r="S117" s="371">
        <f t="shared" si="214"/>
        <v>0</v>
      </c>
      <c r="T117" s="372">
        <f t="shared" si="214"/>
        <v>-360</v>
      </c>
    </row>
    <row r="118" spans="1:20" hidden="1" x14ac:dyDescent="0.25"/>
    <row r="119" spans="1:20" ht="15.75" hidden="1" x14ac:dyDescent="0.25">
      <c r="A119" s="1290" t="s">
        <v>243</v>
      </c>
      <c r="B119" s="1291"/>
      <c r="C119" s="1291"/>
      <c r="D119" s="1291"/>
      <c r="E119" s="1291"/>
      <c r="F119" s="1291"/>
      <c r="G119" s="1291"/>
      <c r="H119" s="1291"/>
      <c r="I119" s="1291"/>
      <c r="J119" s="1291"/>
      <c r="K119" s="1291"/>
      <c r="L119" s="1291"/>
      <c r="M119" s="1291"/>
      <c r="N119" s="1291"/>
      <c r="O119" s="1291"/>
      <c r="P119" s="1291"/>
      <c r="Q119" s="1291"/>
      <c r="R119" s="1291"/>
      <c r="S119" s="1291"/>
      <c r="T119" s="1291"/>
    </row>
    <row r="120" spans="1:20" ht="36.75" hidden="1" thickBot="1" x14ac:dyDescent="0.3">
      <c r="A120" s="86" t="s">
        <v>14</v>
      </c>
      <c r="B120" s="278" t="s">
        <v>222</v>
      </c>
      <c r="C120" s="105" t="s">
        <v>165</v>
      </c>
      <c r="D120" s="306" t="s">
        <v>223</v>
      </c>
      <c r="E120" s="406" t="s">
        <v>2</v>
      </c>
      <c r="F120" s="348" t="s">
        <v>225</v>
      </c>
      <c r="G120" s="406" t="s">
        <v>3</v>
      </c>
      <c r="H120" s="348" t="s">
        <v>226</v>
      </c>
      <c r="I120" s="406" t="s">
        <v>4</v>
      </c>
      <c r="J120" s="348" t="s">
        <v>227</v>
      </c>
      <c r="K120" s="255" t="s">
        <v>197</v>
      </c>
      <c r="L120" s="346" t="s">
        <v>224</v>
      </c>
      <c r="M120" s="406" t="s">
        <v>5</v>
      </c>
      <c r="N120" s="348" t="s">
        <v>228</v>
      </c>
      <c r="O120" s="425" t="s">
        <v>194</v>
      </c>
      <c r="P120" s="348" t="s">
        <v>229</v>
      </c>
      <c r="Q120" s="425" t="s">
        <v>195</v>
      </c>
      <c r="R120" s="348" t="s">
        <v>230</v>
      </c>
      <c r="S120" s="255" t="s">
        <v>197</v>
      </c>
      <c r="T120" s="346" t="s">
        <v>224</v>
      </c>
    </row>
    <row r="121" spans="1:20" ht="15.75" hidden="1" thickTop="1" x14ac:dyDescent="0.25">
      <c r="A121" s="89" t="s">
        <v>20</v>
      </c>
      <c r="B121" s="280">
        <v>20</v>
      </c>
      <c r="C121" s="84">
        <f>'UBS Vila Sabrina'!B19</f>
        <v>3</v>
      </c>
      <c r="D121" s="301">
        <f t="shared" ref="D121:D123" si="216">C121*B121</f>
        <v>60</v>
      </c>
      <c r="E121" s="407">
        <f>'UBS Vila Sabrina'!C19</f>
        <v>2</v>
      </c>
      <c r="F121" s="321">
        <f t="shared" ref="F121:F123" si="217">(E121*$B121)-$D121</f>
        <v>-20</v>
      </c>
      <c r="G121" s="407">
        <f>'UBS Vila Sabrina'!E19</f>
        <v>0</v>
      </c>
      <c r="H121" s="321">
        <f t="shared" ref="H121:H123" si="218">(G121*$B121)-$D121</f>
        <v>-60</v>
      </c>
      <c r="I121" s="407">
        <f>'UBS Vila Sabrina'!G19</f>
        <v>0</v>
      </c>
      <c r="J121" s="321">
        <f t="shared" ref="J121:J123" si="219">(I121*$B121)-$D121</f>
        <v>-60</v>
      </c>
      <c r="K121" s="257">
        <f t="shared" ref="K121:K123" si="220">SUM(E121,G121,I121)</f>
        <v>2</v>
      </c>
      <c r="L121" s="334">
        <f t="shared" ref="L121:L123" si="221">(K121*$B121)-$D121*3</f>
        <v>-140</v>
      </c>
      <c r="M121" s="407">
        <f>'UBS Vila Sabrina'!K19</f>
        <v>0</v>
      </c>
      <c r="N121" s="321">
        <f t="shared" ref="N121:N123" si="222">(M121*$B121)-$D121</f>
        <v>-60</v>
      </c>
      <c r="O121" s="407">
        <f>'UBS Vila Sabrina'!M19</f>
        <v>0</v>
      </c>
      <c r="P121" s="321">
        <f t="shared" ref="P121:P123" si="223">(O121*$B121)-$D121</f>
        <v>-60</v>
      </c>
      <c r="Q121" s="407">
        <f>'UBS Vila Sabrina'!O19</f>
        <v>0</v>
      </c>
      <c r="R121" s="321">
        <f t="shared" ref="R121:R123" si="224">(Q121*$B121)-$D121</f>
        <v>-60</v>
      </c>
      <c r="S121" s="257">
        <f t="shared" ref="S121:S123" si="225">SUM(M121,O121,Q121)</f>
        <v>0</v>
      </c>
      <c r="T121" s="334">
        <f t="shared" ref="T121:T123" si="226">(S121*$B121)-$D121*3</f>
        <v>-180</v>
      </c>
    </row>
    <row r="122" spans="1:20" hidden="1" x14ac:dyDescent="0.25">
      <c r="A122" s="89" t="s">
        <v>43</v>
      </c>
      <c r="B122" s="280">
        <v>20</v>
      </c>
      <c r="C122" s="84">
        <f>'UBS Vila Sabrina'!B20</f>
        <v>2</v>
      </c>
      <c r="D122" s="301">
        <f t="shared" si="216"/>
        <v>40</v>
      </c>
      <c r="E122" s="407">
        <f>'UBS Vila Sabrina'!C20</f>
        <v>2</v>
      </c>
      <c r="F122" s="321">
        <f t="shared" si="217"/>
        <v>0</v>
      </c>
      <c r="G122" s="407">
        <f>'UBS Vila Sabrina'!E20</f>
        <v>0</v>
      </c>
      <c r="H122" s="321">
        <f t="shared" si="218"/>
        <v>-40</v>
      </c>
      <c r="I122" s="407">
        <f>'UBS Vila Sabrina'!G20</f>
        <v>0</v>
      </c>
      <c r="J122" s="321">
        <f t="shared" si="219"/>
        <v>-40</v>
      </c>
      <c r="K122" s="257">
        <f t="shared" si="220"/>
        <v>2</v>
      </c>
      <c r="L122" s="334">
        <f t="shared" si="221"/>
        <v>-80</v>
      </c>
      <c r="M122" s="407">
        <f>'UBS Vila Sabrina'!K20</f>
        <v>0</v>
      </c>
      <c r="N122" s="321">
        <f t="shared" si="222"/>
        <v>-40</v>
      </c>
      <c r="O122" s="407">
        <f>'UBS Vila Sabrina'!M20</f>
        <v>0</v>
      </c>
      <c r="P122" s="321">
        <f t="shared" si="223"/>
        <v>-40</v>
      </c>
      <c r="Q122" s="407">
        <f>'UBS Vila Sabrina'!O20</f>
        <v>0</v>
      </c>
      <c r="R122" s="321">
        <f t="shared" si="224"/>
        <v>-40</v>
      </c>
      <c r="S122" s="257">
        <f t="shared" si="225"/>
        <v>0</v>
      </c>
      <c r="T122" s="334">
        <f t="shared" si="226"/>
        <v>-120</v>
      </c>
    </row>
    <row r="123" spans="1:20" ht="15.75" hidden="1" thickBot="1" x14ac:dyDescent="0.3">
      <c r="A123" s="89" t="s">
        <v>23</v>
      </c>
      <c r="B123" s="280">
        <v>20</v>
      </c>
      <c r="C123" s="84">
        <f>'UBS Vila Sabrina'!B21</f>
        <v>2</v>
      </c>
      <c r="D123" s="301">
        <f t="shared" si="216"/>
        <v>40</v>
      </c>
      <c r="E123" s="407">
        <f>'UBS Vila Sabrina'!C21</f>
        <v>2</v>
      </c>
      <c r="F123" s="321">
        <f t="shared" si="217"/>
        <v>0</v>
      </c>
      <c r="G123" s="407">
        <f>'UBS Vila Sabrina'!E21</f>
        <v>0</v>
      </c>
      <c r="H123" s="321">
        <f t="shared" si="218"/>
        <v>-40</v>
      </c>
      <c r="I123" s="407">
        <f>'UBS Vila Sabrina'!G21</f>
        <v>0</v>
      </c>
      <c r="J123" s="321">
        <f t="shared" si="219"/>
        <v>-40</v>
      </c>
      <c r="K123" s="257">
        <f t="shared" si="220"/>
        <v>2</v>
      </c>
      <c r="L123" s="334">
        <f t="shared" si="221"/>
        <v>-80</v>
      </c>
      <c r="M123" s="407">
        <f>'UBS Vila Sabrina'!K21</f>
        <v>0</v>
      </c>
      <c r="N123" s="321">
        <f t="shared" si="222"/>
        <v>-40</v>
      </c>
      <c r="O123" s="407">
        <f>'UBS Vila Sabrina'!M21</f>
        <v>0</v>
      </c>
      <c r="P123" s="321">
        <f t="shared" si="223"/>
        <v>-40</v>
      </c>
      <c r="Q123" s="407">
        <f>'UBS Vila Sabrina'!O21</f>
        <v>0</v>
      </c>
      <c r="R123" s="321">
        <f t="shared" si="224"/>
        <v>-40</v>
      </c>
      <c r="S123" s="257">
        <f t="shared" si="225"/>
        <v>0</v>
      </c>
      <c r="T123" s="334">
        <f t="shared" si="226"/>
        <v>-120</v>
      </c>
    </row>
    <row r="124" spans="1:20" ht="15.75" hidden="1" thickBot="1" x14ac:dyDescent="0.3">
      <c r="A124" s="359" t="s">
        <v>7</v>
      </c>
      <c r="B124" s="360">
        <f t="shared" ref="B124:T124" si="227">SUM(B121:B123)</f>
        <v>60</v>
      </c>
      <c r="C124" s="388">
        <f t="shared" si="227"/>
        <v>7</v>
      </c>
      <c r="D124" s="389">
        <f t="shared" si="227"/>
        <v>140</v>
      </c>
      <c r="E124" s="411">
        <f t="shared" si="227"/>
        <v>6</v>
      </c>
      <c r="F124" s="362">
        <f t="shared" si="227"/>
        <v>-20</v>
      </c>
      <c r="G124" s="411">
        <f t="shared" si="227"/>
        <v>0</v>
      </c>
      <c r="H124" s="362">
        <f t="shared" si="227"/>
        <v>-140</v>
      </c>
      <c r="I124" s="411">
        <f t="shared" si="227"/>
        <v>0</v>
      </c>
      <c r="J124" s="362">
        <f t="shared" si="227"/>
        <v>-140</v>
      </c>
      <c r="K124" s="363">
        <f t="shared" ref="K124:L124" si="228">SUM(K121:K123)</f>
        <v>6</v>
      </c>
      <c r="L124" s="364">
        <f t="shared" si="228"/>
        <v>-300</v>
      </c>
      <c r="M124" s="411">
        <f t="shared" si="227"/>
        <v>0</v>
      </c>
      <c r="N124" s="362">
        <f t="shared" si="227"/>
        <v>-140</v>
      </c>
      <c r="O124" s="411">
        <f t="shared" si="227"/>
        <v>0</v>
      </c>
      <c r="P124" s="362">
        <f t="shared" si="227"/>
        <v>-140</v>
      </c>
      <c r="Q124" s="411">
        <f t="shared" si="227"/>
        <v>0</v>
      </c>
      <c r="R124" s="362">
        <f t="shared" si="227"/>
        <v>-140</v>
      </c>
      <c r="S124" s="363">
        <f t="shared" si="227"/>
        <v>0</v>
      </c>
      <c r="T124" s="364">
        <f t="shared" si="227"/>
        <v>-420</v>
      </c>
    </row>
    <row r="125" spans="1:20" hidden="1" x14ac:dyDescent="0.25"/>
    <row r="126" spans="1:20" ht="15.75" hidden="1" x14ac:dyDescent="0.25">
      <c r="A126" s="1290" t="s">
        <v>244</v>
      </c>
      <c r="B126" s="1291"/>
      <c r="C126" s="1291"/>
      <c r="D126" s="1291"/>
      <c r="E126" s="1291"/>
      <c r="F126" s="1291"/>
      <c r="G126" s="1291"/>
      <c r="H126" s="1291"/>
      <c r="I126" s="1291"/>
      <c r="J126" s="1291"/>
      <c r="K126" s="1291"/>
      <c r="L126" s="1291"/>
      <c r="M126" s="1291"/>
      <c r="N126" s="1291"/>
      <c r="O126" s="1291"/>
      <c r="P126" s="1291"/>
      <c r="Q126" s="1291"/>
      <c r="R126" s="1291"/>
      <c r="S126" s="1291"/>
      <c r="T126" s="1291"/>
    </row>
    <row r="127" spans="1:20" ht="36.75" hidden="1" thickBot="1" x14ac:dyDescent="0.3">
      <c r="A127" s="86" t="s">
        <v>14</v>
      </c>
      <c r="B127" s="278" t="s">
        <v>222</v>
      </c>
      <c r="C127" s="105" t="s">
        <v>165</v>
      </c>
      <c r="D127" s="306" t="s">
        <v>223</v>
      </c>
      <c r="E127" s="406" t="s">
        <v>2</v>
      </c>
      <c r="F127" s="348" t="s">
        <v>225</v>
      </c>
      <c r="G127" s="406" t="s">
        <v>3</v>
      </c>
      <c r="H127" s="348" t="s">
        <v>226</v>
      </c>
      <c r="I127" s="406" t="s">
        <v>4</v>
      </c>
      <c r="J127" s="348" t="s">
        <v>227</v>
      </c>
      <c r="K127" s="255" t="s">
        <v>197</v>
      </c>
      <c r="L127" s="346" t="s">
        <v>224</v>
      </c>
      <c r="M127" s="406" t="s">
        <v>5</v>
      </c>
      <c r="N127" s="348" t="s">
        <v>228</v>
      </c>
      <c r="O127" s="425" t="s">
        <v>194</v>
      </c>
      <c r="P127" s="348" t="s">
        <v>229</v>
      </c>
      <c r="Q127" s="425" t="s">
        <v>195</v>
      </c>
      <c r="R127" s="348" t="s">
        <v>230</v>
      </c>
      <c r="S127" s="255" t="s">
        <v>197</v>
      </c>
      <c r="T127" s="346" t="s">
        <v>224</v>
      </c>
    </row>
    <row r="128" spans="1:20" ht="15.75" hidden="1" thickTop="1" x14ac:dyDescent="0.25">
      <c r="A128" s="89" t="s">
        <v>20</v>
      </c>
      <c r="B128" s="280">
        <v>20</v>
      </c>
      <c r="C128" s="84">
        <f>'UBS Carandiru'!B21</f>
        <v>4</v>
      </c>
      <c r="D128" s="301">
        <f t="shared" ref="D128:D133" si="229">C128*B128</f>
        <v>80</v>
      </c>
      <c r="E128" s="407">
        <f>'UBS Carandiru'!C21</f>
        <v>3</v>
      </c>
      <c r="F128" s="321">
        <f t="shared" ref="F128:F133" si="230">(E128*$B128)-$D128</f>
        <v>-20</v>
      </c>
      <c r="G128" s="407">
        <f>'UBS Carandiru'!E21</f>
        <v>0</v>
      </c>
      <c r="H128" s="321">
        <f t="shared" ref="H128:H133" si="231">(G128*$B128)-$D128</f>
        <v>-80</v>
      </c>
      <c r="I128" s="407">
        <f>'UBS Carandiru'!G21</f>
        <v>0</v>
      </c>
      <c r="J128" s="321">
        <f t="shared" ref="J128:J133" si="232">(I128*$B128)-$D128</f>
        <v>-80</v>
      </c>
      <c r="K128" s="257">
        <f t="shared" ref="K128:K133" si="233">SUM(E128,G128,I128)</f>
        <v>3</v>
      </c>
      <c r="L128" s="334">
        <f t="shared" ref="L128:L133" si="234">(K128*$B128)-$D128*3</f>
        <v>-180</v>
      </c>
      <c r="M128" s="407">
        <f>'UBS Carandiru'!K21</f>
        <v>0</v>
      </c>
      <c r="N128" s="321">
        <f t="shared" ref="N128:N133" si="235">(M128*$B128)-$D128</f>
        <v>-80</v>
      </c>
      <c r="O128" s="407">
        <f>'UBS Carandiru'!M21</f>
        <v>0</v>
      </c>
      <c r="P128" s="321">
        <f t="shared" ref="P128:P133" si="236">(O128*$B128)-$D128</f>
        <v>-80</v>
      </c>
      <c r="Q128" s="407">
        <f>'UBS Carandiru'!O21</f>
        <v>0</v>
      </c>
      <c r="R128" s="321">
        <f t="shared" ref="R128:R133" si="237">(Q128*$B128)-$D128</f>
        <v>-80</v>
      </c>
      <c r="S128" s="257">
        <f t="shared" ref="S128:S133" si="238">SUM(M128,O128,Q128)</f>
        <v>0</v>
      </c>
      <c r="T128" s="334">
        <f t="shared" ref="T128:T133" si="239">(S128*$B128)-$D128*3</f>
        <v>-240</v>
      </c>
    </row>
    <row r="129" spans="1:20" hidden="1" x14ac:dyDescent="0.25">
      <c r="A129" s="89" t="s">
        <v>43</v>
      </c>
      <c r="B129" s="280">
        <v>20</v>
      </c>
      <c r="C129" s="84">
        <f>'UBS Carandiru'!B22</f>
        <v>3</v>
      </c>
      <c r="D129" s="301">
        <f t="shared" si="229"/>
        <v>60</v>
      </c>
      <c r="E129" s="407">
        <f>'UBS Carandiru'!C22</f>
        <v>2.5</v>
      </c>
      <c r="F129" s="321">
        <f t="shared" si="230"/>
        <v>-10</v>
      </c>
      <c r="G129" s="407">
        <f>'UBS Carandiru'!E22</f>
        <v>0</v>
      </c>
      <c r="H129" s="321">
        <f t="shared" si="231"/>
        <v>-60</v>
      </c>
      <c r="I129" s="407">
        <f>'UBS Carandiru'!G22</f>
        <v>0</v>
      </c>
      <c r="J129" s="321">
        <f t="shared" si="232"/>
        <v>-60</v>
      </c>
      <c r="K129" s="257">
        <f t="shared" si="233"/>
        <v>2.5</v>
      </c>
      <c r="L129" s="334">
        <f t="shared" si="234"/>
        <v>-130</v>
      </c>
      <c r="M129" s="407">
        <f>'UBS Carandiru'!K22</f>
        <v>0</v>
      </c>
      <c r="N129" s="321">
        <f t="shared" si="235"/>
        <v>-60</v>
      </c>
      <c r="O129" s="407">
        <f>'UBS Carandiru'!M22</f>
        <v>0</v>
      </c>
      <c r="P129" s="321">
        <f t="shared" si="236"/>
        <v>-60</v>
      </c>
      <c r="Q129" s="407">
        <f>'UBS Carandiru'!O22</f>
        <v>0</v>
      </c>
      <c r="R129" s="321">
        <f t="shared" si="237"/>
        <v>-60</v>
      </c>
      <c r="S129" s="257">
        <f t="shared" si="238"/>
        <v>0</v>
      </c>
      <c r="T129" s="334">
        <f t="shared" si="239"/>
        <v>-180</v>
      </c>
    </row>
    <row r="130" spans="1:20" hidden="1" x14ac:dyDescent="0.25">
      <c r="A130" s="89" t="s">
        <v>22</v>
      </c>
      <c r="B130" s="280">
        <v>20</v>
      </c>
      <c r="C130" s="84">
        <f>'UBS Carandiru'!B23</f>
        <v>1</v>
      </c>
      <c r="D130" s="301">
        <f t="shared" si="229"/>
        <v>20</v>
      </c>
      <c r="E130" s="407">
        <f>'UBS Carandiru'!C23</f>
        <v>0.5</v>
      </c>
      <c r="F130" s="321">
        <f t="shared" si="230"/>
        <v>-10</v>
      </c>
      <c r="G130" s="407">
        <f>'UBS Carandiru'!E23</f>
        <v>0</v>
      </c>
      <c r="H130" s="321">
        <f t="shared" si="231"/>
        <v>-20</v>
      </c>
      <c r="I130" s="407">
        <f>'UBS Carandiru'!G23</f>
        <v>0</v>
      </c>
      <c r="J130" s="321">
        <f t="shared" si="232"/>
        <v>-20</v>
      </c>
      <c r="K130" s="257">
        <f t="shared" si="233"/>
        <v>0.5</v>
      </c>
      <c r="L130" s="334">
        <f t="shared" si="234"/>
        <v>-50</v>
      </c>
      <c r="M130" s="407">
        <f>'UBS Carandiru'!K23</f>
        <v>0</v>
      </c>
      <c r="N130" s="321">
        <f t="shared" si="235"/>
        <v>-20</v>
      </c>
      <c r="O130" s="407">
        <f>'UBS Carandiru'!M23</f>
        <v>0</v>
      </c>
      <c r="P130" s="321">
        <f t="shared" si="236"/>
        <v>-20</v>
      </c>
      <c r="Q130" s="407">
        <f>'UBS Carandiru'!O23</f>
        <v>0</v>
      </c>
      <c r="R130" s="321">
        <f t="shared" si="237"/>
        <v>-20</v>
      </c>
      <c r="S130" s="257">
        <f t="shared" si="238"/>
        <v>0</v>
      </c>
      <c r="T130" s="334">
        <f t="shared" si="239"/>
        <v>-60</v>
      </c>
    </row>
    <row r="131" spans="1:20" hidden="1" x14ac:dyDescent="0.25">
      <c r="A131" s="89" t="s">
        <v>50</v>
      </c>
      <c r="B131" s="280">
        <v>20</v>
      </c>
      <c r="C131" s="84">
        <f>'UBS Carandiru'!B24</f>
        <v>1</v>
      </c>
      <c r="D131" s="301">
        <f t="shared" si="229"/>
        <v>20</v>
      </c>
      <c r="E131" s="407">
        <f>'UBS Carandiru'!C24</f>
        <v>0</v>
      </c>
      <c r="F131" s="321">
        <f t="shared" si="230"/>
        <v>-20</v>
      </c>
      <c r="G131" s="407">
        <f>'UBS Carandiru'!E24</f>
        <v>0</v>
      </c>
      <c r="H131" s="321">
        <f t="shared" si="231"/>
        <v>-20</v>
      </c>
      <c r="I131" s="407">
        <f>'UBS Carandiru'!G24</f>
        <v>0</v>
      </c>
      <c r="J131" s="321">
        <f t="shared" si="232"/>
        <v>-20</v>
      </c>
      <c r="K131" s="257">
        <f t="shared" si="233"/>
        <v>0</v>
      </c>
      <c r="L131" s="334">
        <f t="shared" si="234"/>
        <v>-60</v>
      </c>
      <c r="M131" s="407">
        <f>'UBS Carandiru'!K24</f>
        <v>0</v>
      </c>
      <c r="N131" s="321">
        <f t="shared" si="235"/>
        <v>-20</v>
      </c>
      <c r="O131" s="407">
        <f>'UBS Carandiru'!M24</f>
        <v>0</v>
      </c>
      <c r="P131" s="321">
        <f t="shared" si="236"/>
        <v>-20</v>
      </c>
      <c r="Q131" s="407">
        <f>'UBS Carandiru'!O24</f>
        <v>0</v>
      </c>
      <c r="R131" s="321">
        <f t="shared" si="237"/>
        <v>-20</v>
      </c>
      <c r="S131" s="257">
        <f t="shared" si="238"/>
        <v>0</v>
      </c>
      <c r="T131" s="334">
        <f t="shared" si="239"/>
        <v>-60</v>
      </c>
    </row>
    <row r="132" spans="1:20" hidden="1" x14ac:dyDescent="0.25">
      <c r="A132" s="89" t="s">
        <v>23</v>
      </c>
      <c r="B132" s="280">
        <v>20</v>
      </c>
      <c r="C132" s="84">
        <f>'UBS Carandiru'!B25</f>
        <v>2</v>
      </c>
      <c r="D132" s="301">
        <f t="shared" si="229"/>
        <v>40</v>
      </c>
      <c r="E132" s="407">
        <f>'UBS Carandiru'!C25</f>
        <v>1</v>
      </c>
      <c r="F132" s="321">
        <f t="shared" si="230"/>
        <v>-20</v>
      </c>
      <c r="G132" s="407">
        <f>'UBS Carandiru'!E25</f>
        <v>0</v>
      </c>
      <c r="H132" s="321">
        <f t="shared" si="231"/>
        <v>-40</v>
      </c>
      <c r="I132" s="407">
        <f>'UBS Carandiru'!G25</f>
        <v>0</v>
      </c>
      <c r="J132" s="321">
        <f t="shared" si="232"/>
        <v>-40</v>
      </c>
      <c r="K132" s="257">
        <f t="shared" si="233"/>
        <v>1</v>
      </c>
      <c r="L132" s="334">
        <f t="shared" si="234"/>
        <v>-100</v>
      </c>
      <c r="M132" s="407">
        <f>'UBS Carandiru'!K25</f>
        <v>0</v>
      </c>
      <c r="N132" s="321">
        <f t="shared" si="235"/>
        <v>-40</v>
      </c>
      <c r="O132" s="407">
        <f>'UBS Carandiru'!M25</f>
        <v>0</v>
      </c>
      <c r="P132" s="321">
        <f t="shared" si="236"/>
        <v>-40</v>
      </c>
      <c r="Q132" s="407">
        <f>'UBS Carandiru'!O25</f>
        <v>0</v>
      </c>
      <c r="R132" s="321">
        <f t="shared" si="237"/>
        <v>-40</v>
      </c>
      <c r="S132" s="257">
        <f t="shared" si="238"/>
        <v>0</v>
      </c>
      <c r="T132" s="334">
        <f t="shared" si="239"/>
        <v>-120</v>
      </c>
    </row>
    <row r="133" spans="1:20" ht="15.75" hidden="1" thickBot="1" x14ac:dyDescent="0.3">
      <c r="A133" s="89" t="s">
        <v>201</v>
      </c>
      <c r="B133" s="280">
        <v>10</v>
      </c>
      <c r="C133" s="84">
        <f>'UBS Carandiru'!B26</f>
        <v>1</v>
      </c>
      <c r="D133" s="301">
        <f t="shared" si="229"/>
        <v>10</v>
      </c>
      <c r="E133" s="407">
        <f>'UBS Carandiru'!C26</f>
        <v>1</v>
      </c>
      <c r="F133" s="321">
        <f t="shared" si="230"/>
        <v>0</v>
      </c>
      <c r="G133" s="407">
        <f>'UBS Carandiru'!E26</f>
        <v>0</v>
      </c>
      <c r="H133" s="321">
        <f t="shared" si="231"/>
        <v>-10</v>
      </c>
      <c r="I133" s="407">
        <f>'UBS Carandiru'!G26</f>
        <v>0</v>
      </c>
      <c r="J133" s="321">
        <f t="shared" si="232"/>
        <v>-10</v>
      </c>
      <c r="K133" s="257">
        <f t="shared" si="233"/>
        <v>1</v>
      </c>
      <c r="L133" s="334">
        <f t="shared" si="234"/>
        <v>-20</v>
      </c>
      <c r="M133" s="407">
        <f>'UBS Carandiru'!K26</f>
        <v>0</v>
      </c>
      <c r="N133" s="321">
        <f t="shared" si="235"/>
        <v>-10</v>
      </c>
      <c r="O133" s="407">
        <f>'UBS Carandiru'!M26</f>
        <v>0</v>
      </c>
      <c r="P133" s="321">
        <f t="shared" si="236"/>
        <v>-10</v>
      </c>
      <c r="Q133" s="407">
        <f>'UBS Carandiru'!O26</f>
        <v>0</v>
      </c>
      <c r="R133" s="321">
        <f t="shared" si="237"/>
        <v>-10</v>
      </c>
      <c r="S133" s="257">
        <f t="shared" si="238"/>
        <v>0</v>
      </c>
      <c r="T133" s="334">
        <f t="shared" si="239"/>
        <v>-30</v>
      </c>
    </row>
    <row r="134" spans="1:20" ht="15.75" hidden="1" thickBot="1" x14ac:dyDescent="0.3">
      <c r="A134" s="359" t="s">
        <v>7</v>
      </c>
      <c r="B134" s="360">
        <f t="shared" ref="B134:T134" si="240">SUM(B128:B133)</f>
        <v>110</v>
      </c>
      <c r="C134" s="388">
        <f t="shared" si="240"/>
        <v>12</v>
      </c>
      <c r="D134" s="389">
        <f t="shared" si="240"/>
        <v>230</v>
      </c>
      <c r="E134" s="411">
        <f t="shared" si="240"/>
        <v>8</v>
      </c>
      <c r="F134" s="362">
        <f t="shared" si="240"/>
        <v>-80</v>
      </c>
      <c r="G134" s="411">
        <f t="shared" si="240"/>
        <v>0</v>
      </c>
      <c r="H134" s="362">
        <f t="shared" si="240"/>
        <v>-230</v>
      </c>
      <c r="I134" s="411">
        <f t="shared" si="240"/>
        <v>0</v>
      </c>
      <c r="J134" s="362">
        <f t="shared" si="240"/>
        <v>-230</v>
      </c>
      <c r="K134" s="363">
        <f t="shared" ref="K134:L134" si="241">SUM(K128:K133)</f>
        <v>8</v>
      </c>
      <c r="L134" s="364">
        <f t="shared" si="241"/>
        <v>-540</v>
      </c>
      <c r="M134" s="411">
        <f t="shared" si="240"/>
        <v>0</v>
      </c>
      <c r="N134" s="362">
        <f t="shared" si="240"/>
        <v>-230</v>
      </c>
      <c r="O134" s="411">
        <f t="shared" si="240"/>
        <v>0</v>
      </c>
      <c r="P134" s="362">
        <f t="shared" si="240"/>
        <v>-230</v>
      </c>
      <c r="Q134" s="411">
        <f t="shared" si="240"/>
        <v>0</v>
      </c>
      <c r="R134" s="362">
        <f t="shared" si="240"/>
        <v>-230</v>
      </c>
      <c r="S134" s="363">
        <f t="shared" si="240"/>
        <v>0</v>
      </c>
      <c r="T134" s="364">
        <f t="shared" si="240"/>
        <v>-690</v>
      </c>
    </row>
    <row r="135" spans="1:20" hidden="1" x14ac:dyDescent="0.25"/>
    <row r="136" spans="1:20" ht="15.75" hidden="1" x14ac:dyDescent="0.25">
      <c r="A136" s="1290" t="s">
        <v>245</v>
      </c>
      <c r="B136" s="1291"/>
      <c r="C136" s="1291"/>
      <c r="D136" s="1291"/>
      <c r="E136" s="1291"/>
      <c r="F136" s="1291"/>
      <c r="G136" s="1291"/>
      <c r="H136" s="1291"/>
      <c r="I136" s="1291"/>
      <c r="J136" s="1291"/>
      <c r="K136" s="1291"/>
      <c r="L136" s="1291"/>
      <c r="M136" s="1291"/>
      <c r="N136" s="1291"/>
      <c r="O136" s="1291"/>
      <c r="P136" s="1291"/>
      <c r="Q136" s="1291"/>
      <c r="R136" s="1291"/>
      <c r="S136" s="1291"/>
      <c r="T136" s="1291"/>
    </row>
    <row r="137" spans="1:20" ht="36.75" hidden="1" thickBot="1" x14ac:dyDescent="0.3">
      <c r="A137" s="86" t="s">
        <v>14</v>
      </c>
      <c r="B137" s="278" t="s">
        <v>222</v>
      </c>
      <c r="C137" s="105" t="s">
        <v>165</v>
      </c>
      <c r="D137" s="306" t="s">
        <v>223</v>
      </c>
      <c r="E137" s="406" t="s">
        <v>2</v>
      </c>
      <c r="F137" s="348" t="s">
        <v>225</v>
      </c>
      <c r="G137" s="406" t="s">
        <v>3</v>
      </c>
      <c r="H137" s="348" t="s">
        <v>226</v>
      </c>
      <c r="I137" s="406" t="s">
        <v>4</v>
      </c>
      <c r="J137" s="348" t="s">
        <v>227</v>
      </c>
      <c r="K137" s="255" t="s">
        <v>197</v>
      </c>
      <c r="L137" s="346" t="s">
        <v>224</v>
      </c>
      <c r="M137" s="406" t="s">
        <v>5</v>
      </c>
      <c r="N137" s="348" t="s">
        <v>228</v>
      </c>
      <c r="O137" s="425" t="s">
        <v>194</v>
      </c>
      <c r="P137" s="348" t="s">
        <v>229</v>
      </c>
      <c r="Q137" s="425" t="s">
        <v>195</v>
      </c>
      <c r="R137" s="348" t="s">
        <v>230</v>
      </c>
      <c r="S137" s="255" t="s">
        <v>197</v>
      </c>
      <c r="T137" s="346" t="s">
        <v>224</v>
      </c>
    </row>
    <row r="138" spans="1:20" ht="15.75" hidden="1" thickTop="1" x14ac:dyDescent="0.25">
      <c r="A138" s="47" t="s">
        <v>138</v>
      </c>
      <c r="B138" s="49">
        <v>20</v>
      </c>
      <c r="C138" s="253">
        <f>'CER Carandiru'!B16</f>
        <v>1</v>
      </c>
      <c r="D138" s="311">
        <f t="shared" ref="D138:D140" si="242">C138*B138</f>
        <v>20</v>
      </c>
      <c r="E138" s="416">
        <f>'CER Carandiru'!C16</f>
        <v>0</v>
      </c>
      <c r="F138" s="327">
        <f t="shared" ref="F138:F140" si="243">(E138*$B138)-$D138</f>
        <v>-20</v>
      </c>
      <c r="G138" s="416">
        <f>'CER Carandiru'!E16</f>
        <v>0</v>
      </c>
      <c r="H138" s="327">
        <f t="shared" ref="H138:H140" si="244">(G138*$B138)-$D138</f>
        <v>-20</v>
      </c>
      <c r="I138" s="416">
        <f>'CER Carandiru'!G16</f>
        <v>0</v>
      </c>
      <c r="J138" s="327">
        <f t="shared" ref="J138:J140" si="245">(I138*$B138)-$D138</f>
        <v>-20</v>
      </c>
      <c r="K138" s="262">
        <f t="shared" ref="K138:K140" si="246">SUM(E138,G138,I138)</f>
        <v>0</v>
      </c>
      <c r="L138" s="340">
        <f t="shared" ref="L138:L140" si="247">(K138*$B138)-$D138*3</f>
        <v>-60</v>
      </c>
      <c r="M138" s="416">
        <f>'CER Carandiru'!K16</f>
        <v>0</v>
      </c>
      <c r="N138" s="327">
        <f t="shared" ref="N138:N140" si="248">(M138*$B138)-$D138</f>
        <v>-20</v>
      </c>
      <c r="O138" s="416">
        <f>'CER Carandiru'!M16</f>
        <v>0</v>
      </c>
      <c r="P138" s="327">
        <f t="shared" ref="P138:P140" si="249">(O138*$B138)-$D138</f>
        <v>-20</v>
      </c>
      <c r="Q138" s="416">
        <f>'CER Carandiru'!O16</f>
        <v>0</v>
      </c>
      <c r="R138" s="327">
        <f t="shared" ref="R138:R140" si="250">(Q138*$B138)-$D138</f>
        <v>-20</v>
      </c>
      <c r="S138" s="262">
        <f t="shared" ref="S138:S140" si="251">SUM(M138,O138,Q138)</f>
        <v>0</v>
      </c>
      <c r="T138" s="340">
        <f t="shared" ref="T138:T140" si="252">(S138*$B138)-$D138*3</f>
        <v>-60</v>
      </c>
    </row>
    <row r="139" spans="1:20" hidden="1" x14ac:dyDescent="0.25">
      <c r="A139" s="128" t="s">
        <v>145</v>
      </c>
      <c r="B139" s="129">
        <v>20</v>
      </c>
      <c r="C139" s="254">
        <f>'CER Carandiru'!B17</f>
        <v>1</v>
      </c>
      <c r="D139" s="312">
        <f t="shared" si="242"/>
        <v>20</v>
      </c>
      <c r="E139" s="417">
        <f>'CER Carandiru'!C17</f>
        <v>1.5</v>
      </c>
      <c r="F139" s="328">
        <f t="shared" si="243"/>
        <v>10</v>
      </c>
      <c r="G139" s="417">
        <f>'CER Carandiru'!E17</f>
        <v>0</v>
      </c>
      <c r="H139" s="328">
        <f t="shared" si="244"/>
        <v>-20</v>
      </c>
      <c r="I139" s="417">
        <f>'CER Carandiru'!G17</f>
        <v>0</v>
      </c>
      <c r="J139" s="328">
        <f t="shared" si="245"/>
        <v>-20</v>
      </c>
      <c r="K139" s="263">
        <f t="shared" si="246"/>
        <v>1.5</v>
      </c>
      <c r="L139" s="341">
        <f t="shared" si="247"/>
        <v>-30</v>
      </c>
      <c r="M139" s="417">
        <f>'CER Carandiru'!K17</f>
        <v>0</v>
      </c>
      <c r="N139" s="328">
        <f t="shared" si="248"/>
        <v>-20</v>
      </c>
      <c r="O139" s="417">
        <f>'CER Carandiru'!M17</f>
        <v>0</v>
      </c>
      <c r="P139" s="328">
        <f t="shared" si="249"/>
        <v>-20</v>
      </c>
      <c r="Q139" s="417">
        <f>'CER Carandiru'!O17</f>
        <v>0</v>
      </c>
      <c r="R139" s="328">
        <f t="shared" si="250"/>
        <v>-20</v>
      </c>
      <c r="S139" s="263">
        <f t="shared" si="251"/>
        <v>0</v>
      </c>
      <c r="T139" s="341">
        <f t="shared" si="252"/>
        <v>-60</v>
      </c>
    </row>
    <row r="140" spans="1:20" ht="15.75" hidden="1" thickBot="1" x14ac:dyDescent="0.3">
      <c r="A140" s="128" t="s">
        <v>146</v>
      </c>
      <c r="B140" s="129">
        <v>20</v>
      </c>
      <c r="C140" s="254">
        <f>'CER Carandiru'!B18</f>
        <v>1</v>
      </c>
      <c r="D140" s="312">
        <f t="shared" si="242"/>
        <v>20</v>
      </c>
      <c r="E140" s="417">
        <f>'CER Carandiru'!C18</f>
        <v>0.6</v>
      </c>
      <c r="F140" s="328">
        <f t="shared" si="243"/>
        <v>-8</v>
      </c>
      <c r="G140" s="417">
        <f>'CER Carandiru'!E18</f>
        <v>0</v>
      </c>
      <c r="H140" s="328">
        <f t="shared" si="244"/>
        <v>-20</v>
      </c>
      <c r="I140" s="417">
        <f>'CER Carandiru'!G18</f>
        <v>0</v>
      </c>
      <c r="J140" s="328">
        <f t="shared" si="245"/>
        <v>-20</v>
      </c>
      <c r="K140" s="263">
        <f t="shared" si="246"/>
        <v>0.6</v>
      </c>
      <c r="L140" s="341">
        <f t="shared" si="247"/>
        <v>-48</v>
      </c>
      <c r="M140" s="417">
        <f>'CER Carandiru'!K18</f>
        <v>0</v>
      </c>
      <c r="N140" s="328">
        <f t="shared" si="248"/>
        <v>-20</v>
      </c>
      <c r="O140" s="417">
        <f>'CER Carandiru'!M18</f>
        <v>0</v>
      </c>
      <c r="P140" s="328">
        <f t="shared" si="249"/>
        <v>-20</v>
      </c>
      <c r="Q140" s="417">
        <f>'CER Carandiru'!O18</f>
        <v>0</v>
      </c>
      <c r="R140" s="328">
        <f t="shared" si="250"/>
        <v>-20</v>
      </c>
      <c r="S140" s="263">
        <f t="shared" si="251"/>
        <v>0</v>
      </c>
      <c r="T140" s="341">
        <f t="shared" si="252"/>
        <v>-60</v>
      </c>
    </row>
    <row r="141" spans="1:20" ht="15.75" hidden="1" thickBot="1" x14ac:dyDescent="0.3">
      <c r="A141" s="359" t="s">
        <v>7</v>
      </c>
      <c r="B141" s="360">
        <f t="shared" ref="B141:T141" si="253">SUM(B138:B140)</f>
        <v>60</v>
      </c>
      <c r="C141" s="388">
        <f t="shared" si="253"/>
        <v>3</v>
      </c>
      <c r="D141" s="389">
        <f t="shared" si="253"/>
        <v>60</v>
      </c>
      <c r="E141" s="411">
        <f t="shared" si="253"/>
        <v>2.1</v>
      </c>
      <c r="F141" s="362">
        <f t="shared" si="253"/>
        <v>-18</v>
      </c>
      <c r="G141" s="411">
        <f t="shared" si="253"/>
        <v>0</v>
      </c>
      <c r="H141" s="362">
        <f t="shared" si="253"/>
        <v>-60</v>
      </c>
      <c r="I141" s="411">
        <f t="shared" si="253"/>
        <v>0</v>
      </c>
      <c r="J141" s="362">
        <f t="shared" si="253"/>
        <v>-60</v>
      </c>
      <c r="K141" s="363">
        <f t="shared" ref="K141:L141" si="254">SUM(K138:K140)</f>
        <v>2.1</v>
      </c>
      <c r="L141" s="364">
        <f t="shared" si="254"/>
        <v>-138</v>
      </c>
      <c r="M141" s="411">
        <f t="shared" si="253"/>
        <v>0</v>
      </c>
      <c r="N141" s="362">
        <f t="shared" si="253"/>
        <v>-60</v>
      </c>
      <c r="O141" s="411">
        <f t="shared" si="253"/>
        <v>0</v>
      </c>
      <c r="P141" s="362">
        <f t="shared" si="253"/>
        <v>-60</v>
      </c>
      <c r="Q141" s="411">
        <f t="shared" si="253"/>
        <v>0</v>
      </c>
      <c r="R141" s="362">
        <f t="shared" si="253"/>
        <v>-60</v>
      </c>
      <c r="S141" s="363">
        <f t="shared" si="253"/>
        <v>0</v>
      </c>
      <c r="T141" s="364">
        <f t="shared" si="253"/>
        <v>-180</v>
      </c>
    </row>
    <row r="142" spans="1:20" hidden="1" x14ac:dyDescent="0.25"/>
    <row r="143" spans="1:20" ht="15.75" hidden="1" x14ac:dyDescent="0.25">
      <c r="A143" s="1290" t="s">
        <v>246</v>
      </c>
      <c r="B143" s="1291"/>
      <c r="C143" s="1291"/>
      <c r="D143" s="1291"/>
      <c r="E143" s="1291"/>
      <c r="F143" s="1291"/>
      <c r="G143" s="1291"/>
      <c r="H143" s="1291"/>
      <c r="I143" s="1291"/>
      <c r="J143" s="1291"/>
      <c r="K143" s="1291"/>
      <c r="L143" s="1291"/>
      <c r="M143" s="1291"/>
      <c r="N143" s="1291"/>
      <c r="O143" s="1291"/>
      <c r="P143" s="1291"/>
      <c r="Q143" s="1291"/>
      <c r="R143" s="1291"/>
      <c r="S143" s="1291"/>
      <c r="T143" s="1291"/>
    </row>
    <row r="144" spans="1:20" ht="36.75" hidden="1" thickBot="1" x14ac:dyDescent="0.3">
      <c r="A144" s="86" t="s">
        <v>14</v>
      </c>
      <c r="B144" s="278" t="s">
        <v>222</v>
      </c>
      <c r="C144" s="105" t="s">
        <v>165</v>
      </c>
      <c r="D144" s="306" t="s">
        <v>223</v>
      </c>
      <c r="E144" s="406" t="s">
        <v>2</v>
      </c>
      <c r="F144" s="348" t="s">
        <v>225</v>
      </c>
      <c r="G144" s="406" t="s">
        <v>3</v>
      </c>
      <c r="H144" s="348" t="s">
        <v>226</v>
      </c>
      <c r="I144" s="406" t="s">
        <v>4</v>
      </c>
      <c r="J144" s="348" t="s">
        <v>227</v>
      </c>
      <c r="K144" s="255" t="s">
        <v>197</v>
      </c>
      <c r="L144" s="346" t="s">
        <v>224</v>
      </c>
      <c r="M144" s="406" t="s">
        <v>5</v>
      </c>
      <c r="N144" s="348" t="s">
        <v>228</v>
      </c>
      <c r="O144" s="425" t="s">
        <v>194</v>
      </c>
      <c r="P144" s="348" t="s">
        <v>229</v>
      </c>
      <c r="Q144" s="425" t="s">
        <v>195</v>
      </c>
      <c r="R144" s="348" t="s">
        <v>230</v>
      </c>
      <c r="S144" s="255" t="s">
        <v>197</v>
      </c>
      <c r="T144" s="346" t="s">
        <v>224</v>
      </c>
    </row>
    <row r="145" spans="1:20" ht="16.5" hidden="1" thickTop="1" thickBot="1" x14ac:dyDescent="0.3">
      <c r="A145" s="89" t="s">
        <v>84</v>
      </c>
      <c r="B145" s="279">
        <v>20</v>
      </c>
      <c r="C145" s="10" t="e">
        <f>#REF!</f>
        <v>#REF!</v>
      </c>
      <c r="D145" s="300" t="e">
        <f t="shared" ref="D145" si="255">C145*B145</f>
        <v>#REF!</v>
      </c>
      <c r="E145" s="418" t="e">
        <f>#REF!</f>
        <v>#REF!</v>
      </c>
      <c r="F145" s="320" t="e">
        <f t="shared" ref="F145" si="256">(E145*$B145)-$D145</f>
        <v>#REF!</v>
      </c>
      <c r="G145" s="418" t="e">
        <f>#REF!</f>
        <v>#REF!</v>
      </c>
      <c r="H145" s="320" t="e">
        <f t="shared" ref="H145" si="257">(G145*$B145)-$D145</f>
        <v>#REF!</v>
      </c>
      <c r="I145" s="418" t="e">
        <f>#REF!</f>
        <v>#REF!</v>
      </c>
      <c r="J145" s="320" t="e">
        <f t="shared" ref="J145" si="258">(I145*$B145)-$D145</f>
        <v>#REF!</v>
      </c>
      <c r="K145" s="245" t="e">
        <f t="shared" ref="K145" si="259">SUM(E145,G145,I145)</f>
        <v>#REF!</v>
      </c>
      <c r="L145" s="333" t="e">
        <f t="shared" ref="L145" si="260">(K145*$B145)-$D145*3</f>
        <v>#REF!</v>
      </c>
      <c r="M145" s="418" t="e">
        <f>#REF!</f>
        <v>#REF!</v>
      </c>
      <c r="N145" s="320" t="e">
        <f t="shared" ref="N145" si="261">(M145*$B145)-$D145</f>
        <v>#REF!</v>
      </c>
      <c r="O145" s="418" t="e">
        <f>#REF!</f>
        <v>#REF!</v>
      </c>
      <c r="P145" s="320" t="e">
        <f t="shared" ref="P145" si="262">(O145*$B145)-$D145</f>
        <v>#REF!</v>
      </c>
      <c r="Q145" s="418" t="e">
        <f>#REF!</f>
        <v>#REF!</v>
      </c>
      <c r="R145" s="320" t="e">
        <f t="shared" ref="R145" si="263">(Q145*$B145)-$D145</f>
        <v>#REF!</v>
      </c>
      <c r="S145" s="245" t="e">
        <f t="shared" ref="S145" si="264">SUM(M145,O145,Q145)</f>
        <v>#REF!</v>
      </c>
      <c r="T145" s="333" t="e">
        <f t="shared" ref="T145" si="265">(S145*$B145)-$D145*3</f>
        <v>#REF!</v>
      </c>
    </row>
    <row r="146" spans="1:20" ht="15.75" hidden="1" thickBot="1" x14ac:dyDescent="0.3">
      <c r="A146" s="359" t="s">
        <v>7</v>
      </c>
      <c r="B146" s="360">
        <f t="shared" ref="B146:T146" si="266">SUM(B145:B145)</f>
        <v>20</v>
      </c>
      <c r="C146" s="388" t="e">
        <f t="shared" si="266"/>
        <v>#REF!</v>
      </c>
      <c r="D146" s="389" t="e">
        <f t="shared" si="266"/>
        <v>#REF!</v>
      </c>
      <c r="E146" s="411" t="e">
        <f t="shared" si="266"/>
        <v>#REF!</v>
      </c>
      <c r="F146" s="362" t="e">
        <f t="shared" si="266"/>
        <v>#REF!</v>
      </c>
      <c r="G146" s="411" t="e">
        <f t="shared" si="266"/>
        <v>#REF!</v>
      </c>
      <c r="H146" s="362" t="e">
        <f t="shared" si="266"/>
        <v>#REF!</v>
      </c>
      <c r="I146" s="411" t="e">
        <f t="shared" si="266"/>
        <v>#REF!</v>
      </c>
      <c r="J146" s="362" t="e">
        <f t="shared" si="266"/>
        <v>#REF!</v>
      </c>
      <c r="K146" s="363" t="e">
        <f t="shared" ref="K146:L146" si="267">SUM(K145:K145)</f>
        <v>#REF!</v>
      </c>
      <c r="L146" s="364" t="e">
        <f t="shared" si="267"/>
        <v>#REF!</v>
      </c>
      <c r="M146" s="411" t="e">
        <f t="shared" si="266"/>
        <v>#REF!</v>
      </c>
      <c r="N146" s="362" t="e">
        <f t="shared" si="266"/>
        <v>#REF!</v>
      </c>
      <c r="O146" s="411" t="e">
        <f t="shared" si="266"/>
        <v>#REF!</v>
      </c>
      <c r="P146" s="362" t="e">
        <f t="shared" si="266"/>
        <v>#REF!</v>
      </c>
      <c r="Q146" s="411" t="e">
        <f t="shared" si="266"/>
        <v>#REF!</v>
      </c>
      <c r="R146" s="362" t="e">
        <f t="shared" si="266"/>
        <v>#REF!</v>
      </c>
      <c r="S146" s="363" t="e">
        <f t="shared" si="266"/>
        <v>#REF!</v>
      </c>
      <c r="T146" s="364" t="e">
        <f t="shared" si="266"/>
        <v>#REF!</v>
      </c>
    </row>
    <row r="147" spans="1:20" hidden="1" x14ac:dyDescent="0.25"/>
    <row r="148" spans="1:20" ht="15.75" hidden="1" x14ac:dyDescent="0.25">
      <c r="A148" s="1290" t="s">
        <v>247</v>
      </c>
      <c r="B148" s="1291"/>
      <c r="C148" s="1291"/>
      <c r="D148" s="1291"/>
      <c r="E148" s="1291"/>
      <c r="F148" s="1291"/>
      <c r="G148" s="1291"/>
      <c r="H148" s="1291"/>
      <c r="I148" s="1291"/>
      <c r="J148" s="1291"/>
      <c r="K148" s="1291"/>
      <c r="L148" s="1291"/>
      <c r="M148" s="1291"/>
      <c r="N148" s="1291"/>
      <c r="O148" s="1291"/>
      <c r="P148" s="1291"/>
      <c r="Q148" s="1291"/>
      <c r="R148" s="1291"/>
      <c r="S148" s="1291"/>
      <c r="T148" s="1291"/>
    </row>
    <row r="149" spans="1:20" ht="36.75" hidden="1" thickBot="1" x14ac:dyDescent="0.3">
      <c r="A149" s="86" t="s">
        <v>14</v>
      </c>
      <c r="B149" s="278" t="s">
        <v>222</v>
      </c>
      <c r="C149" s="105" t="s">
        <v>165</v>
      </c>
      <c r="D149" s="306" t="s">
        <v>223</v>
      </c>
      <c r="E149" s="406" t="s">
        <v>2</v>
      </c>
      <c r="F149" s="348" t="s">
        <v>225</v>
      </c>
      <c r="G149" s="406" t="s">
        <v>3</v>
      </c>
      <c r="H149" s="348" t="s">
        <v>226</v>
      </c>
      <c r="I149" s="406" t="s">
        <v>4</v>
      </c>
      <c r="J149" s="348" t="s">
        <v>227</v>
      </c>
      <c r="K149" s="255" t="s">
        <v>197</v>
      </c>
      <c r="L149" s="346" t="s">
        <v>224</v>
      </c>
      <c r="M149" s="406" t="s">
        <v>5</v>
      </c>
      <c r="N149" s="348" t="s">
        <v>228</v>
      </c>
      <c r="O149" s="425" t="s">
        <v>194</v>
      </c>
      <c r="P149" s="348" t="s">
        <v>229</v>
      </c>
      <c r="Q149" s="425" t="s">
        <v>195</v>
      </c>
      <c r="R149" s="348" t="s">
        <v>230</v>
      </c>
      <c r="S149" s="255" t="s">
        <v>197</v>
      </c>
      <c r="T149" s="346" t="s">
        <v>224</v>
      </c>
    </row>
    <row r="150" spans="1:20" ht="15.75" hidden="1" thickTop="1" x14ac:dyDescent="0.25">
      <c r="A150" s="89" t="s">
        <v>20</v>
      </c>
      <c r="B150" s="280">
        <v>20</v>
      </c>
      <c r="C150" s="84">
        <f>'UBS Vila Maria P Gnecco'!B20</f>
        <v>3</v>
      </c>
      <c r="D150" s="301">
        <f t="shared" ref="D150:D152" si="268">C150*B150</f>
        <v>60</v>
      </c>
      <c r="E150" s="407">
        <f>'UBS Vila Maria P Gnecco'!C20</f>
        <v>3</v>
      </c>
      <c r="F150" s="321">
        <f t="shared" ref="F150:F152" si="269">(E150*$B150)-$D150</f>
        <v>0</v>
      </c>
      <c r="G150" s="407">
        <f>'UBS Vila Maria P Gnecco'!E20</f>
        <v>0</v>
      </c>
      <c r="H150" s="321">
        <f t="shared" ref="H150:H152" si="270">(G150*$B150)-$D150</f>
        <v>-60</v>
      </c>
      <c r="I150" s="407">
        <f>'UBS Vila Maria P Gnecco'!G20</f>
        <v>0</v>
      </c>
      <c r="J150" s="321">
        <f t="shared" ref="J150:J152" si="271">(I150*$B150)-$D150</f>
        <v>-60</v>
      </c>
      <c r="K150" s="257">
        <f t="shared" ref="K150:K152" si="272">SUM(E150,G150,I150)</f>
        <v>3</v>
      </c>
      <c r="L150" s="334">
        <f t="shared" ref="L150:L152" si="273">(K150*$B150)-$D150*3</f>
        <v>-120</v>
      </c>
      <c r="M150" s="407">
        <f>'UBS Vila Maria P Gnecco'!K20</f>
        <v>0</v>
      </c>
      <c r="N150" s="321">
        <f t="shared" ref="N150:N152" si="274">(M150*$B150)-$D150</f>
        <v>-60</v>
      </c>
      <c r="O150" s="407">
        <f>'UBS Vila Maria P Gnecco'!M20</f>
        <v>0</v>
      </c>
      <c r="P150" s="321">
        <f t="shared" ref="P150:P152" si="275">(O150*$B150)-$D150</f>
        <v>-60</v>
      </c>
      <c r="Q150" s="407">
        <f>'UBS Vila Maria P Gnecco'!O20</f>
        <v>0</v>
      </c>
      <c r="R150" s="321">
        <f t="shared" ref="R150:R152" si="276">(Q150*$B150)-$D150</f>
        <v>-60</v>
      </c>
      <c r="S150" s="257">
        <f t="shared" ref="S150:S152" si="277">SUM(M150,O150,Q150)</f>
        <v>0</v>
      </c>
      <c r="T150" s="334">
        <f t="shared" ref="T150:T152" si="278">(S150*$B150)-$D150*3</f>
        <v>-180</v>
      </c>
    </row>
    <row r="151" spans="1:20" hidden="1" x14ac:dyDescent="0.25">
      <c r="A151" s="89" t="s">
        <v>43</v>
      </c>
      <c r="B151" s="280">
        <v>20</v>
      </c>
      <c r="C151" s="84">
        <f>'UBS Vila Maria P Gnecco'!B21</f>
        <v>3</v>
      </c>
      <c r="D151" s="301">
        <f t="shared" si="268"/>
        <v>60</v>
      </c>
      <c r="E151" s="407">
        <f>'UBS Vila Maria P Gnecco'!C21</f>
        <v>3</v>
      </c>
      <c r="F151" s="321">
        <f t="shared" si="269"/>
        <v>0</v>
      </c>
      <c r="G151" s="407">
        <f>'UBS Vila Maria P Gnecco'!E21</f>
        <v>0</v>
      </c>
      <c r="H151" s="321">
        <f t="shared" si="270"/>
        <v>-60</v>
      </c>
      <c r="I151" s="407">
        <f>'UBS Vila Maria P Gnecco'!G21</f>
        <v>0</v>
      </c>
      <c r="J151" s="321">
        <f t="shared" si="271"/>
        <v>-60</v>
      </c>
      <c r="K151" s="257">
        <f t="shared" si="272"/>
        <v>3</v>
      </c>
      <c r="L151" s="334">
        <f t="shared" si="273"/>
        <v>-120</v>
      </c>
      <c r="M151" s="407">
        <f>'UBS Vila Maria P Gnecco'!K21</f>
        <v>0</v>
      </c>
      <c r="N151" s="321">
        <f t="shared" si="274"/>
        <v>-60</v>
      </c>
      <c r="O151" s="407">
        <f>'UBS Vila Maria P Gnecco'!M21</f>
        <v>0</v>
      </c>
      <c r="P151" s="321">
        <f t="shared" si="275"/>
        <v>-60</v>
      </c>
      <c r="Q151" s="407">
        <f>'UBS Vila Maria P Gnecco'!O21</f>
        <v>0</v>
      </c>
      <c r="R151" s="321">
        <f t="shared" si="276"/>
        <v>-60</v>
      </c>
      <c r="S151" s="257">
        <f t="shared" si="277"/>
        <v>0</v>
      </c>
      <c r="T151" s="334">
        <f t="shared" si="278"/>
        <v>-180</v>
      </c>
    </row>
    <row r="152" spans="1:20" ht="15.75" hidden="1" thickBot="1" x14ac:dyDescent="0.3">
      <c r="A152" s="89" t="s">
        <v>23</v>
      </c>
      <c r="B152" s="280">
        <v>20</v>
      </c>
      <c r="C152" s="84">
        <f>'UBS Vila Maria P Gnecco'!B22</f>
        <v>3</v>
      </c>
      <c r="D152" s="301">
        <f t="shared" si="268"/>
        <v>60</v>
      </c>
      <c r="E152" s="407">
        <f>'UBS Vila Maria P Gnecco'!C22</f>
        <v>3</v>
      </c>
      <c r="F152" s="321">
        <f t="shared" si="269"/>
        <v>0</v>
      </c>
      <c r="G152" s="407">
        <f>'UBS Vila Maria P Gnecco'!E22</f>
        <v>0</v>
      </c>
      <c r="H152" s="321">
        <f t="shared" si="270"/>
        <v>-60</v>
      </c>
      <c r="I152" s="407">
        <f>'UBS Vila Maria P Gnecco'!G22</f>
        <v>0</v>
      </c>
      <c r="J152" s="321">
        <f t="shared" si="271"/>
        <v>-60</v>
      </c>
      <c r="K152" s="257">
        <f t="shared" si="272"/>
        <v>3</v>
      </c>
      <c r="L152" s="334">
        <f t="shared" si="273"/>
        <v>-120</v>
      </c>
      <c r="M152" s="407">
        <f>'UBS Vila Maria P Gnecco'!K22</f>
        <v>0</v>
      </c>
      <c r="N152" s="321">
        <f t="shared" si="274"/>
        <v>-60</v>
      </c>
      <c r="O152" s="407">
        <f>'UBS Vila Maria P Gnecco'!M22</f>
        <v>0</v>
      </c>
      <c r="P152" s="321">
        <f t="shared" si="275"/>
        <v>-60</v>
      </c>
      <c r="Q152" s="407">
        <f>'UBS Vila Maria P Gnecco'!O22</f>
        <v>0</v>
      </c>
      <c r="R152" s="321">
        <f t="shared" si="276"/>
        <v>-60</v>
      </c>
      <c r="S152" s="257">
        <f t="shared" si="277"/>
        <v>0</v>
      </c>
      <c r="T152" s="334">
        <f t="shared" si="278"/>
        <v>-180</v>
      </c>
    </row>
    <row r="153" spans="1:20" ht="15.75" hidden="1" thickBot="1" x14ac:dyDescent="0.3">
      <c r="A153" s="373" t="s">
        <v>7</v>
      </c>
      <c r="B153" s="366">
        <f t="shared" ref="B153:T153" si="279">SUM(B150:B152)</f>
        <v>60</v>
      </c>
      <c r="C153" s="367">
        <f t="shared" si="279"/>
        <v>9</v>
      </c>
      <c r="D153" s="368">
        <f t="shared" si="279"/>
        <v>180</v>
      </c>
      <c r="E153" s="415">
        <f t="shared" si="279"/>
        <v>9</v>
      </c>
      <c r="F153" s="370">
        <f t="shared" si="279"/>
        <v>0</v>
      </c>
      <c r="G153" s="415">
        <f t="shared" si="279"/>
        <v>0</v>
      </c>
      <c r="H153" s="370">
        <f t="shared" si="279"/>
        <v>-180</v>
      </c>
      <c r="I153" s="415">
        <f t="shared" si="279"/>
        <v>0</v>
      </c>
      <c r="J153" s="370">
        <f t="shared" si="279"/>
        <v>-180</v>
      </c>
      <c r="K153" s="371">
        <f t="shared" ref="K153:L153" si="280">SUM(K150:K152)</f>
        <v>9</v>
      </c>
      <c r="L153" s="372">
        <f t="shared" si="280"/>
        <v>-360</v>
      </c>
      <c r="M153" s="415">
        <f t="shared" si="279"/>
        <v>0</v>
      </c>
      <c r="N153" s="370">
        <f t="shared" si="279"/>
        <v>-180</v>
      </c>
      <c r="O153" s="415">
        <f t="shared" si="279"/>
        <v>0</v>
      </c>
      <c r="P153" s="370">
        <f t="shared" si="279"/>
        <v>-180</v>
      </c>
      <c r="Q153" s="415">
        <f t="shared" si="279"/>
        <v>0</v>
      </c>
      <c r="R153" s="370">
        <f t="shared" si="279"/>
        <v>-180</v>
      </c>
      <c r="S153" s="371">
        <f t="shared" si="279"/>
        <v>0</v>
      </c>
      <c r="T153" s="372">
        <f t="shared" si="279"/>
        <v>-540</v>
      </c>
    </row>
    <row r="154" spans="1:20" hidden="1" x14ac:dyDescent="0.25"/>
    <row r="155" spans="1:20" ht="15.75" hidden="1" x14ac:dyDescent="0.25">
      <c r="A155" s="1290" t="s">
        <v>248</v>
      </c>
      <c r="B155" s="1291"/>
      <c r="C155" s="1291"/>
      <c r="D155" s="1291"/>
      <c r="E155" s="1291"/>
      <c r="F155" s="1291"/>
      <c r="G155" s="1291"/>
      <c r="H155" s="1291"/>
      <c r="I155" s="1291"/>
      <c r="J155" s="1291"/>
      <c r="K155" s="1291"/>
      <c r="L155" s="1291"/>
      <c r="M155" s="1291"/>
      <c r="N155" s="1291"/>
      <c r="O155" s="1291"/>
      <c r="P155" s="1291"/>
      <c r="Q155" s="1291"/>
      <c r="R155" s="1291"/>
      <c r="S155" s="1291"/>
      <c r="T155" s="1291"/>
    </row>
    <row r="156" spans="1:20" ht="36.75" hidden="1" thickBot="1" x14ac:dyDescent="0.3">
      <c r="A156" s="86" t="s">
        <v>14</v>
      </c>
      <c r="B156" s="278" t="s">
        <v>222</v>
      </c>
      <c r="C156" s="105" t="s">
        <v>165</v>
      </c>
      <c r="D156" s="306" t="s">
        <v>223</v>
      </c>
      <c r="E156" s="406" t="s">
        <v>2</v>
      </c>
      <c r="F156" s="348" t="s">
        <v>225</v>
      </c>
      <c r="G156" s="406" t="s">
        <v>3</v>
      </c>
      <c r="H156" s="348" t="s">
        <v>226</v>
      </c>
      <c r="I156" s="406" t="s">
        <v>4</v>
      </c>
      <c r="J156" s="348" t="s">
        <v>227</v>
      </c>
      <c r="K156" s="255" t="s">
        <v>197</v>
      </c>
      <c r="L156" s="346" t="s">
        <v>224</v>
      </c>
      <c r="M156" s="406" t="s">
        <v>5</v>
      </c>
      <c r="N156" s="348" t="s">
        <v>228</v>
      </c>
      <c r="O156" s="425" t="s">
        <v>194</v>
      </c>
      <c r="P156" s="348" t="s">
        <v>229</v>
      </c>
      <c r="Q156" s="425" t="s">
        <v>195</v>
      </c>
      <c r="R156" s="348" t="s">
        <v>230</v>
      </c>
      <c r="S156" s="255" t="s">
        <v>197</v>
      </c>
      <c r="T156" s="346" t="s">
        <v>224</v>
      </c>
    </row>
    <row r="157" spans="1:20" ht="15.75" hidden="1" thickTop="1" x14ac:dyDescent="0.25">
      <c r="A157" s="89" t="s">
        <v>20</v>
      </c>
      <c r="B157" s="280">
        <v>20</v>
      </c>
      <c r="C157" s="90" t="e">
        <f>'UBS Jardim Julieta'!#REF!</f>
        <v>#REF!</v>
      </c>
      <c r="D157" s="308" t="e">
        <f t="shared" ref="D157:D159" si="281">C157*B157</f>
        <v>#REF!</v>
      </c>
      <c r="E157" s="407" t="e">
        <f>'UBS Jardim Julieta'!#REF!</f>
        <v>#REF!</v>
      </c>
      <c r="F157" s="321" t="e">
        <f t="shared" ref="F157:F159" si="282">(E157*$B157)-$D157</f>
        <v>#REF!</v>
      </c>
      <c r="G157" s="407" t="e">
        <f>'UBS Jardim Julieta'!#REF!</f>
        <v>#REF!</v>
      </c>
      <c r="H157" s="321" t="e">
        <f t="shared" ref="H157:H159" si="283">(G157*$B157)-$D157</f>
        <v>#REF!</v>
      </c>
      <c r="I157" s="407" t="e">
        <f>'UBS Jardim Julieta'!#REF!</f>
        <v>#REF!</v>
      </c>
      <c r="J157" s="321" t="e">
        <f t="shared" ref="J157:J159" si="284">(I157*$B157)-$D157</f>
        <v>#REF!</v>
      </c>
      <c r="K157" s="257" t="e">
        <f t="shared" ref="K157:K159" si="285">SUM(E157,G157,I157)</f>
        <v>#REF!</v>
      </c>
      <c r="L157" s="334" t="e">
        <f t="shared" ref="L157:L159" si="286">(K157*$B157)-$D157*3</f>
        <v>#REF!</v>
      </c>
      <c r="M157" s="407" t="e">
        <f>'UBS Jardim Julieta'!#REF!</f>
        <v>#REF!</v>
      </c>
      <c r="N157" s="321" t="e">
        <f t="shared" ref="N157:N159" si="287">(M157*$B157)-$D157</f>
        <v>#REF!</v>
      </c>
      <c r="O157" s="407" t="e">
        <f>'UBS Jardim Julieta'!#REF!</f>
        <v>#REF!</v>
      </c>
      <c r="P157" s="321" t="e">
        <f t="shared" ref="P157:P159" si="288">(O157*$B157)-$D157</f>
        <v>#REF!</v>
      </c>
      <c r="Q157" s="407" t="e">
        <f>'UBS Jardim Julieta'!#REF!</f>
        <v>#REF!</v>
      </c>
      <c r="R157" s="321" t="e">
        <f t="shared" ref="R157:R159" si="289">(Q157*$B157)-$D157</f>
        <v>#REF!</v>
      </c>
      <c r="S157" s="257" t="e">
        <f t="shared" ref="S157:S159" si="290">SUM(M157,O157,Q157)</f>
        <v>#REF!</v>
      </c>
      <c r="T157" s="334" t="e">
        <f t="shared" ref="T157:T159" si="291">(S157*$B157)-$D157*3</f>
        <v>#REF!</v>
      </c>
    </row>
    <row r="158" spans="1:20" hidden="1" x14ac:dyDescent="0.25">
      <c r="A158" s="89" t="s">
        <v>43</v>
      </c>
      <c r="B158" s="280">
        <v>20</v>
      </c>
      <c r="C158" s="90" t="e">
        <f>'UBS Jardim Julieta'!#REF!</f>
        <v>#REF!</v>
      </c>
      <c r="D158" s="308" t="e">
        <f t="shared" si="281"/>
        <v>#REF!</v>
      </c>
      <c r="E158" s="407" t="e">
        <f>'UBS Jardim Julieta'!#REF!</f>
        <v>#REF!</v>
      </c>
      <c r="F158" s="321" t="e">
        <f t="shared" si="282"/>
        <v>#REF!</v>
      </c>
      <c r="G158" s="407" t="e">
        <f>'UBS Jardim Julieta'!#REF!</f>
        <v>#REF!</v>
      </c>
      <c r="H158" s="321" t="e">
        <f t="shared" si="283"/>
        <v>#REF!</v>
      </c>
      <c r="I158" s="407" t="e">
        <f>'UBS Jardim Julieta'!#REF!</f>
        <v>#REF!</v>
      </c>
      <c r="J158" s="321" t="e">
        <f t="shared" si="284"/>
        <v>#REF!</v>
      </c>
      <c r="K158" s="257" t="e">
        <f t="shared" si="285"/>
        <v>#REF!</v>
      </c>
      <c r="L158" s="334" t="e">
        <f t="shared" si="286"/>
        <v>#REF!</v>
      </c>
      <c r="M158" s="407" t="e">
        <f>'UBS Jardim Julieta'!#REF!</f>
        <v>#REF!</v>
      </c>
      <c r="N158" s="321" t="e">
        <f t="shared" si="287"/>
        <v>#REF!</v>
      </c>
      <c r="O158" s="407" t="e">
        <f>'UBS Jardim Julieta'!#REF!</f>
        <v>#REF!</v>
      </c>
      <c r="P158" s="321" t="e">
        <f t="shared" si="288"/>
        <v>#REF!</v>
      </c>
      <c r="Q158" s="407" t="e">
        <f>'UBS Jardim Julieta'!#REF!</f>
        <v>#REF!</v>
      </c>
      <c r="R158" s="321" t="e">
        <f t="shared" si="289"/>
        <v>#REF!</v>
      </c>
      <c r="S158" s="257" t="e">
        <f t="shared" si="290"/>
        <v>#REF!</v>
      </c>
      <c r="T158" s="334" t="e">
        <f t="shared" si="291"/>
        <v>#REF!</v>
      </c>
    </row>
    <row r="159" spans="1:20" ht="15.75" hidden="1" thickBot="1" x14ac:dyDescent="0.3">
      <c r="A159" s="89" t="s">
        <v>23</v>
      </c>
      <c r="B159" s="280">
        <v>20</v>
      </c>
      <c r="C159" s="90" t="e">
        <f>'UBS Jardim Julieta'!#REF!</f>
        <v>#REF!</v>
      </c>
      <c r="D159" s="308" t="e">
        <f t="shared" si="281"/>
        <v>#REF!</v>
      </c>
      <c r="E159" s="407" t="e">
        <f>'UBS Jardim Julieta'!#REF!</f>
        <v>#REF!</v>
      </c>
      <c r="F159" s="321" t="e">
        <f t="shared" si="282"/>
        <v>#REF!</v>
      </c>
      <c r="G159" s="407" t="e">
        <f>'UBS Jardim Julieta'!#REF!</f>
        <v>#REF!</v>
      </c>
      <c r="H159" s="321" t="e">
        <f t="shared" si="283"/>
        <v>#REF!</v>
      </c>
      <c r="I159" s="407" t="e">
        <f>'UBS Jardim Julieta'!#REF!</f>
        <v>#REF!</v>
      </c>
      <c r="J159" s="321" t="e">
        <f t="shared" si="284"/>
        <v>#REF!</v>
      </c>
      <c r="K159" s="257" t="e">
        <f t="shared" si="285"/>
        <v>#REF!</v>
      </c>
      <c r="L159" s="334" t="e">
        <f t="shared" si="286"/>
        <v>#REF!</v>
      </c>
      <c r="M159" s="407" t="e">
        <f>'UBS Jardim Julieta'!#REF!</f>
        <v>#REF!</v>
      </c>
      <c r="N159" s="321" t="e">
        <f t="shared" si="287"/>
        <v>#REF!</v>
      </c>
      <c r="O159" s="407" t="e">
        <f>'UBS Jardim Julieta'!#REF!</f>
        <v>#REF!</v>
      </c>
      <c r="P159" s="321" t="e">
        <f t="shared" si="288"/>
        <v>#REF!</v>
      </c>
      <c r="Q159" s="407" t="e">
        <f>'UBS Jardim Julieta'!#REF!</f>
        <v>#REF!</v>
      </c>
      <c r="R159" s="321" t="e">
        <f t="shared" si="289"/>
        <v>#REF!</v>
      </c>
      <c r="S159" s="257" t="e">
        <f t="shared" si="290"/>
        <v>#REF!</v>
      </c>
      <c r="T159" s="334" t="e">
        <f t="shared" si="291"/>
        <v>#REF!</v>
      </c>
    </row>
    <row r="160" spans="1:20" ht="15.75" hidden="1" thickBot="1" x14ac:dyDescent="0.3">
      <c r="A160" s="359" t="s">
        <v>7</v>
      </c>
      <c r="B160" s="360">
        <f t="shared" ref="B160:T160" si="292">SUM(B157:B159)</f>
        <v>60</v>
      </c>
      <c r="C160" s="388" t="e">
        <f t="shared" si="292"/>
        <v>#REF!</v>
      </c>
      <c r="D160" s="389" t="e">
        <f t="shared" si="292"/>
        <v>#REF!</v>
      </c>
      <c r="E160" s="411" t="e">
        <f t="shared" si="292"/>
        <v>#REF!</v>
      </c>
      <c r="F160" s="362" t="e">
        <f t="shared" si="292"/>
        <v>#REF!</v>
      </c>
      <c r="G160" s="411" t="e">
        <f t="shared" si="292"/>
        <v>#REF!</v>
      </c>
      <c r="H160" s="362" t="e">
        <f t="shared" si="292"/>
        <v>#REF!</v>
      </c>
      <c r="I160" s="411" t="e">
        <f t="shared" si="292"/>
        <v>#REF!</v>
      </c>
      <c r="J160" s="362" t="e">
        <f t="shared" si="292"/>
        <v>#REF!</v>
      </c>
      <c r="K160" s="363" t="e">
        <f t="shared" ref="K160:L160" si="293">SUM(K157:K159)</f>
        <v>#REF!</v>
      </c>
      <c r="L160" s="364" t="e">
        <f t="shared" si="293"/>
        <v>#REF!</v>
      </c>
      <c r="M160" s="411" t="e">
        <f t="shared" si="292"/>
        <v>#REF!</v>
      </c>
      <c r="N160" s="362" t="e">
        <f t="shared" si="292"/>
        <v>#REF!</v>
      </c>
      <c r="O160" s="411" t="e">
        <f t="shared" si="292"/>
        <v>#REF!</v>
      </c>
      <c r="P160" s="362" t="e">
        <f t="shared" si="292"/>
        <v>#REF!</v>
      </c>
      <c r="Q160" s="411" t="e">
        <f t="shared" si="292"/>
        <v>#REF!</v>
      </c>
      <c r="R160" s="362" t="e">
        <f t="shared" si="292"/>
        <v>#REF!</v>
      </c>
      <c r="S160" s="363" t="e">
        <f t="shared" si="292"/>
        <v>#REF!</v>
      </c>
      <c r="T160" s="364" t="e">
        <f t="shared" si="292"/>
        <v>#REF!</v>
      </c>
    </row>
    <row r="161" spans="1:20" hidden="1" x14ac:dyDescent="0.25"/>
    <row r="162" spans="1:20" ht="15.75" hidden="1" x14ac:dyDescent="0.25">
      <c r="A162" s="1290" t="s">
        <v>249</v>
      </c>
      <c r="B162" s="1291"/>
      <c r="C162" s="1291"/>
      <c r="D162" s="1291"/>
      <c r="E162" s="1291"/>
      <c r="F162" s="1291"/>
      <c r="G162" s="1291"/>
      <c r="H162" s="1291"/>
      <c r="I162" s="1291"/>
      <c r="J162" s="1291"/>
      <c r="K162" s="1291"/>
      <c r="L162" s="1291"/>
      <c r="M162" s="1291"/>
      <c r="N162" s="1291"/>
      <c r="O162" s="1291"/>
      <c r="P162" s="1291"/>
      <c r="Q162" s="1291"/>
      <c r="R162" s="1291"/>
      <c r="S162" s="1291"/>
      <c r="T162" s="1291"/>
    </row>
    <row r="163" spans="1:20" ht="36.75" hidden="1" thickBot="1" x14ac:dyDescent="0.3">
      <c r="A163" s="86" t="s">
        <v>14</v>
      </c>
      <c r="B163" s="278" t="s">
        <v>222</v>
      </c>
      <c r="C163" s="105" t="s">
        <v>165</v>
      </c>
      <c r="D163" s="306" t="s">
        <v>223</v>
      </c>
      <c r="E163" s="406" t="s">
        <v>2</v>
      </c>
      <c r="F163" s="348" t="s">
        <v>225</v>
      </c>
      <c r="G163" s="406" t="s">
        <v>3</v>
      </c>
      <c r="H163" s="348" t="s">
        <v>226</v>
      </c>
      <c r="I163" s="406" t="s">
        <v>4</v>
      </c>
      <c r="J163" s="348" t="s">
        <v>227</v>
      </c>
      <c r="K163" s="255" t="s">
        <v>197</v>
      </c>
      <c r="L163" s="346" t="s">
        <v>224</v>
      </c>
      <c r="M163" s="406" t="s">
        <v>5</v>
      </c>
      <c r="N163" s="348" t="s">
        <v>228</v>
      </c>
      <c r="O163" s="425" t="s">
        <v>194</v>
      </c>
      <c r="P163" s="348" t="s">
        <v>229</v>
      </c>
      <c r="Q163" s="425" t="s">
        <v>195</v>
      </c>
      <c r="R163" s="348" t="s">
        <v>230</v>
      </c>
      <c r="S163" s="255" t="s">
        <v>197</v>
      </c>
      <c r="T163" s="346" t="s">
        <v>224</v>
      </c>
    </row>
    <row r="164" spans="1:20" ht="16.5" hidden="1" thickTop="1" thickBot="1" x14ac:dyDescent="0.3">
      <c r="A164" s="46" t="s">
        <v>119</v>
      </c>
      <c r="B164" s="289">
        <v>20</v>
      </c>
      <c r="C164" s="99">
        <f>'CAPS INF II VM-VG'!B14</f>
        <v>5</v>
      </c>
      <c r="D164" s="315">
        <f t="shared" ref="D164" si="294">C164*B164</f>
        <v>100</v>
      </c>
      <c r="E164" s="419">
        <f>'CAPS INF II VM-VG'!C14</f>
        <v>5</v>
      </c>
      <c r="F164" s="327">
        <f t="shared" ref="F164" si="295">(E164*$B164)-$D164</f>
        <v>0</v>
      </c>
      <c r="G164" s="419">
        <f>'CAPS INF II VM-VG'!E14</f>
        <v>0</v>
      </c>
      <c r="H164" s="327">
        <f t="shared" ref="H164" si="296">(G164*$B164)-$D164</f>
        <v>-100</v>
      </c>
      <c r="I164" s="419">
        <f>'CAPS INF II VM-VG'!G14</f>
        <v>0</v>
      </c>
      <c r="J164" s="327">
        <f t="shared" ref="J164" si="297">(I164*$B164)-$D164</f>
        <v>-100</v>
      </c>
      <c r="K164" s="266">
        <f t="shared" ref="K164" si="298">SUM(E164,G164,I164)</f>
        <v>5</v>
      </c>
      <c r="L164" s="340">
        <f t="shared" ref="L164" si="299">(K164*$B164)-$D164*3</f>
        <v>-200</v>
      </c>
      <c r="M164" s="419">
        <f>'CAPS INF II VM-VG'!K14</f>
        <v>0</v>
      </c>
      <c r="N164" s="327">
        <f t="shared" ref="N164" si="300">(M164*$B164)-$D164</f>
        <v>-100</v>
      </c>
      <c r="O164" s="419">
        <f>'CAPS INF II VM-VG'!M14</f>
        <v>0</v>
      </c>
      <c r="P164" s="327">
        <f t="shared" ref="P164" si="301">(O164*$B164)-$D164</f>
        <v>-100</v>
      </c>
      <c r="Q164" s="419">
        <f>'CAPS INF II VM-VG'!O14</f>
        <v>0</v>
      </c>
      <c r="R164" s="327">
        <f t="shared" ref="R164" si="302">(Q164*$B164)-$D164</f>
        <v>-100</v>
      </c>
      <c r="S164" s="266">
        <f t="shared" ref="S164" si="303">SUM(M164,O164,Q164)</f>
        <v>0</v>
      </c>
      <c r="T164" s="340">
        <f t="shared" ref="T164" si="304">(S164*$B164)-$D164*3</f>
        <v>-300</v>
      </c>
    </row>
    <row r="165" spans="1:20" ht="15.75" hidden="1" thickBot="1" x14ac:dyDescent="0.3">
      <c r="A165" s="359" t="s">
        <v>7</v>
      </c>
      <c r="B165" s="360">
        <f t="shared" ref="B165:T165" si="305">SUM(B164:B164)</f>
        <v>20</v>
      </c>
      <c r="C165" s="388">
        <f t="shared" si="305"/>
        <v>5</v>
      </c>
      <c r="D165" s="389">
        <f t="shared" si="305"/>
        <v>100</v>
      </c>
      <c r="E165" s="411">
        <f t="shared" si="305"/>
        <v>5</v>
      </c>
      <c r="F165" s="362">
        <f t="shared" si="305"/>
        <v>0</v>
      </c>
      <c r="G165" s="411">
        <f t="shared" si="305"/>
        <v>0</v>
      </c>
      <c r="H165" s="362">
        <f t="shared" si="305"/>
        <v>-100</v>
      </c>
      <c r="I165" s="411">
        <f t="shared" si="305"/>
        <v>0</v>
      </c>
      <c r="J165" s="362">
        <f t="shared" si="305"/>
        <v>-100</v>
      </c>
      <c r="K165" s="363">
        <f t="shared" ref="K165:L165" si="306">SUM(K164:K164)</f>
        <v>5</v>
      </c>
      <c r="L165" s="364">
        <f t="shared" si="306"/>
        <v>-200</v>
      </c>
      <c r="M165" s="411">
        <f t="shared" si="305"/>
        <v>0</v>
      </c>
      <c r="N165" s="362">
        <f t="shared" si="305"/>
        <v>-100</v>
      </c>
      <c r="O165" s="411">
        <f t="shared" si="305"/>
        <v>0</v>
      </c>
      <c r="P165" s="362">
        <f t="shared" si="305"/>
        <v>-100</v>
      </c>
      <c r="Q165" s="411">
        <f t="shared" si="305"/>
        <v>0</v>
      </c>
      <c r="R165" s="362">
        <f t="shared" si="305"/>
        <v>-100</v>
      </c>
      <c r="S165" s="363">
        <f t="shared" si="305"/>
        <v>0</v>
      </c>
      <c r="T165" s="364">
        <f t="shared" si="305"/>
        <v>-300</v>
      </c>
    </row>
    <row r="166" spans="1:20" hidden="1" x14ac:dyDescent="0.25"/>
    <row r="167" spans="1:20" ht="15.75" hidden="1" x14ac:dyDescent="0.25">
      <c r="A167" s="1290" t="s">
        <v>250</v>
      </c>
      <c r="B167" s="1291"/>
      <c r="C167" s="1291"/>
      <c r="D167" s="1291"/>
      <c r="E167" s="1291"/>
      <c r="F167" s="1291"/>
      <c r="G167" s="1291"/>
      <c r="H167" s="1291"/>
      <c r="I167" s="1291"/>
      <c r="J167" s="1291"/>
      <c r="K167" s="1291"/>
      <c r="L167" s="1291"/>
      <c r="M167" s="1291"/>
      <c r="N167" s="1291"/>
      <c r="O167" s="1291"/>
      <c r="P167" s="1291"/>
      <c r="Q167" s="1291"/>
      <c r="R167" s="1291"/>
      <c r="S167" s="1291"/>
      <c r="T167" s="1291"/>
    </row>
    <row r="168" spans="1:20" ht="36.75" hidden="1" thickBot="1" x14ac:dyDescent="0.3">
      <c r="A168" s="86" t="s">
        <v>14</v>
      </c>
      <c r="B168" s="278" t="s">
        <v>222</v>
      </c>
      <c r="C168" s="105" t="s">
        <v>165</v>
      </c>
      <c r="D168" s="306" t="s">
        <v>223</v>
      </c>
      <c r="E168" s="406" t="s">
        <v>2</v>
      </c>
      <c r="F168" s="348" t="s">
        <v>225</v>
      </c>
      <c r="G168" s="406" t="s">
        <v>3</v>
      </c>
      <c r="H168" s="348" t="s">
        <v>226</v>
      </c>
      <c r="I168" s="406" t="s">
        <v>4</v>
      </c>
      <c r="J168" s="348" t="s">
        <v>227</v>
      </c>
      <c r="K168" s="255" t="s">
        <v>197</v>
      </c>
      <c r="L168" s="346" t="s">
        <v>224</v>
      </c>
      <c r="M168" s="406" t="s">
        <v>5</v>
      </c>
      <c r="N168" s="348" t="s">
        <v>228</v>
      </c>
      <c r="O168" s="425" t="s">
        <v>194</v>
      </c>
      <c r="P168" s="348" t="s">
        <v>229</v>
      </c>
      <c r="Q168" s="425" t="s">
        <v>195</v>
      </c>
      <c r="R168" s="348" t="s">
        <v>230</v>
      </c>
      <c r="S168" s="255" t="s">
        <v>197</v>
      </c>
      <c r="T168" s="346" t="s">
        <v>224</v>
      </c>
    </row>
    <row r="169" spans="1:20" ht="15.75" hidden="1" thickTop="1" x14ac:dyDescent="0.25">
      <c r="A169" s="42" t="s">
        <v>108</v>
      </c>
      <c r="B169" s="292">
        <v>12</v>
      </c>
      <c r="C169" s="99" t="e">
        <f>'HORA CERTA'!#REF!</f>
        <v>#REF!</v>
      </c>
      <c r="D169" s="315" t="e">
        <f t="shared" ref="D169:D180" si="307">C169*B169</f>
        <v>#REF!</v>
      </c>
      <c r="E169" s="419" t="e">
        <f>'HORA CERTA'!#REF!</f>
        <v>#REF!</v>
      </c>
      <c r="F169" s="327" t="e">
        <f t="shared" ref="F169:F180" si="308">(E169*$B169)-$D169</f>
        <v>#REF!</v>
      </c>
      <c r="G169" s="419" t="e">
        <f>'HORA CERTA'!#REF!</f>
        <v>#REF!</v>
      </c>
      <c r="H169" s="327" t="e">
        <f t="shared" ref="H169:H180" si="309">(G169*$B169)-$D169</f>
        <v>#REF!</v>
      </c>
      <c r="I169" s="419" t="e">
        <f>'HORA CERTA'!#REF!</f>
        <v>#REF!</v>
      </c>
      <c r="J169" s="327" t="e">
        <f t="shared" ref="J169:J180" si="310">(I169*$B169)-$D169</f>
        <v>#REF!</v>
      </c>
      <c r="K169" s="266" t="e">
        <f t="shared" ref="K169:K180" si="311">SUM(E169,G169,I169)</f>
        <v>#REF!</v>
      </c>
      <c r="L169" s="340" t="e">
        <f t="shared" ref="L169:L180" si="312">(K169*$B169)-$D169*3</f>
        <v>#REF!</v>
      </c>
      <c r="M169" s="419" t="e">
        <f>'HORA CERTA'!#REF!</f>
        <v>#REF!</v>
      </c>
      <c r="N169" s="327" t="e">
        <f t="shared" ref="N169:N180" si="313">(M169*$B169)-$D169</f>
        <v>#REF!</v>
      </c>
      <c r="O169" s="419" t="e">
        <f>'HORA CERTA'!#REF!</f>
        <v>#REF!</v>
      </c>
      <c r="P169" s="327" t="e">
        <f t="shared" ref="P169:P180" si="314">(O169*$B169)-$D169</f>
        <v>#REF!</v>
      </c>
      <c r="Q169" s="419" t="e">
        <f>'HORA CERTA'!#REF!</f>
        <v>#REF!</v>
      </c>
      <c r="R169" s="327" t="e">
        <f t="shared" ref="R169:R180" si="315">(Q169*$B169)-$D169</f>
        <v>#REF!</v>
      </c>
      <c r="S169" s="266" t="e">
        <f t="shared" ref="S169:S180" si="316">SUM(M169,O169,Q169)</f>
        <v>#REF!</v>
      </c>
      <c r="T169" s="340" t="e">
        <f t="shared" ref="T169:T180" si="317">(S169*$B169)-$D169*3</f>
        <v>#REF!</v>
      </c>
    </row>
    <row r="170" spans="1:20" hidden="1" x14ac:dyDescent="0.25">
      <c r="A170" s="144" t="s">
        <v>109</v>
      </c>
      <c r="B170" s="293">
        <v>12</v>
      </c>
      <c r="C170" s="208" t="e">
        <f>'HORA CERTA'!#REF!</f>
        <v>#REF!</v>
      </c>
      <c r="D170" s="316" t="e">
        <f t="shared" si="307"/>
        <v>#REF!</v>
      </c>
      <c r="E170" s="420" t="e">
        <f>'HORA CERTA'!#REF!</f>
        <v>#REF!</v>
      </c>
      <c r="F170" s="375" t="e">
        <f t="shared" si="308"/>
        <v>#REF!</v>
      </c>
      <c r="G170" s="420" t="e">
        <f>'HORA CERTA'!#REF!</f>
        <v>#REF!</v>
      </c>
      <c r="H170" s="375" t="e">
        <f t="shared" si="309"/>
        <v>#REF!</v>
      </c>
      <c r="I170" s="420" t="e">
        <f>'HORA CERTA'!#REF!</f>
        <v>#REF!</v>
      </c>
      <c r="J170" s="375" t="e">
        <f t="shared" si="310"/>
        <v>#REF!</v>
      </c>
      <c r="K170" s="268" t="e">
        <f t="shared" si="311"/>
        <v>#REF!</v>
      </c>
      <c r="L170" s="344" t="e">
        <f t="shared" si="312"/>
        <v>#REF!</v>
      </c>
      <c r="M170" s="420" t="e">
        <f>'HORA CERTA'!#REF!</f>
        <v>#REF!</v>
      </c>
      <c r="N170" s="375" t="e">
        <f t="shared" si="313"/>
        <v>#REF!</v>
      </c>
      <c r="O170" s="420" t="e">
        <f>'HORA CERTA'!#REF!</f>
        <v>#REF!</v>
      </c>
      <c r="P170" s="375" t="e">
        <f t="shared" si="314"/>
        <v>#REF!</v>
      </c>
      <c r="Q170" s="420" t="e">
        <f>'HORA CERTA'!#REF!</f>
        <v>#REF!</v>
      </c>
      <c r="R170" s="375" t="e">
        <f t="shared" si="315"/>
        <v>#REF!</v>
      </c>
      <c r="S170" s="268" t="e">
        <f t="shared" si="316"/>
        <v>#REF!</v>
      </c>
      <c r="T170" s="344" t="e">
        <f t="shared" si="317"/>
        <v>#REF!</v>
      </c>
    </row>
    <row r="171" spans="1:20" hidden="1" x14ac:dyDescent="0.25">
      <c r="A171" s="144" t="s">
        <v>110</v>
      </c>
      <c r="B171" s="293">
        <v>12</v>
      </c>
      <c r="C171" s="208" t="e">
        <f>'HORA CERTA'!#REF!</f>
        <v>#REF!</v>
      </c>
      <c r="D171" s="316" t="e">
        <f t="shared" si="307"/>
        <v>#REF!</v>
      </c>
      <c r="E171" s="420" t="e">
        <f>'HORA CERTA'!#REF!</f>
        <v>#REF!</v>
      </c>
      <c r="F171" s="375" t="e">
        <f t="shared" si="308"/>
        <v>#REF!</v>
      </c>
      <c r="G171" s="420" t="e">
        <f>'HORA CERTA'!#REF!</f>
        <v>#REF!</v>
      </c>
      <c r="H171" s="375" t="e">
        <f t="shared" si="309"/>
        <v>#REF!</v>
      </c>
      <c r="I171" s="420" t="e">
        <f>'HORA CERTA'!#REF!</f>
        <v>#REF!</v>
      </c>
      <c r="J171" s="375" t="e">
        <f t="shared" si="310"/>
        <v>#REF!</v>
      </c>
      <c r="K171" s="268" t="e">
        <f t="shared" si="311"/>
        <v>#REF!</v>
      </c>
      <c r="L171" s="344" t="e">
        <f t="shared" si="312"/>
        <v>#REF!</v>
      </c>
      <c r="M171" s="420" t="e">
        <f>'HORA CERTA'!#REF!</f>
        <v>#REF!</v>
      </c>
      <c r="N171" s="375" t="e">
        <f t="shared" si="313"/>
        <v>#REF!</v>
      </c>
      <c r="O171" s="420" t="e">
        <f>'HORA CERTA'!#REF!</f>
        <v>#REF!</v>
      </c>
      <c r="P171" s="375" t="e">
        <f t="shared" si="314"/>
        <v>#REF!</v>
      </c>
      <c r="Q171" s="420" t="e">
        <f>'HORA CERTA'!#REF!</f>
        <v>#REF!</v>
      </c>
      <c r="R171" s="375" t="e">
        <f t="shared" si="315"/>
        <v>#REF!</v>
      </c>
      <c r="S171" s="268" t="e">
        <f t="shared" si="316"/>
        <v>#REF!</v>
      </c>
      <c r="T171" s="344" t="e">
        <f t="shared" si="317"/>
        <v>#REF!</v>
      </c>
    </row>
    <row r="172" spans="1:20" hidden="1" x14ac:dyDescent="0.25">
      <c r="A172" s="144" t="s">
        <v>111</v>
      </c>
      <c r="B172" s="293">
        <v>12</v>
      </c>
      <c r="C172" s="208" t="e">
        <f>'HORA CERTA'!#REF!</f>
        <v>#REF!</v>
      </c>
      <c r="D172" s="316" t="e">
        <f t="shared" si="307"/>
        <v>#REF!</v>
      </c>
      <c r="E172" s="420" t="e">
        <f>'HORA CERTA'!#REF!</f>
        <v>#REF!</v>
      </c>
      <c r="F172" s="375" t="e">
        <f t="shared" si="308"/>
        <v>#REF!</v>
      </c>
      <c r="G172" s="420" t="e">
        <f>'HORA CERTA'!#REF!</f>
        <v>#REF!</v>
      </c>
      <c r="H172" s="375" t="e">
        <f t="shared" si="309"/>
        <v>#REF!</v>
      </c>
      <c r="I172" s="420" t="e">
        <f>'HORA CERTA'!#REF!</f>
        <v>#REF!</v>
      </c>
      <c r="J172" s="375" t="e">
        <f t="shared" si="310"/>
        <v>#REF!</v>
      </c>
      <c r="K172" s="268" t="e">
        <f t="shared" si="311"/>
        <v>#REF!</v>
      </c>
      <c r="L172" s="344" t="e">
        <f t="shared" si="312"/>
        <v>#REF!</v>
      </c>
      <c r="M172" s="420" t="e">
        <f>'HORA CERTA'!#REF!</f>
        <v>#REF!</v>
      </c>
      <c r="N172" s="375" t="e">
        <f t="shared" si="313"/>
        <v>#REF!</v>
      </c>
      <c r="O172" s="420" t="e">
        <f>'HORA CERTA'!#REF!</f>
        <v>#REF!</v>
      </c>
      <c r="P172" s="375" t="e">
        <f t="shared" si="314"/>
        <v>#REF!</v>
      </c>
      <c r="Q172" s="420" t="e">
        <f>'HORA CERTA'!#REF!</f>
        <v>#REF!</v>
      </c>
      <c r="R172" s="375" t="e">
        <f t="shared" si="315"/>
        <v>#REF!</v>
      </c>
      <c r="S172" s="268" t="e">
        <f t="shared" si="316"/>
        <v>#REF!</v>
      </c>
      <c r="T172" s="344" t="e">
        <f t="shared" si="317"/>
        <v>#REF!</v>
      </c>
    </row>
    <row r="173" spans="1:20" hidden="1" x14ac:dyDescent="0.25">
      <c r="A173" s="144" t="s">
        <v>112</v>
      </c>
      <c r="B173" s="293">
        <v>12</v>
      </c>
      <c r="C173" s="208" t="e">
        <f>'HORA CERTA'!#REF!</f>
        <v>#REF!</v>
      </c>
      <c r="D173" s="316" t="e">
        <f t="shared" si="307"/>
        <v>#REF!</v>
      </c>
      <c r="E173" s="420" t="e">
        <f>'HORA CERTA'!#REF!</f>
        <v>#REF!</v>
      </c>
      <c r="F173" s="375" t="e">
        <f t="shared" si="308"/>
        <v>#REF!</v>
      </c>
      <c r="G173" s="420" t="e">
        <f>'HORA CERTA'!#REF!</f>
        <v>#REF!</v>
      </c>
      <c r="H173" s="375" t="e">
        <f t="shared" si="309"/>
        <v>#REF!</v>
      </c>
      <c r="I173" s="420" t="e">
        <f>'HORA CERTA'!#REF!</f>
        <v>#REF!</v>
      </c>
      <c r="J173" s="375" t="e">
        <f t="shared" si="310"/>
        <v>#REF!</v>
      </c>
      <c r="K173" s="268" t="e">
        <f t="shared" si="311"/>
        <v>#REF!</v>
      </c>
      <c r="L173" s="344" t="e">
        <f t="shared" si="312"/>
        <v>#REF!</v>
      </c>
      <c r="M173" s="420" t="e">
        <f>'HORA CERTA'!#REF!</f>
        <v>#REF!</v>
      </c>
      <c r="N173" s="375" t="e">
        <f t="shared" si="313"/>
        <v>#REF!</v>
      </c>
      <c r="O173" s="420" t="e">
        <f>'HORA CERTA'!#REF!</f>
        <v>#REF!</v>
      </c>
      <c r="P173" s="375" t="e">
        <f t="shared" si="314"/>
        <v>#REF!</v>
      </c>
      <c r="Q173" s="420" t="e">
        <f>'HORA CERTA'!#REF!</f>
        <v>#REF!</v>
      </c>
      <c r="R173" s="375" t="e">
        <f t="shared" si="315"/>
        <v>#REF!</v>
      </c>
      <c r="S173" s="268" t="e">
        <f t="shared" si="316"/>
        <v>#REF!</v>
      </c>
      <c r="T173" s="344" t="e">
        <f t="shared" si="317"/>
        <v>#REF!</v>
      </c>
    </row>
    <row r="174" spans="1:20" hidden="1" x14ac:dyDescent="0.25">
      <c r="A174" s="144" t="s">
        <v>183</v>
      </c>
      <c r="B174" s="293">
        <v>12</v>
      </c>
      <c r="C174" s="208" t="e">
        <f>'HORA CERTA'!#REF!</f>
        <v>#REF!</v>
      </c>
      <c r="D174" s="316" t="e">
        <f t="shared" si="307"/>
        <v>#REF!</v>
      </c>
      <c r="E174" s="420" t="e">
        <f>'HORA CERTA'!#REF!</f>
        <v>#REF!</v>
      </c>
      <c r="F174" s="375" t="e">
        <f t="shared" si="308"/>
        <v>#REF!</v>
      </c>
      <c r="G174" s="420" t="e">
        <f>'HORA CERTA'!#REF!</f>
        <v>#REF!</v>
      </c>
      <c r="H174" s="375" t="e">
        <f t="shared" si="309"/>
        <v>#REF!</v>
      </c>
      <c r="I174" s="420" t="e">
        <f>'HORA CERTA'!#REF!</f>
        <v>#REF!</v>
      </c>
      <c r="J174" s="375" t="e">
        <f t="shared" si="310"/>
        <v>#REF!</v>
      </c>
      <c r="K174" s="268" t="e">
        <f t="shared" si="311"/>
        <v>#REF!</v>
      </c>
      <c r="L174" s="344" t="e">
        <f t="shared" si="312"/>
        <v>#REF!</v>
      </c>
      <c r="M174" s="420" t="e">
        <f>'HORA CERTA'!#REF!</f>
        <v>#REF!</v>
      </c>
      <c r="N174" s="375" t="e">
        <f t="shared" si="313"/>
        <v>#REF!</v>
      </c>
      <c r="O174" s="420" t="e">
        <f>'HORA CERTA'!#REF!</f>
        <v>#REF!</v>
      </c>
      <c r="P174" s="375" t="e">
        <f t="shared" si="314"/>
        <v>#REF!</v>
      </c>
      <c r="Q174" s="420" t="e">
        <f>'HORA CERTA'!#REF!</f>
        <v>#REF!</v>
      </c>
      <c r="R174" s="375" t="e">
        <f t="shared" si="315"/>
        <v>#REF!</v>
      </c>
      <c r="S174" s="268" t="e">
        <f t="shared" si="316"/>
        <v>#REF!</v>
      </c>
      <c r="T174" s="344" t="e">
        <f t="shared" si="317"/>
        <v>#REF!</v>
      </c>
    </row>
    <row r="175" spans="1:20" hidden="1" x14ac:dyDescent="0.25">
      <c r="A175" s="144" t="s">
        <v>113</v>
      </c>
      <c r="B175" s="293">
        <v>12</v>
      </c>
      <c r="C175" s="208" t="e">
        <f>'HORA CERTA'!#REF!</f>
        <v>#REF!</v>
      </c>
      <c r="D175" s="316" t="e">
        <f t="shared" si="307"/>
        <v>#REF!</v>
      </c>
      <c r="E175" s="420" t="e">
        <f>'HORA CERTA'!#REF!</f>
        <v>#REF!</v>
      </c>
      <c r="F175" s="375" t="e">
        <f t="shared" si="308"/>
        <v>#REF!</v>
      </c>
      <c r="G175" s="420" t="e">
        <f>'HORA CERTA'!#REF!</f>
        <v>#REF!</v>
      </c>
      <c r="H175" s="375" t="e">
        <f t="shared" si="309"/>
        <v>#REF!</v>
      </c>
      <c r="I175" s="420" t="e">
        <f>'HORA CERTA'!#REF!</f>
        <v>#REF!</v>
      </c>
      <c r="J175" s="375" t="e">
        <f t="shared" si="310"/>
        <v>#REF!</v>
      </c>
      <c r="K175" s="268" t="e">
        <f t="shared" si="311"/>
        <v>#REF!</v>
      </c>
      <c r="L175" s="344" t="e">
        <f t="shared" si="312"/>
        <v>#REF!</v>
      </c>
      <c r="M175" s="420" t="e">
        <f>'HORA CERTA'!#REF!</f>
        <v>#REF!</v>
      </c>
      <c r="N175" s="375" t="e">
        <f t="shared" si="313"/>
        <v>#REF!</v>
      </c>
      <c r="O175" s="420" t="e">
        <f>'HORA CERTA'!#REF!</f>
        <v>#REF!</v>
      </c>
      <c r="P175" s="375" t="e">
        <f t="shared" si="314"/>
        <v>#REF!</v>
      </c>
      <c r="Q175" s="420" t="e">
        <f>'HORA CERTA'!#REF!</f>
        <v>#REF!</v>
      </c>
      <c r="R175" s="375" t="e">
        <f t="shared" si="315"/>
        <v>#REF!</v>
      </c>
      <c r="S175" s="268" t="e">
        <f t="shared" si="316"/>
        <v>#REF!</v>
      </c>
      <c r="T175" s="344" t="e">
        <f t="shared" si="317"/>
        <v>#REF!</v>
      </c>
    </row>
    <row r="176" spans="1:20" hidden="1" x14ac:dyDescent="0.25">
      <c r="A176" s="144" t="s">
        <v>114</v>
      </c>
      <c r="B176" s="293">
        <v>12</v>
      </c>
      <c r="C176" s="208" t="e">
        <f>'HORA CERTA'!#REF!</f>
        <v>#REF!</v>
      </c>
      <c r="D176" s="316" t="e">
        <f t="shared" si="307"/>
        <v>#REF!</v>
      </c>
      <c r="E176" s="421" t="e">
        <f>'HORA CERTA'!#REF!</f>
        <v>#REF!</v>
      </c>
      <c r="F176" s="375" t="e">
        <f t="shared" si="308"/>
        <v>#REF!</v>
      </c>
      <c r="G176" s="421" t="e">
        <f>'HORA CERTA'!#REF!</f>
        <v>#REF!</v>
      </c>
      <c r="H176" s="375" t="e">
        <f t="shared" si="309"/>
        <v>#REF!</v>
      </c>
      <c r="I176" s="421" t="e">
        <f>'HORA CERTA'!#REF!</f>
        <v>#REF!</v>
      </c>
      <c r="J176" s="375" t="e">
        <f t="shared" si="310"/>
        <v>#REF!</v>
      </c>
      <c r="K176" s="149" t="e">
        <f t="shared" si="311"/>
        <v>#REF!</v>
      </c>
      <c r="L176" s="344" t="e">
        <f t="shared" si="312"/>
        <v>#REF!</v>
      </c>
      <c r="M176" s="421" t="e">
        <f>'HORA CERTA'!#REF!</f>
        <v>#REF!</v>
      </c>
      <c r="N176" s="375" t="e">
        <f t="shared" si="313"/>
        <v>#REF!</v>
      </c>
      <c r="O176" s="421" t="e">
        <f>'HORA CERTA'!#REF!</f>
        <v>#REF!</v>
      </c>
      <c r="P176" s="375" t="e">
        <f t="shared" si="314"/>
        <v>#REF!</v>
      </c>
      <c r="Q176" s="421" t="e">
        <f>'HORA CERTA'!#REF!</f>
        <v>#REF!</v>
      </c>
      <c r="R176" s="375" t="e">
        <f t="shared" si="315"/>
        <v>#REF!</v>
      </c>
      <c r="S176" s="149" t="e">
        <f t="shared" si="316"/>
        <v>#REF!</v>
      </c>
      <c r="T176" s="344" t="e">
        <f t="shared" si="317"/>
        <v>#REF!</v>
      </c>
    </row>
    <row r="177" spans="1:20" hidden="1" x14ac:dyDescent="0.25">
      <c r="A177" s="144" t="s">
        <v>115</v>
      </c>
      <c r="B177" s="293">
        <v>12</v>
      </c>
      <c r="C177" s="208" t="e">
        <f>'HORA CERTA'!#REF!</f>
        <v>#REF!</v>
      </c>
      <c r="D177" s="316" t="e">
        <f t="shared" si="307"/>
        <v>#REF!</v>
      </c>
      <c r="E177" s="421" t="e">
        <f>'HORA CERTA'!#REF!</f>
        <v>#REF!</v>
      </c>
      <c r="F177" s="375" t="e">
        <f t="shared" si="308"/>
        <v>#REF!</v>
      </c>
      <c r="G177" s="421" t="e">
        <f>'HORA CERTA'!#REF!</f>
        <v>#REF!</v>
      </c>
      <c r="H177" s="375" t="e">
        <f t="shared" si="309"/>
        <v>#REF!</v>
      </c>
      <c r="I177" s="421" t="e">
        <f>'HORA CERTA'!#REF!</f>
        <v>#REF!</v>
      </c>
      <c r="J177" s="375" t="e">
        <f t="shared" si="310"/>
        <v>#REF!</v>
      </c>
      <c r="K177" s="149" t="e">
        <f t="shared" si="311"/>
        <v>#REF!</v>
      </c>
      <c r="L177" s="344" t="e">
        <f t="shared" si="312"/>
        <v>#REF!</v>
      </c>
      <c r="M177" s="421" t="e">
        <f>'HORA CERTA'!#REF!</f>
        <v>#REF!</v>
      </c>
      <c r="N177" s="375" t="e">
        <f t="shared" si="313"/>
        <v>#REF!</v>
      </c>
      <c r="O177" s="421" t="e">
        <f>'HORA CERTA'!#REF!</f>
        <v>#REF!</v>
      </c>
      <c r="P177" s="375" t="e">
        <f t="shared" si="314"/>
        <v>#REF!</v>
      </c>
      <c r="Q177" s="421" t="e">
        <f>'HORA CERTA'!#REF!</f>
        <v>#REF!</v>
      </c>
      <c r="R177" s="375" t="e">
        <f t="shared" si="315"/>
        <v>#REF!</v>
      </c>
      <c r="S177" s="149" t="e">
        <f t="shared" si="316"/>
        <v>#REF!</v>
      </c>
      <c r="T177" s="344" t="e">
        <f t="shared" si="317"/>
        <v>#REF!</v>
      </c>
    </row>
    <row r="178" spans="1:20" hidden="1" x14ac:dyDescent="0.25">
      <c r="A178" s="144" t="s">
        <v>116</v>
      </c>
      <c r="B178" s="293">
        <v>12</v>
      </c>
      <c r="C178" s="208" t="e">
        <f>'HORA CERTA'!#REF!</f>
        <v>#REF!</v>
      </c>
      <c r="D178" s="316" t="e">
        <f t="shared" si="307"/>
        <v>#REF!</v>
      </c>
      <c r="E178" s="421" t="e">
        <f>'HORA CERTA'!#REF!</f>
        <v>#REF!</v>
      </c>
      <c r="F178" s="375" t="e">
        <f t="shared" si="308"/>
        <v>#REF!</v>
      </c>
      <c r="G178" s="421" t="e">
        <f>'HORA CERTA'!#REF!</f>
        <v>#REF!</v>
      </c>
      <c r="H178" s="375" t="e">
        <f t="shared" si="309"/>
        <v>#REF!</v>
      </c>
      <c r="I178" s="421" t="e">
        <f>'HORA CERTA'!#REF!</f>
        <v>#REF!</v>
      </c>
      <c r="J178" s="375" t="e">
        <f t="shared" si="310"/>
        <v>#REF!</v>
      </c>
      <c r="K178" s="149" t="e">
        <f t="shared" si="311"/>
        <v>#REF!</v>
      </c>
      <c r="L178" s="344" t="e">
        <f t="shared" si="312"/>
        <v>#REF!</v>
      </c>
      <c r="M178" s="421" t="e">
        <f>'HORA CERTA'!#REF!</f>
        <v>#REF!</v>
      </c>
      <c r="N178" s="375" t="e">
        <f t="shared" si="313"/>
        <v>#REF!</v>
      </c>
      <c r="O178" s="421" t="e">
        <f>'HORA CERTA'!#REF!</f>
        <v>#REF!</v>
      </c>
      <c r="P178" s="375" t="e">
        <f t="shared" si="314"/>
        <v>#REF!</v>
      </c>
      <c r="Q178" s="421" t="e">
        <f>'HORA CERTA'!#REF!</f>
        <v>#REF!</v>
      </c>
      <c r="R178" s="375" t="e">
        <f t="shared" si="315"/>
        <v>#REF!</v>
      </c>
      <c r="S178" s="149" t="e">
        <f t="shared" si="316"/>
        <v>#REF!</v>
      </c>
      <c r="T178" s="344" t="e">
        <f t="shared" si="317"/>
        <v>#REF!</v>
      </c>
    </row>
    <row r="179" spans="1:20" hidden="1" x14ac:dyDescent="0.25">
      <c r="A179" s="144" t="s">
        <v>117</v>
      </c>
      <c r="B179" s="293">
        <v>40</v>
      </c>
      <c r="C179" s="208" t="e">
        <f>'HORA CERTA'!#REF!</f>
        <v>#REF!</v>
      </c>
      <c r="D179" s="316" t="e">
        <f t="shared" si="307"/>
        <v>#REF!</v>
      </c>
      <c r="E179" s="421" t="e">
        <f>'HORA CERTA'!#REF!</f>
        <v>#REF!</v>
      </c>
      <c r="F179" s="375" t="e">
        <f t="shared" si="308"/>
        <v>#REF!</v>
      </c>
      <c r="G179" s="421" t="e">
        <f>'HORA CERTA'!#REF!</f>
        <v>#REF!</v>
      </c>
      <c r="H179" s="375" t="e">
        <f t="shared" si="309"/>
        <v>#REF!</v>
      </c>
      <c r="I179" s="421" t="e">
        <f>'HORA CERTA'!#REF!</f>
        <v>#REF!</v>
      </c>
      <c r="J179" s="375" t="e">
        <f t="shared" si="310"/>
        <v>#REF!</v>
      </c>
      <c r="K179" s="149" t="e">
        <f t="shared" si="311"/>
        <v>#REF!</v>
      </c>
      <c r="L179" s="344" t="e">
        <f t="shared" si="312"/>
        <v>#REF!</v>
      </c>
      <c r="M179" s="421" t="e">
        <f>'HORA CERTA'!#REF!</f>
        <v>#REF!</v>
      </c>
      <c r="N179" s="375" t="e">
        <f t="shared" si="313"/>
        <v>#REF!</v>
      </c>
      <c r="O179" s="421" t="e">
        <f>'HORA CERTA'!#REF!</f>
        <v>#REF!</v>
      </c>
      <c r="P179" s="375" t="e">
        <f t="shared" si="314"/>
        <v>#REF!</v>
      </c>
      <c r="Q179" s="421" t="e">
        <f>'HORA CERTA'!#REF!</f>
        <v>#REF!</v>
      </c>
      <c r="R179" s="375" t="e">
        <f t="shared" si="315"/>
        <v>#REF!</v>
      </c>
      <c r="S179" s="149" t="e">
        <f t="shared" si="316"/>
        <v>#REF!</v>
      </c>
      <c r="T179" s="344" t="e">
        <f t="shared" si="317"/>
        <v>#REF!</v>
      </c>
    </row>
    <row r="180" spans="1:20" ht="15.75" hidden="1" thickBot="1" x14ac:dyDescent="0.3">
      <c r="A180" s="150" t="s">
        <v>118</v>
      </c>
      <c r="B180" s="294">
        <v>36</v>
      </c>
      <c r="C180" s="100" t="e">
        <f>'HORA CERTA'!#REF!</f>
        <v>#REF!</v>
      </c>
      <c r="D180" s="317" t="e">
        <f t="shared" si="307"/>
        <v>#REF!</v>
      </c>
      <c r="E180" s="422" t="e">
        <f>'HORA CERTA'!#REF!</f>
        <v>#REF!</v>
      </c>
      <c r="F180" s="374" t="e">
        <f t="shared" si="308"/>
        <v>#REF!</v>
      </c>
      <c r="G180" s="422" t="e">
        <f>'HORA CERTA'!#REF!</f>
        <v>#REF!</v>
      </c>
      <c r="H180" s="374" t="e">
        <f t="shared" si="309"/>
        <v>#REF!</v>
      </c>
      <c r="I180" s="422" t="e">
        <f>'HORA CERTA'!#REF!</f>
        <v>#REF!</v>
      </c>
      <c r="J180" s="374" t="e">
        <f t="shared" si="310"/>
        <v>#REF!</v>
      </c>
      <c r="K180" s="152" t="e">
        <f t="shared" si="311"/>
        <v>#REF!</v>
      </c>
      <c r="L180" s="343" t="e">
        <f t="shared" si="312"/>
        <v>#REF!</v>
      </c>
      <c r="M180" s="422" t="e">
        <f>'HORA CERTA'!#REF!</f>
        <v>#REF!</v>
      </c>
      <c r="N180" s="374" t="e">
        <f t="shared" si="313"/>
        <v>#REF!</v>
      </c>
      <c r="O180" s="422" t="e">
        <f>'HORA CERTA'!#REF!</f>
        <v>#REF!</v>
      </c>
      <c r="P180" s="374" t="e">
        <f t="shared" si="314"/>
        <v>#REF!</v>
      </c>
      <c r="Q180" s="422" t="e">
        <f>'HORA CERTA'!#REF!</f>
        <v>#REF!</v>
      </c>
      <c r="R180" s="374" t="e">
        <f t="shared" si="315"/>
        <v>#REF!</v>
      </c>
      <c r="S180" s="152" t="e">
        <f t="shared" si="316"/>
        <v>#REF!</v>
      </c>
      <c r="T180" s="343" t="e">
        <f t="shared" si="317"/>
        <v>#REF!</v>
      </c>
    </row>
    <row r="181" spans="1:20" ht="15.75" hidden="1" thickBot="1" x14ac:dyDescent="0.3">
      <c r="A181" s="38" t="s">
        <v>7</v>
      </c>
      <c r="B181" s="298">
        <f>SUM(B169:B180)</f>
        <v>196</v>
      </c>
      <c r="C181" s="39" t="e">
        <f>SUM(C169:C180)</f>
        <v>#REF!</v>
      </c>
      <c r="D181" s="318" t="e">
        <f t="shared" ref="D181:T181" si="318">SUM(D169:D180)</f>
        <v>#REF!</v>
      </c>
      <c r="E181" s="423" t="e">
        <f t="shared" si="318"/>
        <v>#REF!</v>
      </c>
      <c r="F181" s="330" t="e">
        <f t="shared" si="318"/>
        <v>#REF!</v>
      </c>
      <c r="G181" s="423" t="e">
        <f t="shared" si="318"/>
        <v>#REF!</v>
      </c>
      <c r="H181" s="330" t="e">
        <f t="shared" si="318"/>
        <v>#REF!</v>
      </c>
      <c r="I181" s="423" t="e">
        <f t="shared" si="318"/>
        <v>#REF!</v>
      </c>
      <c r="J181" s="330" t="e">
        <f t="shared" si="318"/>
        <v>#REF!</v>
      </c>
      <c r="K181" s="153" t="e">
        <f t="shared" ref="K181:L181" si="319">SUM(K169:K180)</f>
        <v>#REF!</v>
      </c>
      <c r="L181" s="345" t="e">
        <f t="shared" si="319"/>
        <v>#REF!</v>
      </c>
      <c r="M181" s="423" t="e">
        <f t="shared" si="318"/>
        <v>#REF!</v>
      </c>
      <c r="N181" s="330" t="e">
        <f t="shared" si="318"/>
        <v>#REF!</v>
      </c>
      <c r="O181" s="423" t="e">
        <f t="shared" si="318"/>
        <v>#REF!</v>
      </c>
      <c r="P181" s="330" t="e">
        <f t="shared" si="318"/>
        <v>#REF!</v>
      </c>
      <c r="Q181" s="423" t="e">
        <f t="shared" si="318"/>
        <v>#REF!</v>
      </c>
      <c r="R181" s="330" t="e">
        <f t="shared" si="318"/>
        <v>#REF!</v>
      </c>
      <c r="S181" s="153" t="e">
        <f t="shared" si="318"/>
        <v>#REF!</v>
      </c>
      <c r="T181" s="345" t="e">
        <f t="shared" si="318"/>
        <v>#REF!</v>
      </c>
    </row>
    <row r="182" spans="1:20" hidden="1" x14ac:dyDescent="0.25"/>
    <row r="183" spans="1:20" ht="15.75" x14ac:dyDescent="0.25">
      <c r="A183" s="1290" t="s">
        <v>262</v>
      </c>
      <c r="B183" s="1291"/>
      <c r="C183" s="1291"/>
      <c r="D183" s="1291"/>
      <c r="E183" s="1291"/>
      <c r="F183" s="1291"/>
      <c r="G183" s="1291"/>
      <c r="H183" s="1291"/>
      <c r="I183" s="1291"/>
      <c r="J183" s="1291"/>
      <c r="K183" s="1291"/>
      <c r="L183" s="1291"/>
      <c r="M183" s="1291"/>
      <c r="N183" s="1291"/>
      <c r="O183" s="1291"/>
      <c r="P183" s="1291"/>
      <c r="Q183" s="1291"/>
      <c r="R183" s="1291"/>
      <c r="S183" s="1291"/>
      <c r="T183" s="1291"/>
    </row>
    <row r="184" spans="1:20" ht="36.75" thickBot="1" x14ac:dyDescent="0.3">
      <c r="A184" s="86" t="s">
        <v>14</v>
      </c>
      <c r="B184" s="278" t="s">
        <v>222</v>
      </c>
      <c r="C184" s="105" t="s">
        <v>165</v>
      </c>
      <c r="D184" s="306" t="s">
        <v>223</v>
      </c>
      <c r="E184" s="406" t="str">
        <f>'Eq Minima Unds Horas'!E5</f>
        <v>MAR</v>
      </c>
      <c r="F184" s="348" t="str">
        <f>'Eq Minima Unds Horas'!F5</f>
        <v>Saldo Mar</v>
      </c>
      <c r="G184" s="406" t="str">
        <f>'Eq Minima Unds Horas'!G5</f>
        <v>ABR</v>
      </c>
      <c r="H184" s="348" t="str">
        <f>'Eq Minima Unds Horas'!H5</f>
        <v>Saldo Abr</v>
      </c>
      <c r="I184" s="406" t="str">
        <f>'Eq Minima Unds Horas'!I5</f>
        <v>MAI</v>
      </c>
      <c r="J184" s="348" t="str">
        <f>'Eq Minima Unds Horas'!J5</f>
        <v>Saldo Mai</v>
      </c>
      <c r="K184" s="255" t="str">
        <f>'Eq Minima Unds Horas'!K5</f>
        <v>3º Trimestre</v>
      </c>
      <c r="L184" s="346" t="str">
        <f>'Eq Minima Unds Horas'!L5</f>
        <v>Saldo Trim</v>
      </c>
      <c r="M184" s="406" t="str">
        <f>'Eq Minima Unds Horas'!M5</f>
        <v>JUN</v>
      </c>
      <c r="N184" s="348" t="str">
        <f>'Eq Minima Unds Horas'!N5</f>
        <v>Saldo Jun</v>
      </c>
      <c r="O184" s="425" t="str">
        <f>'Eq Minima Unds Horas'!O5</f>
        <v>JUL</v>
      </c>
      <c r="P184" s="348" t="str">
        <f>'Eq Minima Unds Horas'!P5</f>
        <v>Saldo Jul</v>
      </c>
      <c r="Q184" s="425" t="str">
        <f>'Eq Minima Unds Horas'!Q5</f>
        <v>AGO</v>
      </c>
      <c r="R184" s="348" t="str">
        <f>'Eq Minima Unds Horas'!R5</f>
        <v>Saldo Ago</v>
      </c>
      <c r="S184" s="255" t="str">
        <f>'Eq Minima Unds Horas'!S5</f>
        <v>4º Trimestre</v>
      </c>
      <c r="T184" s="346" t="str">
        <f>'Eq Minima Unds Horas'!T5</f>
        <v>Saldo Trim</v>
      </c>
    </row>
    <row r="185" spans="1:20" ht="15.75" thickTop="1" x14ac:dyDescent="0.25">
      <c r="A185" s="9" t="s">
        <v>179</v>
      </c>
      <c r="B185" s="279">
        <v>12</v>
      </c>
      <c r="C185" s="10">
        <f>'PSM V MARIA BAIXA'!B8</f>
        <v>40</v>
      </c>
      <c r="D185" s="300">
        <f t="shared" ref="D185:D189" si="320">C185*B185</f>
        <v>480</v>
      </c>
      <c r="E185" s="418">
        <f>'PSM V MARIA BAIXA'!C8</f>
        <v>0</v>
      </c>
      <c r="F185" s="320">
        <f t="shared" ref="F185:F189" si="321">(E185*$B185)-$D185</f>
        <v>-480</v>
      </c>
      <c r="G185" s="418">
        <f>'PSM V MARIA BAIXA'!E8</f>
        <v>0</v>
      </c>
      <c r="H185" s="320">
        <f t="shared" ref="H185:H189" si="322">(G185*$B185)-$D185</f>
        <v>-480</v>
      </c>
      <c r="I185" s="418">
        <f>'PSM V MARIA BAIXA'!G8</f>
        <v>0</v>
      </c>
      <c r="J185" s="320">
        <f t="shared" ref="J185:J189" si="323">(I185*$B185)-$D185</f>
        <v>-480</v>
      </c>
      <c r="K185" s="245">
        <f t="shared" ref="K185:K189" si="324">SUM(E185,G185,I185)</f>
        <v>0</v>
      </c>
      <c r="L185" s="333">
        <f t="shared" ref="L185:L189" si="325">(K185*$B185)-$D185*3</f>
        <v>-1440</v>
      </c>
      <c r="M185" s="418">
        <f>'PSM V MARIA BAIXA'!K8</f>
        <v>0</v>
      </c>
      <c r="N185" s="320">
        <f t="shared" ref="N185:N189" si="326">(M185*$B185)-$D185</f>
        <v>-480</v>
      </c>
      <c r="O185" s="418">
        <f>'PSM V MARIA BAIXA'!M8</f>
        <v>0</v>
      </c>
      <c r="P185" s="320">
        <f t="shared" ref="P185:P189" si="327">(O185*$B185)-$D185</f>
        <v>-480</v>
      </c>
      <c r="Q185" s="418">
        <f>'PSM V MARIA BAIXA'!O8</f>
        <v>0</v>
      </c>
      <c r="R185" s="320">
        <f t="shared" ref="R185:R189" si="328">(Q185*$B185)-$D185</f>
        <v>-480</v>
      </c>
      <c r="S185" s="245">
        <f t="shared" ref="S185:S189" si="329">SUM(M185,O185,Q185)</f>
        <v>0</v>
      </c>
      <c r="T185" s="333">
        <f t="shared" ref="T185:T189" si="330">(S185*$B185)-$D185*3</f>
        <v>-1440</v>
      </c>
    </row>
    <row r="186" spans="1:20" x14ac:dyDescent="0.25">
      <c r="A186" s="9" t="s">
        <v>176</v>
      </c>
      <c r="B186" s="279">
        <v>30</v>
      </c>
      <c r="C186" s="84">
        <f>'PSM V MARIA BAIXA'!B9</f>
        <v>1</v>
      </c>
      <c r="D186" s="301">
        <f t="shared" si="320"/>
        <v>30</v>
      </c>
      <c r="E186" s="407">
        <f>'PSM V MARIA BAIXA'!C9</f>
        <v>0</v>
      </c>
      <c r="F186" s="321">
        <f t="shared" si="321"/>
        <v>-30</v>
      </c>
      <c r="G186" s="407">
        <f>'PSM V MARIA BAIXA'!E9</f>
        <v>0</v>
      </c>
      <c r="H186" s="321">
        <f t="shared" si="322"/>
        <v>-30</v>
      </c>
      <c r="I186" s="407">
        <f>'PSM V MARIA BAIXA'!G9</f>
        <v>0</v>
      </c>
      <c r="J186" s="321">
        <f t="shared" si="323"/>
        <v>-30</v>
      </c>
      <c r="K186" s="257">
        <f t="shared" si="324"/>
        <v>0</v>
      </c>
      <c r="L186" s="334">
        <f t="shared" si="325"/>
        <v>-90</v>
      </c>
      <c r="M186" s="407">
        <f>'PSM V MARIA BAIXA'!K9</f>
        <v>0</v>
      </c>
      <c r="N186" s="321">
        <f t="shared" si="326"/>
        <v>-30</v>
      </c>
      <c r="O186" s="407">
        <f>'PSM V MARIA BAIXA'!M9</f>
        <v>0</v>
      </c>
      <c r="P186" s="321">
        <f t="shared" si="327"/>
        <v>-30</v>
      </c>
      <c r="Q186" s="407">
        <f>'PSM V MARIA BAIXA'!O9</f>
        <v>0</v>
      </c>
      <c r="R186" s="321">
        <f t="shared" si="328"/>
        <v>-30</v>
      </c>
      <c r="S186" s="257">
        <f t="shared" si="329"/>
        <v>0</v>
      </c>
      <c r="T186" s="334">
        <f t="shared" si="330"/>
        <v>-90</v>
      </c>
    </row>
    <row r="187" spans="1:20" x14ac:dyDescent="0.25">
      <c r="A187" s="155" t="s">
        <v>180</v>
      </c>
      <c r="B187" s="295">
        <v>12</v>
      </c>
      <c r="C187" s="73">
        <f>'PSM V MARIA BAIXA'!B10</f>
        <v>14</v>
      </c>
      <c r="D187" s="302">
        <f t="shared" si="320"/>
        <v>168</v>
      </c>
      <c r="E187" s="407">
        <f>'PSM V MARIA BAIXA'!C10</f>
        <v>0</v>
      </c>
      <c r="F187" s="321">
        <f t="shared" si="321"/>
        <v>-168</v>
      </c>
      <c r="G187" s="407">
        <f>'PSM V MARIA BAIXA'!E10</f>
        <v>0</v>
      </c>
      <c r="H187" s="321">
        <f t="shared" si="322"/>
        <v>-168</v>
      </c>
      <c r="I187" s="407">
        <f>'PSM V MARIA BAIXA'!G10</f>
        <v>0</v>
      </c>
      <c r="J187" s="321">
        <f t="shared" si="323"/>
        <v>-168</v>
      </c>
      <c r="K187" s="257">
        <f t="shared" si="324"/>
        <v>0</v>
      </c>
      <c r="L187" s="334">
        <f t="shared" si="325"/>
        <v>-504</v>
      </c>
      <c r="M187" s="407">
        <f>'PSM V MARIA BAIXA'!K10</f>
        <v>0</v>
      </c>
      <c r="N187" s="321">
        <f t="shared" si="326"/>
        <v>-168</v>
      </c>
      <c r="O187" s="407">
        <f>'PSM V MARIA BAIXA'!M10</f>
        <v>0</v>
      </c>
      <c r="P187" s="321">
        <f t="shared" si="327"/>
        <v>-168</v>
      </c>
      <c r="Q187" s="407">
        <f>'PSM V MARIA BAIXA'!O10</f>
        <v>0</v>
      </c>
      <c r="R187" s="321">
        <f t="shared" si="328"/>
        <v>-168</v>
      </c>
      <c r="S187" s="257">
        <f t="shared" si="329"/>
        <v>0</v>
      </c>
      <c r="T187" s="334">
        <f t="shared" si="330"/>
        <v>-504</v>
      </c>
    </row>
    <row r="188" spans="1:20" x14ac:dyDescent="0.25">
      <c r="A188" s="89" t="s">
        <v>181</v>
      </c>
      <c r="B188" s="280">
        <v>12</v>
      </c>
      <c r="C188" s="84">
        <f>'PSM V MARIA BAIXA'!B11</f>
        <v>28</v>
      </c>
      <c r="D188" s="301">
        <f t="shared" si="320"/>
        <v>336</v>
      </c>
      <c r="E188" s="407">
        <f>'PSM V MARIA BAIXA'!C11</f>
        <v>0</v>
      </c>
      <c r="F188" s="321">
        <f t="shared" si="321"/>
        <v>-336</v>
      </c>
      <c r="G188" s="407">
        <f>'PSM V MARIA BAIXA'!E11</f>
        <v>0</v>
      </c>
      <c r="H188" s="321">
        <f t="shared" si="322"/>
        <v>-336</v>
      </c>
      <c r="I188" s="407">
        <f>'PSM V MARIA BAIXA'!G11</f>
        <v>0</v>
      </c>
      <c r="J188" s="321">
        <f t="shared" si="323"/>
        <v>-336</v>
      </c>
      <c r="K188" s="257">
        <f t="shared" si="324"/>
        <v>0</v>
      </c>
      <c r="L188" s="334">
        <f t="shared" si="325"/>
        <v>-1008</v>
      </c>
      <c r="M188" s="407">
        <f>'PSM V MARIA BAIXA'!K11</f>
        <v>0</v>
      </c>
      <c r="N188" s="321">
        <f t="shared" si="326"/>
        <v>-336</v>
      </c>
      <c r="O188" s="407">
        <f>'PSM V MARIA BAIXA'!M11</f>
        <v>0</v>
      </c>
      <c r="P188" s="321">
        <f t="shared" si="327"/>
        <v>-336</v>
      </c>
      <c r="Q188" s="407">
        <f>'PSM V MARIA BAIXA'!O11</f>
        <v>0</v>
      </c>
      <c r="R188" s="321">
        <f t="shared" si="328"/>
        <v>-336</v>
      </c>
      <c r="S188" s="257">
        <f t="shared" si="329"/>
        <v>0</v>
      </c>
      <c r="T188" s="334">
        <f t="shared" si="330"/>
        <v>-1008</v>
      </c>
    </row>
    <row r="189" spans="1:20" ht="15.75" thickBot="1" x14ac:dyDescent="0.3">
      <c r="A189" s="111" t="s">
        <v>182</v>
      </c>
      <c r="B189" s="281">
        <v>30</v>
      </c>
      <c r="C189" s="93">
        <f>'PSM V MARIA BAIXA'!B12</f>
        <v>1</v>
      </c>
      <c r="D189" s="303">
        <f t="shared" si="320"/>
        <v>30</v>
      </c>
      <c r="E189" s="424">
        <f>'PSM V MARIA BAIXA'!C12</f>
        <v>0</v>
      </c>
      <c r="F189" s="322">
        <f t="shared" si="321"/>
        <v>-30</v>
      </c>
      <c r="G189" s="424">
        <f>'PSM V MARIA BAIXA'!E12</f>
        <v>0</v>
      </c>
      <c r="H189" s="322">
        <f t="shared" si="322"/>
        <v>-30</v>
      </c>
      <c r="I189" s="424">
        <f>'PSM V MARIA BAIXA'!G12</f>
        <v>0</v>
      </c>
      <c r="J189" s="322">
        <f t="shared" si="323"/>
        <v>-30</v>
      </c>
      <c r="K189" s="258">
        <f t="shared" si="324"/>
        <v>0</v>
      </c>
      <c r="L189" s="335">
        <f t="shared" si="325"/>
        <v>-90</v>
      </c>
      <c r="M189" s="424">
        <f>'PSM V MARIA BAIXA'!K12</f>
        <v>0</v>
      </c>
      <c r="N189" s="322">
        <f t="shared" si="326"/>
        <v>-30</v>
      </c>
      <c r="O189" s="424">
        <f>'PSM V MARIA BAIXA'!M12</f>
        <v>0</v>
      </c>
      <c r="P189" s="322">
        <f t="shared" si="327"/>
        <v>-30</v>
      </c>
      <c r="Q189" s="424">
        <f>'PSM V MARIA BAIXA'!O12</f>
        <v>0</v>
      </c>
      <c r="R189" s="322">
        <f t="shared" si="328"/>
        <v>-30</v>
      </c>
      <c r="S189" s="258">
        <f t="shared" si="329"/>
        <v>0</v>
      </c>
      <c r="T189" s="335">
        <f t="shared" si="330"/>
        <v>-90</v>
      </c>
    </row>
    <row r="190" spans="1:20" ht="15.75" thickBot="1" x14ac:dyDescent="0.3">
      <c r="A190" s="6" t="s">
        <v>7</v>
      </c>
      <c r="B190" s="297">
        <f>SUM(B185:B189)</f>
        <v>96</v>
      </c>
      <c r="C190" s="7">
        <f>SUM(C185:C189)</f>
        <v>84</v>
      </c>
      <c r="D190" s="304">
        <f t="shared" ref="D190:T190" si="331">SUM(D185:D189)</f>
        <v>1044</v>
      </c>
      <c r="E190" s="414">
        <f t="shared" si="331"/>
        <v>0</v>
      </c>
      <c r="F190" s="323">
        <f t="shared" si="331"/>
        <v>-1044</v>
      </c>
      <c r="G190" s="414">
        <f t="shared" si="331"/>
        <v>0</v>
      </c>
      <c r="H190" s="323">
        <f t="shared" si="331"/>
        <v>-1044</v>
      </c>
      <c r="I190" s="414">
        <f t="shared" si="331"/>
        <v>0</v>
      </c>
      <c r="J190" s="323">
        <f t="shared" si="331"/>
        <v>-1044</v>
      </c>
      <c r="K190" s="81">
        <f t="shared" ref="K190:L190" si="332">SUM(K185:K189)</f>
        <v>0</v>
      </c>
      <c r="L190" s="336">
        <f t="shared" si="332"/>
        <v>-3132</v>
      </c>
      <c r="M190" s="414">
        <f t="shared" si="331"/>
        <v>0</v>
      </c>
      <c r="N190" s="323">
        <f t="shared" si="331"/>
        <v>-1044</v>
      </c>
      <c r="O190" s="414">
        <f t="shared" si="331"/>
        <v>0</v>
      </c>
      <c r="P190" s="323">
        <f t="shared" si="331"/>
        <v>-1044</v>
      </c>
      <c r="Q190" s="414">
        <f t="shared" si="331"/>
        <v>0</v>
      </c>
      <c r="R190" s="323">
        <f t="shared" si="331"/>
        <v>-1044</v>
      </c>
      <c r="S190" s="81">
        <f t="shared" si="331"/>
        <v>0</v>
      </c>
      <c r="T190" s="336">
        <f t="shared" si="331"/>
        <v>-3132</v>
      </c>
    </row>
    <row r="191" spans="1:20" hidden="1" x14ac:dyDescent="0.25"/>
    <row r="192" spans="1:20" ht="15.75" hidden="1" x14ac:dyDescent="0.25">
      <c r="A192" s="1290" t="s">
        <v>251</v>
      </c>
      <c r="B192" s="1291"/>
      <c r="C192" s="1291"/>
      <c r="D192" s="1291"/>
      <c r="E192" s="1291"/>
      <c r="F192" s="1291"/>
      <c r="G192" s="1291"/>
      <c r="H192" s="1291"/>
      <c r="I192" s="1291"/>
      <c r="J192" s="1291"/>
      <c r="K192" s="1291"/>
      <c r="L192" s="1291"/>
      <c r="M192" s="1291"/>
      <c r="N192" s="1291"/>
      <c r="O192" s="1291"/>
      <c r="P192" s="1291"/>
      <c r="Q192" s="1291"/>
      <c r="R192" s="1291"/>
      <c r="S192" s="1291"/>
      <c r="T192" s="1291"/>
    </row>
    <row r="193" spans="1:20" ht="36.75" hidden="1" thickBot="1" x14ac:dyDescent="0.3">
      <c r="A193" s="86" t="s">
        <v>14</v>
      </c>
      <c r="B193" s="278" t="s">
        <v>222</v>
      </c>
      <c r="C193" s="105" t="s">
        <v>165</v>
      </c>
      <c r="D193" s="306" t="s">
        <v>223</v>
      </c>
      <c r="E193" s="406" t="s">
        <v>2</v>
      </c>
      <c r="F193" s="348" t="s">
        <v>225</v>
      </c>
      <c r="G193" s="406" t="s">
        <v>3</v>
      </c>
      <c r="H193" s="348" t="s">
        <v>226</v>
      </c>
      <c r="I193" s="406" t="s">
        <v>4</v>
      </c>
      <c r="J193" s="348" t="s">
        <v>227</v>
      </c>
      <c r="K193" s="255" t="s">
        <v>197</v>
      </c>
      <c r="L193" s="346" t="s">
        <v>224</v>
      </c>
      <c r="M193" s="406" t="s">
        <v>5</v>
      </c>
      <c r="N193" s="348" t="s">
        <v>228</v>
      </c>
      <c r="O193" s="425" t="s">
        <v>194</v>
      </c>
      <c r="P193" s="348" t="s">
        <v>229</v>
      </c>
      <c r="Q193" s="425" t="s">
        <v>195</v>
      </c>
      <c r="R193" s="348" t="s">
        <v>230</v>
      </c>
      <c r="S193" s="255" t="s">
        <v>197</v>
      </c>
      <c r="T193" s="346" t="s">
        <v>224</v>
      </c>
    </row>
    <row r="194" spans="1:20" ht="15.75" hidden="1" thickTop="1" x14ac:dyDescent="0.25">
      <c r="A194" s="9" t="s">
        <v>186</v>
      </c>
      <c r="B194" s="279">
        <v>12</v>
      </c>
      <c r="C194" s="10">
        <f>'AMA JD BRASIL'!B15</f>
        <v>20</v>
      </c>
      <c r="D194" s="300">
        <f t="shared" ref="D194:D195" si="333">C194*B194</f>
        <v>240</v>
      </c>
      <c r="E194" s="418">
        <f>'AMA JD BRASIL'!C15</f>
        <v>17</v>
      </c>
      <c r="F194" s="320">
        <f t="shared" ref="F194:F195" si="334">(E194*$B194)-$D194</f>
        <v>-36</v>
      </c>
      <c r="G194" s="418">
        <f>'AMA JD BRASIL'!E15</f>
        <v>0</v>
      </c>
      <c r="H194" s="320">
        <f t="shared" ref="H194:H195" si="335">(G194*$B194)-$D194</f>
        <v>-240</v>
      </c>
      <c r="I194" s="418">
        <f>'AMA JD BRASIL'!G15</f>
        <v>0</v>
      </c>
      <c r="J194" s="320">
        <f t="shared" ref="J194:J195" si="336">(I194*$B194)-$D194</f>
        <v>-240</v>
      </c>
      <c r="K194" s="245">
        <f>SUM(E194,G194,I194)</f>
        <v>17</v>
      </c>
      <c r="L194" s="333">
        <f t="shared" ref="L194:L195" si="337">(K194*$B194)-$D194*3</f>
        <v>-516</v>
      </c>
      <c r="M194" s="418">
        <f>'AMA JD BRASIL'!K15</f>
        <v>0</v>
      </c>
      <c r="N194" s="320">
        <f t="shared" ref="N194:N195" si="338">(M194*$B194)-$D194</f>
        <v>-240</v>
      </c>
      <c r="O194" s="418">
        <f>'AMA JD BRASIL'!M15</f>
        <v>0</v>
      </c>
      <c r="P194" s="320">
        <f t="shared" ref="P194:P195" si="339">(O194*$B194)-$D194</f>
        <v>-240</v>
      </c>
      <c r="Q194" s="418">
        <f>'AMA JD BRASIL'!O15</f>
        <v>0</v>
      </c>
      <c r="R194" s="320">
        <f t="shared" ref="R194:R195" si="340">(Q194*$B194)-$D194</f>
        <v>-240</v>
      </c>
      <c r="S194" s="245">
        <f>SUM(M194,O194,Q194)</f>
        <v>0</v>
      </c>
      <c r="T194" s="333">
        <f t="shared" ref="T194:T195" si="341">(S194*$B194)-$D194*3</f>
        <v>-720</v>
      </c>
    </row>
    <row r="195" spans="1:20" ht="15.75" hidden="1" thickBot="1" x14ac:dyDescent="0.3">
      <c r="A195" s="111" t="s">
        <v>181</v>
      </c>
      <c r="B195" s="281">
        <v>12</v>
      </c>
      <c r="C195" s="93">
        <f>'AMA JD BRASIL'!B16</f>
        <v>12</v>
      </c>
      <c r="D195" s="303">
        <f t="shared" si="333"/>
        <v>144</v>
      </c>
      <c r="E195" s="424">
        <f>'AMA JD BRASIL'!C16</f>
        <v>4</v>
      </c>
      <c r="F195" s="322">
        <f t="shared" si="334"/>
        <v>-96</v>
      </c>
      <c r="G195" s="424">
        <f>'AMA JD BRASIL'!E16</f>
        <v>0</v>
      </c>
      <c r="H195" s="322">
        <f t="shared" si="335"/>
        <v>-144</v>
      </c>
      <c r="I195" s="424">
        <f>'AMA JD BRASIL'!G16</f>
        <v>0</v>
      </c>
      <c r="J195" s="322">
        <f t="shared" si="336"/>
        <v>-144</v>
      </c>
      <c r="K195" s="258">
        <f>SUM(E195,G195,I195)</f>
        <v>4</v>
      </c>
      <c r="L195" s="335">
        <f t="shared" si="337"/>
        <v>-384</v>
      </c>
      <c r="M195" s="424">
        <f>'AMA JD BRASIL'!K16</f>
        <v>0</v>
      </c>
      <c r="N195" s="322">
        <f t="shared" si="338"/>
        <v>-144</v>
      </c>
      <c r="O195" s="424">
        <f>'AMA JD BRASIL'!M16</f>
        <v>0</v>
      </c>
      <c r="P195" s="322">
        <f t="shared" si="339"/>
        <v>-144</v>
      </c>
      <c r="Q195" s="424">
        <f>'AMA JD BRASIL'!O16</f>
        <v>0</v>
      </c>
      <c r="R195" s="322">
        <f t="shared" si="340"/>
        <v>-144</v>
      </c>
      <c r="S195" s="258">
        <f>SUM(M195,O195,Q195)</f>
        <v>0</v>
      </c>
      <c r="T195" s="335">
        <f t="shared" si="341"/>
        <v>-432</v>
      </c>
    </row>
    <row r="196" spans="1:20" ht="15.75" hidden="1" thickBot="1" x14ac:dyDescent="0.3">
      <c r="A196" s="6" t="s">
        <v>7</v>
      </c>
      <c r="B196" s="297">
        <f>SUM(B194:B195)</f>
        <v>24</v>
      </c>
      <c r="C196" s="7">
        <f t="shared" ref="C196:T196" si="342">SUM(C194:C195)</f>
        <v>32</v>
      </c>
      <c r="D196" s="304">
        <f t="shared" si="342"/>
        <v>384</v>
      </c>
      <c r="E196" s="414">
        <f t="shared" si="342"/>
        <v>21</v>
      </c>
      <c r="F196" s="323">
        <f t="shared" si="342"/>
        <v>-132</v>
      </c>
      <c r="G196" s="414">
        <f t="shared" si="342"/>
        <v>0</v>
      </c>
      <c r="H196" s="323">
        <f t="shared" si="342"/>
        <v>-384</v>
      </c>
      <c r="I196" s="414">
        <f t="shared" si="342"/>
        <v>0</v>
      </c>
      <c r="J196" s="323">
        <f t="shared" si="342"/>
        <v>-384</v>
      </c>
      <c r="K196" s="81">
        <f t="shared" ref="K196:L196" si="343">SUM(K194:K195)</f>
        <v>21</v>
      </c>
      <c r="L196" s="336">
        <f t="shared" si="343"/>
        <v>-900</v>
      </c>
      <c r="M196" s="414">
        <f t="shared" si="342"/>
        <v>0</v>
      </c>
      <c r="N196" s="323">
        <f t="shared" si="342"/>
        <v>-384</v>
      </c>
      <c r="O196" s="414">
        <f t="shared" si="342"/>
        <v>0</v>
      </c>
      <c r="P196" s="323">
        <f t="shared" si="342"/>
        <v>-384</v>
      </c>
      <c r="Q196" s="414">
        <f t="shared" si="342"/>
        <v>0</v>
      </c>
      <c r="R196" s="323">
        <f t="shared" si="342"/>
        <v>-384</v>
      </c>
      <c r="S196" s="81">
        <f t="shared" si="342"/>
        <v>0</v>
      </c>
      <c r="T196" s="336">
        <f t="shared" si="342"/>
        <v>-1152</v>
      </c>
    </row>
    <row r="197" spans="1:20" hidden="1" x14ac:dyDescent="0.25"/>
    <row r="198" spans="1:20" ht="15.75" hidden="1" x14ac:dyDescent="0.25">
      <c r="A198" s="1290" t="s">
        <v>252</v>
      </c>
      <c r="B198" s="1291"/>
      <c r="C198" s="1291"/>
      <c r="D198" s="1291"/>
      <c r="E198" s="1291"/>
      <c r="F198" s="1291"/>
      <c r="G198" s="1291"/>
      <c r="H198" s="1291"/>
      <c r="I198" s="1291"/>
      <c r="J198" s="1291"/>
      <c r="K198" s="1291"/>
      <c r="L198" s="1291"/>
      <c r="M198" s="1291"/>
      <c r="N198" s="1291"/>
      <c r="O198" s="1291"/>
      <c r="P198" s="1291"/>
      <c r="Q198" s="1291"/>
      <c r="R198" s="1291"/>
      <c r="S198" s="1291"/>
      <c r="T198" s="1291"/>
    </row>
    <row r="199" spans="1:20" ht="36.75" hidden="1" thickBot="1" x14ac:dyDescent="0.3">
      <c r="A199" s="86" t="s">
        <v>14</v>
      </c>
      <c r="B199" s="278" t="s">
        <v>222</v>
      </c>
      <c r="C199" s="105" t="s">
        <v>165</v>
      </c>
      <c r="D199" s="306" t="s">
        <v>223</v>
      </c>
      <c r="E199" s="406" t="s">
        <v>2</v>
      </c>
      <c r="F199" s="348" t="s">
        <v>225</v>
      </c>
      <c r="G199" s="406" t="s">
        <v>3</v>
      </c>
      <c r="H199" s="348" t="s">
        <v>226</v>
      </c>
      <c r="I199" s="406" t="s">
        <v>4</v>
      </c>
      <c r="J199" s="348" t="s">
        <v>227</v>
      </c>
      <c r="K199" s="255" t="s">
        <v>197</v>
      </c>
      <c r="L199" s="346" t="s">
        <v>224</v>
      </c>
      <c r="M199" s="406" t="s">
        <v>5</v>
      </c>
      <c r="N199" s="348" t="s">
        <v>228</v>
      </c>
      <c r="O199" s="425" t="s">
        <v>194</v>
      </c>
      <c r="P199" s="348" t="s">
        <v>229</v>
      </c>
      <c r="Q199" s="425" t="s">
        <v>195</v>
      </c>
      <c r="R199" s="348" t="s">
        <v>230</v>
      </c>
      <c r="S199" s="255" t="s">
        <v>197</v>
      </c>
      <c r="T199" s="346" t="s">
        <v>224</v>
      </c>
    </row>
    <row r="200" spans="1:20" ht="15.75" hidden="1" thickTop="1" x14ac:dyDescent="0.25">
      <c r="A200" s="9" t="s">
        <v>186</v>
      </c>
      <c r="B200" s="279">
        <v>12</v>
      </c>
      <c r="C200" s="10">
        <f>'AMA VL QUILHERME'!B7</f>
        <v>18</v>
      </c>
      <c r="D200" s="300">
        <f t="shared" ref="D200:D201" si="344">C200*B200</f>
        <v>216</v>
      </c>
      <c r="E200" s="418">
        <f>'AMA VL QUILHERME'!C7</f>
        <v>13</v>
      </c>
      <c r="F200" s="320">
        <f t="shared" ref="F200:F201" si="345">(E200*$B200)-$D200</f>
        <v>-60</v>
      </c>
      <c r="G200" s="418">
        <f>'AMA VL QUILHERME'!E7</f>
        <v>0</v>
      </c>
      <c r="H200" s="320">
        <f t="shared" ref="H200:H201" si="346">(G200*$B200)-$D200</f>
        <v>-216</v>
      </c>
      <c r="I200" s="418">
        <f>'AMA VL QUILHERME'!G7</f>
        <v>0</v>
      </c>
      <c r="J200" s="320">
        <f t="shared" ref="J200:J201" si="347">(I200*$B200)-$D200</f>
        <v>-216</v>
      </c>
      <c r="K200" s="245">
        <f>SUM(E200,G200,I200)</f>
        <v>13</v>
      </c>
      <c r="L200" s="333">
        <f t="shared" ref="L200:L201" si="348">(K200*$B200)-$D200*3</f>
        <v>-492</v>
      </c>
      <c r="M200" s="418">
        <f>'AMA VL QUILHERME'!K7</f>
        <v>0</v>
      </c>
      <c r="N200" s="320">
        <f t="shared" ref="N200:N201" si="349">(M200*$B200)-$D200</f>
        <v>-216</v>
      </c>
      <c r="O200" s="418">
        <f>'AMA VL QUILHERME'!M7</f>
        <v>0</v>
      </c>
      <c r="P200" s="320">
        <f t="shared" ref="P200:P201" si="350">(O200*$B200)-$D200</f>
        <v>-216</v>
      </c>
      <c r="Q200" s="418">
        <f>'AMA VL QUILHERME'!O7</f>
        <v>0</v>
      </c>
      <c r="R200" s="320">
        <f t="shared" ref="R200:R201" si="351">(Q200*$B200)-$D200</f>
        <v>-216</v>
      </c>
      <c r="S200" s="245">
        <f>SUM(M200,O200,Q200)</f>
        <v>0</v>
      </c>
      <c r="T200" s="333">
        <f t="shared" ref="T200:T201" si="352">(S200*$B200)-$D200*3</f>
        <v>-648</v>
      </c>
    </row>
    <row r="201" spans="1:20" ht="15.75" hidden="1" thickBot="1" x14ac:dyDescent="0.3">
      <c r="A201" s="111" t="s">
        <v>181</v>
      </c>
      <c r="B201" s="281">
        <v>12</v>
      </c>
      <c r="C201" s="93">
        <f>'AMA VL QUILHERME'!B8</f>
        <v>12</v>
      </c>
      <c r="D201" s="303">
        <f t="shared" si="344"/>
        <v>144</v>
      </c>
      <c r="E201" s="424">
        <f>'AMA VL QUILHERME'!C8</f>
        <v>6</v>
      </c>
      <c r="F201" s="322">
        <f t="shared" si="345"/>
        <v>-72</v>
      </c>
      <c r="G201" s="424">
        <f>'AMA VL QUILHERME'!E8</f>
        <v>0</v>
      </c>
      <c r="H201" s="322">
        <f t="shared" si="346"/>
        <v>-144</v>
      </c>
      <c r="I201" s="424">
        <f>'AMA VL QUILHERME'!G8</f>
        <v>0</v>
      </c>
      <c r="J201" s="322">
        <f t="shared" si="347"/>
        <v>-144</v>
      </c>
      <c r="K201" s="258">
        <f>SUM(E201,G201,I201)</f>
        <v>6</v>
      </c>
      <c r="L201" s="335">
        <f t="shared" si="348"/>
        <v>-360</v>
      </c>
      <c r="M201" s="424">
        <f>'AMA VL QUILHERME'!K8</f>
        <v>0</v>
      </c>
      <c r="N201" s="322">
        <f t="shared" si="349"/>
        <v>-144</v>
      </c>
      <c r="O201" s="424">
        <f>'AMA VL QUILHERME'!M8</f>
        <v>0</v>
      </c>
      <c r="P201" s="322">
        <f t="shared" si="350"/>
        <v>-144</v>
      </c>
      <c r="Q201" s="424">
        <f>'AMA VL QUILHERME'!O8</f>
        <v>0</v>
      </c>
      <c r="R201" s="322">
        <f t="shared" si="351"/>
        <v>-144</v>
      </c>
      <c r="S201" s="258">
        <f>SUM(M201,O201,Q201)</f>
        <v>0</v>
      </c>
      <c r="T201" s="335">
        <f t="shared" si="352"/>
        <v>-432</v>
      </c>
    </row>
    <row r="202" spans="1:20" ht="15.75" hidden="1" thickBot="1" x14ac:dyDescent="0.3">
      <c r="A202" s="6" t="s">
        <v>7</v>
      </c>
      <c r="B202" s="297">
        <f>SUM(B200:B201)</f>
        <v>24</v>
      </c>
      <c r="C202" s="7">
        <f>SUM(C200:C201)</f>
        <v>30</v>
      </c>
      <c r="D202" s="304">
        <f t="shared" ref="D202:T202" si="353">SUM(D200:D201)</f>
        <v>360</v>
      </c>
      <c r="E202" s="414">
        <f t="shared" si="353"/>
        <v>19</v>
      </c>
      <c r="F202" s="323">
        <f t="shared" si="353"/>
        <v>-132</v>
      </c>
      <c r="G202" s="414">
        <f t="shared" si="353"/>
        <v>0</v>
      </c>
      <c r="H202" s="323">
        <f t="shared" si="353"/>
        <v>-360</v>
      </c>
      <c r="I202" s="414">
        <f t="shared" si="353"/>
        <v>0</v>
      </c>
      <c r="J202" s="323">
        <f t="shared" si="353"/>
        <v>-360</v>
      </c>
      <c r="K202" s="81">
        <f t="shared" ref="K202:L202" si="354">SUM(K200:K201)</f>
        <v>19</v>
      </c>
      <c r="L202" s="336">
        <f t="shared" si="354"/>
        <v>-852</v>
      </c>
      <c r="M202" s="414">
        <f t="shared" si="353"/>
        <v>0</v>
      </c>
      <c r="N202" s="323">
        <f t="shared" si="353"/>
        <v>-360</v>
      </c>
      <c r="O202" s="414">
        <f t="shared" si="353"/>
        <v>0</v>
      </c>
      <c r="P202" s="323">
        <f t="shared" si="353"/>
        <v>-360</v>
      </c>
      <c r="Q202" s="414">
        <f t="shared" si="353"/>
        <v>0</v>
      </c>
      <c r="R202" s="323">
        <f t="shared" si="353"/>
        <v>-360</v>
      </c>
      <c r="S202" s="81">
        <f t="shared" si="353"/>
        <v>0</v>
      </c>
      <c r="T202" s="336">
        <f t="shared" si="353"/>
        <v>-1080</v>
      </c>
    </row>
    <row r="203" spans="1:20" hidden="1" x14ac:dyDescent="0.25"/>
    <row r="204" spans="1:20" ht="15.75" hidden="1" x14ac:dyDescent="0.25">
      <c r="A204" s="1290" t="s">
        <v>253</v>
      </c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91"/>
      <c r="O204" s="1291"/>
      <c r="P204" s="1291"/>
      <c r="Q204" s="1291"/>
      <c r="R204" s="1291"/>
      <c r="S204" s="1291"/>
      <c r="T204" s="1291"/>
    </row>
    <row r="205" spans="1:20" ht="36.75" hidden="1" thickBot="1" x14ac:dyDescent="0.3">
      <c r="A205" s="86" t="s">
        <v>14</v>
      </c>
      <c r="B205" s="278" t="s">
        <v>222</v>
      </c>
      <c r="C205" s="105" t="s">
        <v>165</v>
      </c>
      <c r="D205" s="306" t="s">
        <v>223</v>
      </c>
      <c r="E205" s="406" t="s">
        <v>2</v>
      </c>
      <c r="F205" s="348" t="s">
        <v>225</v>
      </c>
      <c r="G205" s="406" t="s">
        <v>3</v>
      </c>
      <c r="H205" s="348" t="s">
        <v>226</v>
      </c>
      <c r="I205" s="406" t="s">
        <v>4</v>
      </c>
      <c r="J205" s="348" t="s">
        <v>227</v>
      </c>
      <c r="K205" s="255" t="s">
        <v>197</v>
      </c>
      <c r="L205" s="346" t="s">
        <v>224</v>
      </c>
      <c r="M205" s="406" t="s">
        <v>5</v>
      </c>
      <c r="N205" s="348" t="s">
        <v>228</v>
      </c>
      <c r="O205" s="425" t="s">
        <v>194</v>
      </c>
      <c r="P205" s="348" t="s">
        <v>229</v>
      </c>
      <c r="Q205" s="425" t="s">
        <v>195</v>
      </c>
      <c r="R205" s="348" t="s">
        <v>230</v>
      </c>
      <c r="S205" s="255" t="s">
        <v>197</v>
      </c>
      <c r="T205" s="346" t="s">
        <v>224</v>
      </c>
    </row>
    <row r="206" spans="1:20" ht="15.75" hidden="1" thickTop="1" x14ac:dyDescent="0.25">
      <c r="A206" s="9" t="s">
        <v>186</v>
      </c>
      <c r="B206" s="279">
        <v>12</v>
      </c>
      <c r="C206" s="10">
        <f>'AMA VL MEDEIROS'!B7</f>
        <v>18</v>
      </c>
      <c r="D206" s="300">
        <f>C206*B206</f>
        <v>216</v>
      </c>
      <c r="E206" s="418">
        <f>'AMA VL MEDEIROS'!C7</f>
        <v>16</v>
      </c>
      <c r="F206" s="320">
        <f t="shared" ref="F206:F207" si="355">(E206*$B206)-$D206</f>
        <v>-24</v>
      </c>
      <c r="G206" s="418">
        <f>'AMA VL MEDEIROS'!E7</f>
        <v>0</v>
      </c>
      <c r="H206" s="320">
        <f t="shared" ref="H206:H207" si="356">(G206*$B206)-$D206</f>
        <v>-216</v>
      </c>
      <c r="I206" s="418">
        <f>'AMA VL MEDEIROS'!G7</f>
        <v>0</v>
      </c>
      <c r="J206" s="320">
        <f t="shared" ref="J206:J207" si="357">(I206*$B206)-$D206</f>
        <v>-216</v>
      </c>
      <c r="K206" s="245">
        <f>SUM(E206,G206,I206)</f>
        <v>16</v>
      </c>
      <c r="L206" s="333">
        <f t="shared" ref="L206:L207" si="358">(K206*$B206)-$D206*3</f>
        <v>-456</v>
      </c>
      <c r="M206" s="418">
        <f>'AMA VL MEDEIROS'!K7</f>
        <v>0</v>
      </c>
      <c r="N206" s="320">
        <f t="shared" ref="N206:N207" si="359">(M206*$B206)-$D206</f>
        <v>-216</v>
      </c>
      <c r="O206" s="418">
        <f>'AMA VL MEDEIROS'!M7</f>
        <v>0</v>
      </c>
      <c r="P206" s="320">
        <f t="shared" ref="P206:P207" si="360">(O206*$B206)-$D206</f>
        <v>-216</v>
      </c>
      <c r="Q206" s="418">
        <f>'AMA VL MEDEIROS'!O7</f>
        <v>0</v>
      </c>
      <c r="R206" s="320">
        <f t="shared" ref="R206:R207" si="361">(Q206*$B206)-$D206</f>
        <v>-216</v>
      </c>
      <c r="S206" s="245">
        <f>SUM(M206,O206,Q206)</f>
        <v>0</v>
      </c>
      <c r="T206" s="333">
        <f t="shared" ref="T206:T207" si="362">(S206*$B206)-$D206*3</f>
        <v>-648</v>
      </c>
    </row>
    <row r="207" spans="1:20" ht="15.75" hidden="1" thickBot="1" x14ac:dyDescent="0.3">
      <c r="A207" s="63" t="s">
        <v>181</v>
      </c>
      <c r="B207" s="288">
        <v>12</v>
      </c>
      <c r="C207" s="64">
        <f>'AMA VL MEDEIROS'!B8</f>
        <v>12</v>
      </c>
      <c r="D207" s="314">
        <f>C207*B207</f>
        <v>144</v>
      </c>
      <c r="E207" s="408">
        <f>'AMA VL MEDEIROS'!C8</f>
        <v>9</v>
      </c>
      <c r="F207" s="329">
        <f t="shared" si="355"/>
        <v>-36</v>
      </c>
      <c r="G207" s="408">
        <f>'AMA VL MEDEIROS'!E8</f>
        <v>0</v>
      </c>
      <c r="H207" s="329">
        <f t="shared" si="356"/>
        <v>-144</v>
      </c>
      <c r="I207" s="408">
        <f>'AMA VL MEDEIROS'!G8</f>
        <v>0</v>
      </c>
      <c r="J207" s="329">
        <f t="shared" si="357"/>
        <v>-144</v>
      </c>
      <c r="K207" s="265">
        <f>SUM(E207,G207,I207)</f>
        <v>9</v>
      </c>
      <c r="L207" s="342">
        <f t="shared" si="358"/>
        <v>-324</v>
      </c>
      <c r="M207" s="408">
        <f>'AMA VL MEDEIROS'!K8</f>
        <v>0</v>
      </c>
      <c r="N207" s="329">
        <f t="shared" si="359"/>
        <v>-144</v>
      </c>
      <c r="O207" s="408">
        <f>'AMA VL MEDEIROS'!M8</f>
        <v>0</v>
      </c>
      <c r="P207" s="329">
        <f t="shared" si="360"/>
        <v>-144</v>
      </c>
      <c r="Q207" s="408">
        <f>'AMA VL MEDEIROS'!O8</f>
        <v>0</v>
      </c>
      <c r="R207" s="329">
        <f t="shared" si="361"/>
        <v>-144</v>
      </c>
      <c r="S207" s="265">
        <f>SUM(M207,O207,Q207)</f>
        <v>0</v>
      </c>
      <c r="T207" s="342">
        <f t="shared" si="362"/>
        <v>-432</v>
      </c>
    </row>
    <row r="208" spans="1:20" ht="15.75" hidden="1" thickBot="1" x14ac:dyDescent="0.3">
      <c r="A208" s="359" t="s">
        <v>7</v>
      </c>
      <c r="B208" s="360">
        <f>SUM(B206:B207)</f>
        <v>24</v>
      </c>
      <c r="C208" s="388">
        <f>SUM(C206:C207)</f>
        <v>30</v>
      </c>
      <c r="D208" s="389">
        <f t="shared" ref="D208:T208" si="363">SUM(D206:D207)</f>
        <v>360</v>
      </c>
      <c r="E208" s="411">
        <f t="shared" si="363"/>
        <v>25</v>
      </c>
      <c r="F208" s="362">
        <f t="shared" si="363"/>
        <v>-60</v>
      </c>
      <c r="G208" s="411">
        <f t="shared" si="363"/>
        <v>0</v>
      </c>
      <c r="H208" s="362">
        <f t="shared" si="363"/>
        <v>-360</v>
      </c>
      <c r="I208" s="411">
        <f t="shared" si="363"/>
        <v>0</v>
      </c>
      <c r="J208" s="362">
        <f t="shared" si="363"/>
        <v>-360</v>
      </c>
      <c r="K208" s="363">
        <f t="shared" ref="K208:L208" si="364">SUM(K206:K207)</f>
        <v>25</v>
      </c>
      <c r="L208" s="364">
        <f t="shared" si="364"/>
        <v>-780</v>
      </c>
      <c r="M208" s="411">
        <f t="shared" si="363"/>
        <v>0</v>
      </c>
      <c r="N208" s="362">
        <f t="shared" si="363"/>
        <v>-360</v>
      </c>
      <c r="O208" s="411">
        <f t="shared" si="363"/>
        <v>0</v>
      </c>
      <c r="P208" s="362">
        <f t="shared" si="363"/>
        <v>-360</v>
      </c>
      <c r="Q208" s="411">
        <f t="shared" si="363"/>
        <v>0</v>
      </c>
      <c r="R208" s="362">
        <f t="shared" si="363"/>
        <v>-360</v>
      </c>
      <c r="S208" s="363">
        <f t="shared" si="363"/>
        <v>0</v>
      </c>
      <c r="T208" s="364">
        <f t="shared" si="363"/>
        <v>-1080</v>
      </c>
    </row>
  </sheetData>
  <sheetProtection sheet="1" objects="1" scenarios="1"/>
  <mergeCells count="28"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99" customWidth="1"/>
    <col min="3" max="3" width="8.85546875" style="157"/>
    <col min="4" max="4" width="8.42578125" style="157" customWidth="1"/>
    <col min="5" max="5" width="8.140625" customWidth="1"/>
    <col min="6" max="6" width="8.140625" style="319" customWidth="1"/>
    <col min="7" max="7" width="8.140625" customWidth="1"/>
    <col min="8" max="8" width="8.140625" style="319" bestFit="1" customWidth="1"/>
    <col min="9" max="9" width="8.140625" customWidth="1"/>
    <col min="10" max="10" width="8" style="319" customWidth="1"/>
    <col min="11" max="11" width="8.85546875" style="157"/>
    <col min="12" max="12" width="8.42578125" style="332" customWidth="1"/>
    <col min="13" max="13" width="8.140625" customWidth="1"/>
    <col min="14" max="14" width="7.42578125" style="319" customWidth="1"/>
    <col min="15" max="15" width="8.140625" customWidth="1"/>
    <col min="16" max="16" width="7.42578125" style="319" customWidth="1"/>
    <col min="17" max="17" width="8.140625" customWidth="1"/>
    <col min="18" max="18" width="7.28515625" style="319" customWidth="1"/>
    <col min="19" max="19" width="8.85546875" style="157"/>
    <col min="20" max="20" width="8.28515625" style="332" customWidth="1"/>
  </cols>
  <sheetData>
    <row r="1" spans="1:20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331"/>
      <c r="Q1" s="1"/>
    </row>
    <row r="2" spans="1:20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331"/>
      <c r="Q2" s="1"/>
    </row>
    <row r="3" spans="1:20" x14ac:dyDescent="0.25">
      <c r="A3" s="104" t="s">
        <v>192</v>
      </c>
      <c r="B3" s="296"/>
    </row>
    <row r="4" spans="1:20" ht="15.75" x14ac:dyDescent="0.25">
      <c r="A4" s="1390" t="s">
        <v>309</v>
      </c>
      <c r="B4" s="1386"/>
      <c r="C4" s="1386"/>
      <c r="D4" s="1386"/>
      <c r="E4" s="1386"/>
      <c r="F4" s="1386"/>
      <c r="G4" s="1386"/>
      <c r="H4" s="1386"/>
      <c r="I4" s="1386"/>
      <c r="J4" s="1386"/>
      <c r="K4" s="1386"/>
      <c r="L4" s="1386"/>
      <c r="M4" s="1386"/>
      <c r="N4" s="1386"/>
      <c r="O4" s="1386"/>
      <c r="P4" s="1386"/>
      <c r="Q4" s="1386"/>
      <c r="R4" s="1386"/>
      <c r="S4" s="1386"/>
      <c r="T4" s="1386"/>
    </row>
    <row r="5" spans="1:20" ht="36.75" thickBot="1" x14ac:dyDescent="0.3">
      <c r="A5" s="86" t="s">
        <v>14</v>
      </c>
      <c r="B5" s="278" t="s">
        <v>222</v>
      </c>
      <c r="C5" s="105" t="s">
        <v>165</v>
      </c>
      <c r="D5" s="306" t="s">
        <v>223</v>
      </c>
      <c r="E5" s="347" t="str">
        <f>'Eq Minima Unds Horas'!E5</f>
        <v>MAR</v>
      </c>
      <c r="F5" s="348" t="str">
        <f>'Eq Minima Unds Horas'!F5</f>
        <v>Saldo Mar</v>
      </c>
      <c r="G5" s="347" t="str">
        <f>'Eq Minima Unds Horas'!G5</f>
        <v>ABR</v>
      </c>
      <c r="H5" s="348" t="str">
        <f>'Eq Minima Unds Horas'!H5</f>
        <v>Saldo Abr</v>
      </c>
      <c r="I5" s="347" t="str">
        <f>'Eq Minima Unds Horas'!I5</f>
        <v>MAI</v>
      </c>
      <c r="J5" s="348" t="str">
        <f>'Eq Minima Unds Horas'!J5</f>
        <v>Saldo Mai</v>
      </c>
      <c r="K5" s="255" t="str">
        <f>'Eq Minima Unds Horas'!K5</f>
        <v>3º Trimestre</v>
      </c>
      <c r="L5" s="346" t="str">
        <f>'Eq Minima Unds Horas'!L5</f>
        <v>Saldo Trim</v>
      </c>
      <c r="M5" s="347" t="str">
        <f>'Eq Minima Unds Horas'!M5</f>
        <v>JUN</v>
      </c>
      <c r="N5" s="348" t="str">
        <f>'Eq Minima Unds Horas'!N5</f>
        <v>Saldo Jun</v>
      </c>
      <c r="O5" s="349" t="str">
        <f>'Eq Minima Unds Horas'!O5</f>
        <v>JUL</v>
      </c>
      <c r="P5" s="348" t="str">
        <f>'Eq Minima Unds Horas'!P5</f>
        <v>Saldo Jul</v>
      </c>
      <c r="Q5" s="349" t="str">
        <f>'Eq Minima Unds Horas'!Q5</f>
        <v>AGO</v>
      </c>
      <c r="R5" s="348" t="str">
        <f>'Eq Minima Unds Horas'!R5</f>
        <v>Saldo Ago</v>
      </c>
      <c r="S5" s="255" t="str">
        <f>'Eq Minima Unds Horas'!S5</f>
        <v>4º Trimestre</v>
      </c>
      <c r="T5" s="346" t="str">
        <f>'Eq Minima Unds Horas'!T5</f>
        <v>Saldo Trim</v>
      </c>
    </row>
    <row r="6" spans="1:20" ht="15.75" thickTop="1" x14ac:dyDescent="0.25">
      <c r="A6" s="89" t="s">
        <v>310</v>
      </c>
      <c r="B6" s="280">
        <v>20</v>
      </c>
      <c r="C6" s="84">
        <f>C24</f>
        <v>3</v>
      </c>
      <c r="D6" s="301">
        <f>C6*B6</f>
        <v>60</v>
      </c>
      <c r="E6" s="107">
        <f>E24</f>
        <v>3</v>
      </c>
      <c r="F6" s="321">
        <f>(E6*$B6)-$D6</f>
        <v>0</v>
      </c>
      <c r="G6" s="107">
        <f>G24</f>
        <v>0</v>
      </c>
      <c r="H6" s="321">
        <f>(G6*$B6)-$D6</f>
        <v>-60</v>
      </c>
      <c r="I6" s="107">
        <f>I24</f>
        <v>0</v>
      </c>
      <c r="J6" s="321">
        <f>(I6*$B6)-$D6</f>
        <v>-60</v>
      </c>
      <c r="K6" s="257">
        <f t="shared" ref="K6:K11" si="0">SUM(E6,G6,I6)</f>
        <v>3</v>
      </c>
      <c r="L6" s="334">
        <f t="shared" ref="L6:L12" si="1">(K6*$B6)-$D6*3</f>
        <v>-120</v>
      </c>
      <c r="M6" s="107">
        <f>M24</f>
        <v>0</v>
      </c>
      <c r="N6" s="321">
        <f t="shared" ref="N6" si="2">(M6*$B6)-$D6</f>
        <v>-60</v>
      </c>
      <c r="O6" s="107">
        <f>O24</f>
        <v>0</v>
      </c>
      <c r="P6" s="321">
        <f t="shared" ref="P6" si="3">(O6*$B6)-$D6</f>
        <v>-60</v>
      </c>
      <c r="Q6" s="107">
        <f>Q24</f>
        <v>0</v>
      </c>
      <c r="R6" s="321">
        <f t="shared" ref="R6" si="4">(Q6*$B6)-$D6</f>
        <v>-60</v>
      </c>
      <c r="S6" s="257">
        <f t="shared" ref="S6" si="5">SUM(M6,O6,Q6)</f>
        <v>0</v>
      </c>
      <c r="T6" s="334">
        <f t="shared" ref="T6:T16" si="6">(S6*$B6)-$D6*3</f>
        <v>-180</v>
      </c>
    </row>
    <row r="7" spans="1:20" x14ac:dyDescent="0.25">
      <c r="A7" s="89" t="s">
        <v>310</v>
      </c>
      <c r="B7" s="280">
        <v>20</v>
      </c>
      <c r="C7" s="84">
        <f>C25</f>
        <v>0</v>
      </c>
      <c r="D7" s="301">
        <f>C7*B7</f>
        <v>0</v>
      </c>
      <c r="E7" s="107">
        <f>E25</f>
        <v>1</v>
      </c>
      <c r="F7" s="321">
        <f>(E7*$B7)-$D7</f>
        <v>20</v>
      </c>
      <c r="G7" s="107">
        <f>G25</f>
        <v>0</v>
      </c>
      <c r="H7" s="321">
        <f>(G7*$B7)-$D7</f>
        <v>0</v>
      </c>
      <c r="I7" s="107">
        <f>I25</f>
        <v>0</v>
      </c>
      <c r="J7" s="321">
        <f>(I7*$B7)-$D7</f>
        <v>0</v>
      </c>
      <c r="K7" s="257">
        <f t="shared" si="0"/>
        <v>1</v>
      </c>
      <c r="L7" s="334">
        <f t="shared" ref="L7" si="7">(K7*$B7)-$D7*3</f>
        <v>20</v>
      </c>
      <c r="M7" s="107">
        <f>M25</f>
        <v>0</v>
      </c>
      <c r="N7" s="321">
        <f t="shared" ref="N7" si="8">(M7*$B7)-$D7</f>
        <v>0</v>
      </c>
      <c r="O7" s="107">
        <f>O25</f>
        <v>0</v>
      </c>
      <c r="P7" s="321">
        <f t="shared" ref="P7" si="9">(O7*$B7)-$D7</f>
        <v>0</v>
      </c>
      <c r="Q7" s="107">
        <f>Q25</f>
        <v>0</v>
      </c>
      <c r="R7" s="321">
        <f t="shared" ref="R7" si="10">(Q7*$B7)-$D7</f>
        <v>0</v>
      </c>
      <c r="S7" s="257">
        <f t="shared" ref="S7" si="11">SUM(M7,O7,Q7)</f>
        <v>0</v>
      </c>
      <c r="T7" s="334">
        <f t="shared" ref="T7" si="12">(S7*$B7)-$D7*3</f>
        <v>0</v>
      </c>
    </row>
    <row r="8" spans="1:20" x14ac:dyDescent="0.25">
      <c r="A8" s="89" t="s">
        <v>321</v>
      </c>
      <c r="B8" s="280">
        <v>20</v>
      </c>
      <c r="C8" s="84">
        <f>C30</f>
        <v>2</v>
      </c>
      <c r="D8" s="301">
        <f t="shared" ref="D8:D18" si="13">C8*B8</f>
        <v>40</v>
      </c>
      <c r="E8" s="107">
        <f>E30</f>
        <v>2</v>
      </c>
      <c r="F8" s="321">
        <f t="shared" ref="F8:F18" si="14">(E8*$B8)-$D8</f>
        <v>0</v>
      </c>
      <c r="G8" s="107">
        <f>G30</f>
        <v>0</v>
      </c>
      <c r="H8" s="321">
        <f t="shared" ref="H8:H18" si="15">(G8*$B8)-$D8</f>
        <v>-40</v>
      </c>
      <c r="I8" s="107">
        <f>I30</f>
        <v>0</v>
      </c>
      <c r="J8" s="321">
        <f t="shared" ref="J8:J18" si="16">(I8*$B8)-$D8</f>
        <v>-40</v>
      </c>
      <c r="K8" s="257">
        <f t="shared" si="0"/>
        <v>2</v>
      </c>
      <c r="L8" s="334">
        <f t="shared" si="1"/>
        <v>-80</v>
      </c>
      <c r="M8" s="107">
        <f>M30</f>
        <v>0</v>
      </c>
      <c r="N8" s="321">
        <f t="shared" ref="N8:N18" si="17">(M8*$B8)-$D8</f>
        <v>-40</v>
      </c>
      <c r="O8" s="107">
        <f>O30</f>
        <v>0</v>
      </c>
      <c r="P8" s="321">
        <f t="shared" ref="P8:P18" si="18">(O8*$B8)-$D8</f>
        <v>-40</v>
      </c>
      <c r="Q8" s="107">
        <f>Q30</f>
        <v>0</v>
      </c>
      <c r="R8" s="321">
        <f t="shared" ref="R8:R18" si="19">(Q8*$B8)-$D8</f>
        <v>-40</v>
      </c>
      <c r="S8" s="257">
        <f t="shared" ref="S8:S18" si="20">SUM(M8,O8,Q8)</f>
        <v>0</v>
      </c>
      <c r="T8" s="334">
        <f t="shared" si="6"/>
        <v>-120</v>
      </c>
    </row>
    <row r="9" spans="1:20" x14ac:dyDescent="0.25">
      <c r="A9" s="89" t="s">
        <v>322</v>
      </c>
      <c r="B9" s="280">
        <v>40</v>
      </c>
      <c r="C9" s="84">
        <f>C31</f>
        <v>2</v>
      </c>
      <c r="D9" s="301">
        <f t="shared" si="13"/>
        <v>80</v>
      </c>
      <c r="E9" s="107">
        <f>E31</f>
        <v>3</v>
      </c>
      <c r="F9" s="321">
        <f t="shared" si="14"/>
        <v>40</v>
      </c>
      <c r="G9" s="107">
        <f>G31</f>
        <v>0</v>
      </c>
      <c r="H9" s="321">
        <f t="shared" si="15"/>
        <v>-80</v>
      </c>
      <c r="I9" s="107">
        <f>I31</f>
        <v>0</v>
      </c>
      <c r="J9" s="321">
        <f t="shared" si="16"/>
        <v>-80</v>
      </c>
      <c r="K9" s="257">
        <f t="shared" si="0"/>
        <v>3</v>
      </c>
      <c r="L9" s="334">
        <f t="shared" si="1"/>
        <v>-120</v>
      </c>
      <c r="M9" s="107">
        <f>M31</f>
        <v>0</v>
      </c>
      <c r="N9" s="321">
        <f t="shared" si="17"/>
        <v>-80</v>
      </c>
      <c r="O9" s="107">
        <f>O31</f>
        <v>0</v>
      </c>
      <c r="P9" s="321">
        <f t="shared" si="18"/>
        <v>-80</v>
      </c>
      <c r="Q9" s="107">
        <f>Q31</f>
        <v>0</v>
      </c>
      <c r="R9" s="321">
        <f t="shared" si="19"/>
        <v>-80</v>
      </c>
      <c r="S9" s="257">
        <f t="shared" si="20"/>
        <v>0</v>
      </c>
      <c r="T9" s="334">
        <f t="shared" si="6"/>
        <v>-240</v>
      </c>
    </row>
    <row r="10" spans="1:20" x14ac:dyDescent="0.25">
      <c r="A10" s="89" t="s">
        <v>312</v>
      </c>
      <c r="B10" s="280">
        <v>20</v>
      </c>
      <c r="C10" s="84">
        <f>C36</f>
        <v>6</v>
      </c>
      <c r="D10" s="301">
        <f t="shared" si="13"/>
        <v>120</v>
      </c>
      <c r="E10" s="107">
        <f>E36</f>
        <v>6</v>
      </c>
      <c r="F10" s="321">
        <f t="shared" si="14"/>
        <v>0</v>
      </c>
      <c r="G10" s="107">
        <f>G36</f>
        <v>0</v>
      </c>
      <c r="H10" s="321">
        <f t="shared" si="15"/>
        <v>-120</v>
      </c>
      <c r="I10" s="107">
        <f>I36</f>
        <v>0</v>
      </c>
      <c r="J10" s="321">
        <f t="shared" si="16"/>
        <v>-120</v>
      </c>
      <c r="K10" s="257">
        <f t="shared" si="0"/>
        <v>6</v>
      </c>
      <c r="L10" s="334">
        <f t="shared" si="1"/>
        <v>-240</v>
      </c>
      <c r="M10" s="107">
        <f>M36</f>
        <v>0</v>
      </c>
      <c r="N10" s="321">
        <f t="shared" si="17"/>
        <v>-120</v>
      </c>
      <c r="O10" s="107">
        <f>O36</f>
        <v>0</v>
      </c>
      <c r="P10" s="321">
        <f t="shared" si="18"/>
        <v>-120</v>
      </c>
      <c r="Q10" s="107">
        <f>Q36</f>
        <v>0</v>
      </c>
      <c r="R10" s="321">
        <f t="shared" si="19"/>
        <v>-120</v>
      </c>
      <c r="S10" s="257">
        <f t="shared" si="20"/>
        <v>0</v>
      </c>
      <c r="T10" s="334">
        <f t="shared" si="6"/>
        <v>-360</v>
      </c>
    </row>
    <row r="11" spans="1:20" x14ac:dyDescent="0.25">
      <c r="A11" s="89" t="s">
        <v>313</v>
      </c>
      <c r="B11" s="280">
        <v>20</v>
      </c>
      <c r="C11" s="84">
        <f>C52</f>
        <v>6</v>
      </c>
      <c r="D11" s="301">
        <f t="shared" si="13"/>
        <v>120</v>
      </c>
      <c r="E11" s="107">
        <f>E52</f>
        <v>6</v>
      </c>
      <c r="F11" s="321">
        <f t="shared" si="14"/>
        <v>0</v>
      </c>
      <c r="G11" s="107">
        <f>G52</f>
        <v>0</v>
      </c>
      <c r="H11" s="321">
        <f t="shared" si="15"/>
        <v>-120</v>
      </c>
      <c r="I11" s="107">
        <f>I52</f>
        <v>0</v>
      </c>
      <c r="J11" s="321">
        <f t="shared" si="16"/>
        <v>-120</v>
      </c>
      <c r="K11" s="257">
        <f t="shared" si="0"/>
        <v>6</v>
      </c>
      <c r="L11" s="334">
        <f t="shared" si="1"/>
        <v>-240</v>
      </c>
      <c r="M11" s="107">
        <f>M52</f>
        <v>0</v>
      </c>
      <c r="N11" s="321">
        <f t="shared" si="17"/>
        <v>-120</v>
      </c>
      <c r="O11" s="107">
        <f>O52</f>
        <v>0</v>
      </c>
      <c r="P11" s="321">
        <f t="shared" si="18"/>
        <v>-120</v>
      </c>
      <c r="Q11" s="107">
        <f>Q52</f>
        <v>0</v>
      </c>
      <c r="R11" s="321">
        <f t="shared" si="19"/>
        <v>-120</v>
      </c>
      <c r="S11" s="257">
        <f t="shared" si="20"/>
        <v>0</v>
      </c>
      <c r="T11" s="334">
        <f t="shared" si="6"/>
        <v>-360</v>
      </c>
    </row>
    <row r="12" spans="1:20" x14ac:dyDescent="0.25">
      <c r="A12" s="89" t="s">
        <v>314</v>
      </c>
      <c r="B12" s="280">
        <v>20</v>
      </c>
      <c r="C12" s="84">
        <f>C57</f>
        <v>9</v>
      </c>
      <c r="D12" s="301">
        <f t="shared" si="13"/>
        <v>180</v>
      </c>
      <c r="E12" s="107">
        <f>E57</f>
        <v>9</v>
      </c>
      <c r="F12" s="321">
        <f t="shared" si="14"/>
        <v>0</v>
      </c>
      <c r="G12" s="107">
        <f>G57</f>
        <v>0</v>
      </c>
      <c r="H12" s="321">
        <f t="shared" si="15"/>
        <v>-180</v>
      </c>
      <c r="I12" s="107">
        <f>I57</f>
        <v>0</v>
      </c>
      <c r="J12" s="321">
        <f t="shared" si="16"/>
        <v>-180</v>
      </c>
      <c r="K12" s="257">
        <f t="shared" ref="K12:K18" si="21">SUM(E12,G12,I12)</f>
        <v>9</v>
      </c>
      <c r="L12" s="334">
        <f t="shared" si="1"/>
        <v>-360</v>
      </c>
      <c r="M12" s="107">
        <f>M57</f>
        <v>0</v>
      </c>
      <c r="N12" s="321">
        <f t="shared" si="17"/>
        <v>-180</v>
      </c>
      <c r="O12" s="107">
        <f>O57</f>
        <v>0</v>
      </c>
      <c r="P12" s="321">
        <f t="shared" si="18"/>
        <v>-180</v>
      </c>
      <c r="Q12" s="107">
        <f>Q57</f>
        <v>0</v>
      </c>
      <c r="R12" s="321">
        <f t="shared" si="19"/>
        <v>-180</v>
      </c>
      <c r="S12" s="257">
        <f t="shared" si="20"/>
        <v>0</v>
      </c>
      <c r="T12" s="334">
        <f t="shared" si="6"/>
        <v>-540</v>
      </c>
    </row>
    <row r="13" spans="1:20" x14ac:dyDescent="0.25">
      <c r="A13" s="89" t="s">
        <v>315</v>
      </c>
      <c r="B13" s="280">
        <v>20</v>
      </c>
      <c r="C13" s="84">
        <f>C62</f>
        <v>6</v>
      </c>
      <c r="D13" s="301">
        <f t="shared" si="13"/>
        <v>120</v>
      </c>
      <c r="E13" s="107">
        <f>E62</f>
        <v>5</v>
      </c>
      <c r="F13" s="321">
        <f t="shared" si="14"/>
        <v>-20</v>
      </c>
      <c r="G13" s="107">
        <f>G62</f>
        <v>0</v>
      </c>
      <c r="H13" s="321">
        <f t="shared" si="15"/>
        <v>-120</v>
      </c>
      <c r="I13" s="107">
        <f>I62</f>
        <v>0</v>
      </c>
      <c r="J13" s="321">
        <f t="shared" si="16"/>
        <v>-120</v>
      </c>
      <c r="K13" s="257">
        <f t="shared" si="21"/>
        <v>5</v>
      </c>
      <c r="L13" s="334">
        <f t="shared" ref="L13:L18" si="22">(K13*$B13)-$D13*3</f>
        <v>-260</v>
      </c>
      <c r="M13" s="107">
        <f>M62</f>
        <v>0</v>
      </c>
      <c r="N13" s="321">
        <f t="shared" si="17"/>
        <v>-120</v>
      </c>
      <c r="O13" s="107">
        <f>O62</f>
        <v>0</v>
      </c>
      <c r="P13" s="321">
        <f t="shared" si="18"/>
        <v>-120</v>
      </c>
      <c r="Q13" s="107">
        <f>Q62</f>
        <v>0</v>
      </c>
      <c r="R13" s="321">
        <f t="shared" si="19"/>
        <v>-120</v>
      </c>
      <c r="S13" s="257">
        <f t="shared" si="20"/>
        <v>0</v>
      </c>
      <c r="T13" s="334">
        <f t="shared" si="6"/>
        <v>-360</v>
      </c>
    </row>
    <row r="14" spans="1:20" x14ac:dyDescent="0.25">
      <c r="A14" s="89" t="s">
        <v>316</v>
      </c>
      <c r="B14" s="280">
        <v>20</v>
      </c>
      <c r="C14" s="84">
        <f>C67</f>
        <v>9</v>
      </c>
      <c r="D14" s="301">
        <f t="shared" si="13"/>
        <v>180</v>
      </c>
      <c r="E14" s="107">
        <f>E67</f>
        <v>7</v>
      </c>
      <c r="F14" s="321">
        <f t="shared" si="14"/>
        <v>-40</v>
      </c>
      <c r="G14" s="107">
        <f>G67</f>
        <v>0</v>
      </c>
      <c r="H14" s="321">
        <f t="shared" si="15"/>
        <v>-180</v>
      </c>
      <c r="I14" s="107">
        <f>I67</f>
        <v>0</v>
      </c>
      <c r="J14" s="321">
        <f t="shared" si="16"/>
        <v>-180</v>
      </c>
      <c r="K14" s="257">
        <f t="shared" si="21"/>
        <v>7</v>
      </c>
      <c r="L14" s="334">
        <f t="shared" si="22"/>
        <v>-400</v>
      </c>
      <c r="M14" s="107">
        <f>M67</f>
        <v>0</v>
      </c>
      <c r="N14" s="321">
        <f t="shared" si="17"/>
        <v>-180</v>
      </c>
      <c r="O14" s="107">
        <f>O67</f>
        <v>0</v>
      </c>
      <c r="P14" s="321">
        <f t="shared" si="18"/>
        <v>-180</v>
      </c>
      <c r="Q14" s="107">
        <f>Q67</f>
        <v>0</v>
      </c>
      <c r="R14" s="321">
        <f t="shared" si="19"/>
        <v>-180</v>
      </c>
      <c r="S14" s="257">
        <f t="shared" si="20"/>
        <v>0</v>
      </c>
      <c r="T14" s="334">
        <f t="shared" si="6"/>
        <v>-540</v>
      </c>
    </row>
    <row r="15" spans="1:20" x14ac:dyDescent="0.25">
      <c r="A15" s="89" t="s">
        <v>317</v>
      </c>
      <c r="B15" s="280">
        <v>20</v>
      </c>
      <c r="C15" s="84">
        <f>C72</f>
        <v>6</v>
      </c>
      <c r="D15" s="301">
        <f t="shared" si="13"/>
        <v>120</v>
      </c>
      <c r="E15" s="107">
        <f>E72</f>
        <v>5</v>
      </c>
      <c r="F15" s="321">
        <f t="shared" si="14"/>
        <v>-20</v>
      </c>
      <c r="G15" s="107">
        <f>G72</f>
        <v>0</v>
      </c>
      <c r="H15" s="321">
        <f t="shared" si="15"/>
        <v>-120</v>
      </c>
      <c r="I15" s="107">
        <f>I72</f>
        <v>0</v>
      </c>
      <c r="J15" s="321">
        <f t="shared" si="16"/>
        <v>-120</v>
      </c>
      <c r="K15" s="257">
        <f t="shared" si="21"/>
        <v>5</v>
      </c>
      <c r="L15" s="334">
        <f t="shared" si="22"/>
        <v>-260</v>
      </c>
      <c r="M15" s="107">
        <f>M72</f>
        <v>0</v>
      </c>
      <c r="N15" s="321">
        <f t="shared" si="17"/>
        <v>-120</v>
      </c>
      <c r="O15" s="107">
        <f>O72</f>
        <v>0</v>
      </c>
      <c r="P15" s="321">
        <f t="shared" si="18"/>
        <v>-120</v>
      </c>
      <c r="Q15" s="107">
        <f>Q72</f>
        <v>0</v>
      </c>
      <c r="R15" s="321">
        <f t="shared" si="19"/>
        <v>-120</v>
      </c>
      <c r="S15" s="257">
        <f t="shared" si="20"/>
        <v>0</v>
      </c>
      <c r="T15" s="334">
        <f t="shared" si="6"/>
        <v>-360</v>
      </c>
    </row>
    <row r="16" spans="1:20" x14ac:dyDescent="0.25">
      <c r="A16" s="89" t="s">
        <v>318</v>
      </c>
      <c r="B16" s="280">
        <v>20</v>
      </c>
      <c r="C16" s="84">
        <f>C77</f>
        <v>6</v>
      </c>
      <c r="D16" s="301">
        <f t="shared" si="13"/>
        <v>120</v>
      </c>
      <c r="E16" s="107">
        <f>E77</f>
        <v>6</v>
      </c>
      <c r="F16" s="321">
        <f t="shared" si="14"/>
        <v>0</v>
      </c>
      <c r="G16" s="107">
        <f>G77</f>
        <v>0</v>
      </c>
      <c r="H16" s="321">
        <f t="shared" si="15"/>
        <v>-120</v>
      </c>
      <c r="I16" s="107">
        <f>I77</f>
        <v>0</v>
      </c>
      <c r="J16" s="321">
        <f t="shared" si="16"/>
        <v>-120</v>
      </c>
      <c r="K16" s="257">
        <f t="shared" si="21"/>
        <v>6</v>
      </c>
      <c r="L16" s="334">
        <f t="shared" si="22"/>
        <v>-240</v>
      </c>
      <c r="M16" s="107">
        <f>M77</f>
        <v>0</v>
      </c>
      <c r="N16" s="321">
        <f t="shared" si="17"/>
        <v>-120</v>
      </c>
      <c r="O16" s="107">
        <f>O77</f>
        <v>0</v>
      </c>
      <c r="P16" s="321">
        <f t="shared" si="18"/>
        <v>-120</v>
      </c>
      <c r="Q16" s="107">
        <f>Q77</f>
        <v>0</v>
      </c>
      <c r="R16" s="321">
        <f t="shared" si="19"/>
        <v>-120</v>
      </c>
      <c r="S16" s="257">
        <f t="shared" si="20"/>
        <v>0</v>
      </c>
      <c r="T16" s="334">
        <f t="shared" si="6"/>
        <v>-360</v>
      </c>
    </row>
    <row r="17" spans="1:20" x14ac:dyDescent="0.25">
      <c r="A17" s="89" t="s">
        <v>319</v>
      </c>
      <c r="B17" s="280">
        <v>20</v>
      </c>
      <c r="C17" s="84">
        <f>C82</f>
        <v>9</v>
      </c>
      <c r="D17" s="301">
        <f t="shared" si="13"/>
        <v>180</v>
      </c>
      <c r="E17" s="107">
        <f>E82</f>
        <v>7</v>
      </c>
      <c r="F17" s="321">
        <f t="shared" si="14"/>
        <v>-40</v>
      </c>
      <c r="G17" s="107">
        <f>G82</f>
        <v>0</v>
      </c>
      <c r="H17" s="321">
        <f t="shared" si="15"/>
        <v>-180</v>
      </c>
      <c r="I17" s="107">
        <f>I82</f>
        <v>0</v>
      </c>
      <c r="J17" s="321">
        <f t="shared" si="16"/>
        <v>-180</v>
      </c>
      <c r="K17" s="257">
        <f t="shared" si="21"/>
        <v>7</v>
      </c>
      <c r="L17" s="334">
        <f t="shared" si="22"/>
        <v>-400</v>
      </c>
      <c r="M17" s="107">
        <f>M82</f>
        <v>0</v>
      </c>
      <c r="N17" s="321">
        <f t="shared" si="17"/>
        <v>-180</v>
      </c>
      <c r="O17" s="107">
        <f>O82</f>
        <v>0</v>
      </c>
      <c r="P17" s="321">
        <f t="shared" si="18"/>
        <v>-180</v>
      </c>
      <c r="Q17" s="107">
        <f>Q82</f>
        <v>0</v>
      </c>
      <c r="R17" s="321">
        <f t="shared" si="19"/>
        <v>-180</v>
      </c>
      <c r="S17" s="257">
        <f t="shared" si="20"/>
        <v>0</v>
      </c>
      <c r="T17" s="334">
        <f t="shared" ref="T17:T18" si="23">(S17*$B17)-$D17*3</f>
        <v>-540</v>
      </c>
    </row>
    <row r="18" spans="1:20" ht="15.75" thickBot="1" x14ac:dyDescent="0.3">
      <c r="A18" s="63" t="s">
        <v>320</v>
      </c>
      <c r="B18" s="288">
        <v>20</v>
      </c>
      <c r="C18" s="64">
        <f>C87</f>
        <v>6</v>
      </c>
      <c r="D18" s="314">
        <f t="shared" si="13"/>
        <v>120</v>
      </c>
      <c r="E18" s="118">
        <f>E87</f>
        <v>5</v>
      </c>
      <c r="F18" s="329">
        <f t="shared" si="14"/>
        <v>-20</v>
      </c>
      <c r="G18" s="118">
        <f>G87</f>
        <v>0</v>
      </c>
      <c r="H18" s="329">
        <f t="shared" si="15"/>
        <v>-120</v>
      </c>
      <c r="I18" s="118">
        <f>I87</f>
        <v>0</v>
      </c>
      <c r="J18" s="329">
        <f t="shared" si="16"/>
        <v>-120</v>
      </c>
      <c r="K18" s="265">
        <f t="shared" si="21"/>
        <v>5</v>
      </c>
      <c r="L18" s="342">
        <f t="shared" si="22"/>
        <v>-260</v>
      </c>
      <c r="M18" s="118">
        <f>M87</f>
        <v>0</v>
      </c>
      <c r="N18" s="329">
        <f t="shared" si="17"/>
        <v>-120</v>
      </c>
      <c r="O18" s="118">
        <f>O87</f>
        <v>0</v>
      </c>
      <c r="P18" s="329">
        <f t="shared" si="18"/>
        <v>-120</v>
      </c>
      <c r="Q18" s="118">
        <f>Q87</f>
        <v>0</v>
      </c>
      <c r="R18" s="329">
        <f t="shared" si="19"/>
        <v>-120</v>
      </c>
      <c r="S18" s="265">
        <f t="shared" si="20"/>
        <v>0</v>
      </c>
      <c r="T18" s="342">
        <f t="shared" si="23"/>
        <v>-360</v>
      </c>
    </row>
    <row r="19" spans="1:20" ht="15.75" thickBot="1" x14ac:dyDescent="0.3">
      <c r="A19" s="430" t="s">
        <v>7</v>
      </c>
      <c r="B19" s="352">
        <f>SUM(B6:B18)</f>
        <v>280</v>
      </c>
      <c r="C19" s="353">
        <f t="shared" ref="C19:T19" si="24">SUM(C6:C18)</f>
        <v>70</v>
      </c>
      <c r="D19" s="354">
        <f t="shared" si="24"/>
        <v>1440</v>
      </c>
      <c r="E19" s="355">
        <f t="shared" si="24"/>
        <v>65</v>
      </c>
      <c r="F19" s="356">
        <f t="shared" si="24"/>
        <v>-80</v>
      </c>
      <c r="G19" s="355">
        <f t="shared" si="24"/>
        <v>0</v>
      </c>
      <c r="H19" s="356">
        <f t="shared" si="24"/>
        <v>-1440</v>
      </c>
      <c r="I19" s="355">
        <f t="shared" si="24"/>
        <v>0</v>
      </c>
      <c r="J19" s="356">
        <f t="shared" si="24"/>
        <v>-1440</v>
      </c>
      <c r="K19" s="357">
        <f t="shared" ref="K19:L19" si="25">SUM(K6:K18)</f>
        <v>65</v>
      </c>
      <c r="L19" s="427">
        <f t="shared" si="25"/>
        <v>-2960</v>
      </c>
      <c r="M19" s="355">
        <f t="shared" si="24"/>
        <v>0</v>
      </c>
      <c r="N19" s="356">
        <f t="shared" si="24"/>
        <v>-1440</v>
      </c>
      <c r="O19" s="355">
        <f t="shared" si="24"/>
        <v>0</v>
      </c>
      <c r="P19" s="356">
        <f t="shared" si="24"/>
        <v>-1440</v>
      </c>
      <c r="Q19" s="355">
        <f t="shared" si="24"/>
        <v>0</v>
      </c>
      <c r="R19" s="356">
        <f t="shared" si="24"/>
        <v>-1440</v>
      </c>
      <c r="S19" s="357">
        <f t="shared" si="24"/>
        <v>0</v>
      </c>
      <c r="T19" s="427">
        <f t="shared" si="24"/>
        <v>-4320</v>
      </c>
    </row>
    <row r="20" spans="1:20" x14ac:dyDescent="0.25">
      <c r="A20" s="104"/>
      <c r="B20" s="296"/>
    </row>
    <row r="21" spans="1:20" hidden="1" x14ac:dyDescent="0.25">
      <c r="A21" s="104"/>
      <c r="B21" s="296"/>
    </row>
    <row r="22" spans="1:20" ht="15.75" hidden="1" x14ac:dyDescent="0.25">
      <c r="A22" s="1290" t="s">
        <v>266</v>
      </c>
      <c r="B22" s="1291"/>
      <c r="C22" s="1291"/>
      <c r="D22" s="1291"/>
      <c r="E22" s="1291"/>
      <c r="F22" s="1291"/>
      <c r="G22" s="1291"/>
      <c r="H22" s="1291"/>
      <c r="I22" s="1291"/>
      <c r="J22" s="1291"/>
      <c r="K22" s="1291"/>
      <c r="L22" s="1291"/>
      <c r="M22" s="1291"/>
      <c r="N22" s="1291"/>
      <c r="O22" s="1291"/>
      <c r="P22" s="1291"/>
      <c r="Q22" s="1291"/>
      <c r="R22" s="1291"/>
      <c r="S22" s="1291"/>
      <c r="T22" s="1291"/>
    </row>
    <row r="23" spans="1:20" ht="36.75" hidden="1" thickBot="1" x14ac:dyDescent="0.3">
      <c r="A23" s="86" t="s">
        <v>14</v>
      </c>
      <c r="B23" s="278" t="s">
        <v>222</v>
      </c>
      <c r="C23" s="105" t="s">
        <v>165</v>
      </c>
      <c r="D23" s="306" t="s">
        <v>223</v>
      </c>
      <c r="E23" s="347" t="s">
        <v>2</v>
      </c>
      <c r="F23" s="348" t="s">
        <v>225</v>
      </c>
      <c r="G23" s="347" t="s">
        <v>3</v>
      </c>
      <c r="H23" s="348" t="s">
        <v>226</v>
      </c>
      <c r="I23" s="347" t="s">
        <v>4</v>
      </c>
      <c r="J23" s="348" t="s">
        <v>227</v>
      </c>
      <c r="K23" s="255" t="s">
        <v>197</v>
      </c>
      <c r="L23" s="346" t="s">
        <v>224</v>
      </c>
      <c r="M23" s="347" t="s">
        <v>5</v>
      </c>
      <c r="N23" s="348" t="s">
        <v>228</v>
      </c>
      <c r="O23" s="349" t="s">
        <v>194</v>
      </c>
      <c r="P23" s="348" t="s">
        <v>229</v>
      </c>
      <c r="Q23" s="349" t="s">
        <v>195</v>
      </c>
      <c r="R23" s="348" t="s">
        <v>230</v>
      </c>
      <c r="S23" s="255" t="s">
        <v>197</v>
      </c>
      <c r="T23" s="346" t="s">
        <v>224</v>
      </c>
    </row>
    <row r="24" spans="1:20" ht="15.75" hidden="1" thickTop="1" x14ac:dyDescent="0.25">
      <c r="A24" s="89" t="s">
        <v>33</v>
      </c>
      <c r="B24" s="280">
        <v>20</v>
      </c>
      <c r="C24" s="90">
        <f>'Pque N Mundo I'!B28</f>
        <v>3</v>
      </c>
      <c r="D24" s="308">
        <f t="shared" ref="D24" si="26">C24*B24</f>
        <v>60</v>
      </c>
      <c r="E24" s="107">
        <f>'Pque N Mundo I'!C28</f>
        <v>3</v>
      </c>
      <c r="F24" s="321">
        <f t="shared" ref="F24:H24" si="27">(E24*$B24)-$D24</f>
        <v>0</v>
      </c>
      <c r="G24" s="107">
        <f>'Pque N Mundo I'!E28</f>
        <v>0</v>
      </c>
      <c r="H24" s="321">
        <f t="shared" si="27"/>
        <v>-60</v>
      </c>
      <c r="I24" s="107">
        <f>'Pque N Mundo I'!G28</f>
        <v>0</v>
      </c>
      <c r="J24" s="321">
        <f t="shared" ref="J24" si="28">(I24*$B24)-$D24</f>
        <v>-60</v>
      </c>
      <c r="K24" s="257">
        <f t="shared" ref="K24" si="29">SUM(E24,G24,I24)</f>
        <v>3</v>
      </c>
      <c r="L24" s="334">
        <f t="shared" ref="L24" si="30">(K24*$B24)-$D24*3</f>
        <v>-120</v>
      </c>
      <c r="M24" s="107">
        <f>'Pque N Mundo I'!K28</f>
        <v>0</v>
      </c>
      <c r="N24" s="321">
        <f t="shared" ref="N24" si="31">(M24*$B24)-$D24</f>
        <v>-60</v>
      </c>
      <c r="O24" s="107">
        <f>'Pque N Mundo I'!M28</f>
        <v>0</v>
      </c>
      <c r="P24" s="321">
        <f t="shared" ref="P24" si="32">(O24*$B24)-$D24</f>
        <v>-60</v>
      </c>
      <c r="Q24" s="107">
        <f>'Pque N Mundo I'!O28</f>
        <v>0</v>
      </c>
      <c r="R24" s="321">
        <f t="shared" ref="R24" si="33">(Q24*$B24)-$D24</f>
        <v>-60</v>
      </c>
      <c r="S24" s="257">
        <f t="shared" ref="S24" si="34">SUM(M24,O24,Q24)</f>
        <v>0</v>
      </c>
      <c r="T24" s="334">
        <f t="shared" ref="T24" si="35">(S24*$B24)-$D24*3</f>
        <v>-180</v>
      </c>
    </row>
    <row r="25" spans="1:20" hidden="1" x14ac:dyDescent="0.25">
      <c r="A25" s="89" t="s">
        <v>19</v>
      </c>
      <c r="B25" s="280">
        <v>0</v>
      </c>
      <c r="C25" s="90">
        <f>'Pque N Mundo I'!B29</f>
        <v>0</v>
      </c>
      <c r="D25" s="308">
        <f t="shared" ref="D25" si="36">C25*B25</f>
        <v>0</v>
      </c>
      <c r="E25" s="107">
        <f>'Pque N Mundo I'!C29</f>
        <v>1</v>
      </c>
      <c r="F25" s="321">
        <f t="shared" ref="F25" si="37">(E25*$B25)-$D25</f>
        <v>0</v>
      </c>
      <c r="G25" s="107">
        <f>'Pque N Mundo I'!E29</f>
        <v>0</v>
      </c>
      <c r="H25" s="321">
        <f t="shared" ref="H25" si="38">(G25*$B25)-$D25</f>
        <v>0</v>
      </c>
      <c r="I25" s="107">
        <f>'Pque N Mundo I'!G29</f>
        <v>0</v>
      </c>
      <c r="J25" s="321">
        <f t="shared" ref="J25" si="39">(I25*$B25)-$D25</f>
        <v>0</v>
      </c>
      <c r="K25" s="257">
        <f t="shared" ref="K25" si="40">SUM(E25,G25,I25)</f>
        <v>1</v>
      </c>
      <c r="L25" s="334">
        <f t="shared" ref="L25" si="41">(K25*$B25)-$D25*3</f>
        <v>0</v>
      </c>
      <c r="M25" s="107">
        <f>'Pque N Mundo I'!K29</f>
        <v>0</v>
      </c>
      <c r="N25" s="321">
        <f t="shared" ref="N25" si="42">(M25*$B25)-$D25</f>
        <v>0</v>
      </c>
      <c r="O25" s="107">
        <f>'Pque N Mundo I'!M29</f>
        <v>0</v>
      </c>
      <c r="P25" s="321">
        <f t="shared" ref="P25" si="43">(O25*$B25)-$D25</f>
        <v>0</v>
      </c>
      <c r="Q25" s="107">
        <f>'Pque N Mundo I'!O29</f>
        <v>0</v>
      </c>
      <c r="R25" s="321">
        <f t="shared" ref="R25" si="44">(Q25*$B25)-$D25</f>
        <v>0</v>
      </c>
      <c r="S25" s="257">
        <f t="shared" ref="S25" si="45">SUM(M25,O25,Q25)</f>
        <v>0</v>
      </c>
      <c r="T25" s="334">
        <f t="shared" ref="T25" si="46">(S25*$B25)-$D25*3</f>
        <v>0</v>
      </c>
    </row>
    <row r="26" spans="1:20" ht="15.75" hidden="1" thickBot="1" x14ac:dyDescent="0.3">
      <c r="A26" s="6" t="s">
        <v>7</v>
      </c>
      <c r="B26" s="297">
        <f>SUM(B24:B25)</f>
        <v>20</v>
      </c>
      <c r="C26" s="7">
        <f t="shared" ref="C26:T26" si="47">SUM(C24:C25)</f>
        <v>3</v>
      </c>
      <c r="D26" s="304">
        <f t="shared" si="47"/>
        <v>60</v>
      </c>
      <c r="E26" s="8">
        <f t="shared" si="47"/>
        <v>4</v>
      </c>
      <c r="F26" s="323">
        <f t="shared" si="47"/>
        <v>0</v>
      </c>
      <c r="G26" s="8">
        <f t="shared" si="47"/>
        <v>0</v>
      </c>
      <c r="H26" s="323">
        <f t="shared" si="47"/>
        <v>-60</v>
      </c>
      <c r="I26" s="8">
        <f t="shared" si="47"/>
        <v>0</v>
      </c>
      <c r="J26" s="323">
        <f t="shared" si="47"/>
        <v>-60</v>
      </c>
      <c r="K26" s="81">
        <f t="shared" si="47"/>
        <v>4</v>
      </c>
      <c r="L26" s="336">
        <f t="shared" si="47"/>
        <v>-120</v>
      </c>
      <c r="M26" s="8">
        <f t="shared" si="47"/>
        <v>0</v>
      </c>
      <c r="N26" s="323">
        <f t="shared" si="47"/>
        <v>-60</v>
      </c>
      <c r="O26" s="8">
        <f t="shared" si="47"/>
        <v>0</v>
      </c>
      <c r="P26" s="323">
        <f t="shared" si="47"/>
        <v>-60</v>
      </c>
      <c r="Q26" s="8">
        <f t="shared" si="47"/>
        <v>0</v>
      </c>
      <c r="R26" s="323">
        <f t="shared" si="47"/>
        <v>-60</v>
      </c>
      <c r="S26" s="81">
        <f t="shared" si="47"/>
        <v>0</v>
      </c>
      <c r="T26" s="336">
        <f t="shared" si="47"/>
        <v>-180</v>
      </c>
    </row>
    <row r="27" spans="1:20" hidden="1" x14ac:dyDescent="0.25"/>
    <row r="28" spans="1:20" ht="15.75" hidden="1" x14ac:dyDescent="0.25">
      <c r="A28" s="1290" t="s">
        <v>47</v>
      </c>
      <c r="B28" s="1291"/>
      <c r="C28" s="1291"/>
      <c r="D28" s="1291"/>
      <c r="E28" s="1291"/>
      <c r="F28" s="1291"/>
      <c r="G28" s="1291"/>
      <c r="H28" s="1291"/>
      <c r="I28" s="1291"/>
      <c r="J28" s="1291"/>
      <c r="K28" s="1291"/>
      <c r="L28" s="1291"/>
      <c r="M28" s="1291"/>
      <c r="N28" s="1291"/>
      <c r="O28" s="1291"/>
      <c r="P28" s="1291"/>
      <c r="Q28" s="1291"/>
      <c r="R28" s="1291"/>
      <c r="S28" s="1291"/>
      <c r="T28" s="1291"/>
    </row>
    <row r="29" spans="1:20" ht="36.75" hidden="1" thickBot="1" x14ac:dyDescent="0.3">
      <c r="A29" s="86" t="s">
        <v>14</v>
      </c>
      <c r="B29" s="278" t="s">
        <v>222</v>
      </c>
      <c r="C29" s="105" t="s">
        <v>165</v>
      </c>
      <c r="D29" s="306" t="s">
        <v>223</v>
      </c>
      <c r="E29" s="347" t="s">
        <v>2</v>
      </c>
      <c r="F29" s="348" t="s">
        <v>225</v>
      </c>
      <c r="G29" s="347" t="s">
        <v>3</v>
      </c>
      <c r="H29" s="348" t="s">
        <v>226</v>
      </c>
      <c r="I29" s="347" t="s">
        <v>4</v>
      </c>
      <c r="J29" s="348" t="s">
        <v>227</v>
      </c>
      <c r="K29" s="255" t="s">
        <v>197</v>
      </c>
      <c r="L29" s="346" t="s">
        <v>224</v>
      </c>
      <c r="M29" s="347" t="s">
        <v>5</v>
      </c>
      <c r="N29" s="348" t="s">
        <v>228</v>
      </c>
      <c r="O29" s="349" t="s">
        <v>194</v>
      </c>
      <c r="P29" s="348" t="s">
        <v>229</v>
      </c>
      <c r="Q29" s="349" t="s">
        <v>195</v>
      </c>
      <c r="R29" s="348" t="s">
        <v>230</v>
      </c>
      <c r="S29" s="255" t="s">
        <v>197</v>
      </c>
      <c r="T29" s="346" t="s">
        <v>224</v>
      </c>
    </row>
    <row r="30" spans="1:20" ht="15.75" hidden="1" thickTop="1" x14ac:dyDescent="0.25">
      <c r="A30" s="89" t="s">
        <v>32</v>
      </c>
      <c r="B30" s="280">
        <v>40</v>
      </c>
      <c r="C30" s="84">
        <f>'Pque N Mundo II'!B27</f>
        <v>2</v>
      </c>
      <c r="D30" s="301">
        <f t="shared" ref="D30:D31" si="48">C30*B30</f>
        <v>80</v>
      </c>
      <c r="E30" s="107">
        <f>'Pque N Mundo II'!C27</f>
        <v>2</v>
      </c>
      <c r="F30" s="321">
        <f t="shared" ref="F30:F31" si="49">(E30*$B30)-$D30</f>
        <v>0</v>
      </c>
      <c r="G30" s="107">
        <f>'Pque N Mundo II'!E27</f>
        <v>0</v>
      </c>
      <c r="H30" s="321">
        <f t="shared" ref="H30:H31" si="50">(G30*$B30)-$D30</f>
        <v>-80</v>
      </c>
      <c r="I30" s="107">
        <f>'Pque N Mundo II'!G27</f>
        <v>0</v>
      </c>
      <c r="J30" s="321">
        <f t="shared" ref="J30:J31" si="51">(I30*$B30)-$D30</f>
        <v>-80</v>
      </c>
      <c r="K30" s="257">
        <f t="shared" ref="K30:K31" si="52">SUM(E30,G30,I30)</f>
        <v>2</v>
      </c>
      <c r="L30" s="334">
        <f t="shared" ref="L30:L31" si="53">(K30*$B30)-$D30*3</f>
        <v>-160</v>
      </c>
      <c r="M30" s="107">
        <f>'Pque N Mundo II'!K27</f>
        <v>0</v>
      </c>
      <c r="N30" s="321">
        <f t="shared" ref="N30:N31" si="54">(M30*$B30)-$D30</f>
        <v>-80</v>
      </c>
      <c r="O30" s="107">
        <f>'Pque N Mundo II'!M27</f>
        <v>0</v>
      </c>
      <c r="P30" s="321">
        <f t="shared" ref="P30:P31" si="55">(O30*$B30)-$D30</f>
        <v>-80</v>
      </c>
      <c r="Q30" s="107">
        <f>'Pque N Mundo II'!O27</f>
        <v>0</v>
      </c>
      <c r="R30" s="321">
        <f t="shared" ref="R30:R31" si="56">(Q30*$B30)-$D30</f>
        <v>-80</v>
      </c>
      <c r="S30" s="257">
        <f t="shared" ref="S30:S31" si="57">SUM(M30,O30,Q30)</f>
        <v>0</v>
      </c>
      <c r="T30" s="334">
        <f t="shared" ref="T30:T31" si="58">(S30*$B30)-$D30*3</f>
        <v>-240</v>
      </c>
    </row>
    <row r="31" spans="1:20" ht="15.75" hidden="1" thickBot="1" x14ac:dyDescent="0.3">
      <c r="A31" s="89" t="s">
        <v>33</v>
      </c>
      <c r="B31" s="280">
        <v>20</v>
      </c>
      <c r="C31" s="84">
        <f>'Pque N Mundo II'!B28</f>
        <v>2</v>
      </c>
      <c r="D31" s="301">
        <f t="shared" si="48"/>
        <v>40</v>
      </c>
      <c r="E31" s="107">
        <f>'Pque N Mundo II'!C28</f>
        <v>3</v>
      </c>
      <c r="F31" s="321">
        <f t="shared" si="49"/>
        <v>20</v>
      </c>
      <c r="G31" s="107">
        <f>'Pque N Mundo II'!E28</f>
        <v>0</v>
      </c>
      <c r="H31" s="321">
        <f t="shared" si="50"/>
        <v>-40</v>
      </c>
      <c r="I31" s="107">
        <f>'Pque N Mundo II'!G28</f>
        <v>0</v>
      </c>
      <c r="J31" s="321">
        <f t="shared" si="51"/>
        <v>-40</v>
      </c>
      <c r="K31" s="257">
        <f t="shared" si="52"/>
        <v>3</v>
      </c>
      <c r="L31" s="334">
        <f t="shared" si="53"/>
        <v>-60</v>
      </c>
      <c r="M31" s="107">
        <f>'Pque N Mundo II'!K28</f>
        <v>0</v>
      </c>
      <c r="N31" s="321">
        <f t="shared" si="54"/>
        <v>-40</v>
      </c>
      <c r="O31" s="107">
        <f>'Pque N Mundo II'!M28</f>
        <v>0</v>
      </c>
      <c r="P31" s="321">
        <f t="shared" si="55"/>
        <v>-40</v>
      </c>
      <c r="Q31" s="107">
        <f>'Pque N Mundo II'!O28</f>
        <v>0</v>
      </c>
      <c r="R31" s="321">
        <f t="shared" si="56"/>
        <v>-40</v>
      </c>
      <c r="S31" s="257">
        <f t="shared" si="57"/>
        <v>0</v>
      </c>
      <c r="T31" s="334">
        <f t="shared" si="58"/>
        <v>-120</v>
      </c>
    </row>
    <row r="32" spans="1:20" ht="15.75" hidden="1" thickBot="1" x14ac:dyDescent="0.3">
      <c r="A32" s="6" t="s">
        <v>7</v>
      </c>
      <c r="B32" s="297">
        <f>SUM(B30:B31)</f>
        <v>60</v>
      </c>
      <c r="C32" s="7">
        <f t="shared" ref="C32:T32" si="59">SUM(C30:C31)</f>
        <v>4</v>
      </c>
      <c r="D32" s="304">
        <f t="shared" si="59"/>
        <v>120</v>
      </c>
      <c r="E32" s="8">
        <f t="shared" si="59"/>
        <v>5</v>
      </c>
      <c r="F32" s="323">
        <f t="shared" si="59"/>
        <v>20</v>
      </c>
      <c r="G32" s="355">
        <f t="shared" si="59"/>
        <v>0</v>
      </c>
      <c r="H32" s="356">
        <f t="shared" si="59"/>
        <v>-120</v>
      </c>
      <c r="I32" s="355">
        <f t="shared" si="59"/>
        <v>0</v>
      </c>
      <c r="J32" s="356">
        <f t="shared" si="59"/>
        <v>-120</v>
      </c>
      <c r="K32" s="81">
        <f t="shared" ref="K32:L32" si="60">SUM(K30:K31)</f>
        <v>5</v>
      </c>
      <c r="L32" s="336">
        <f t="shared" si="60"/>
        <v>-220</v>
      </c>
      <c r="M32" s="8">
        <f t="shared" si="59"/>
        <v>0</v>
      </c>
      <c r="N32" s="323">
        <f t="shared" si="59"/>
        <v>-120</v>
      </c>
      <c r="O32" s="8">
        <f t="shared" si="59"/>
        <v>0</v>
      </c>
      <c r="P32" s="323">
        <f t="shared" si="59"/>
        <v>-120</v>
      </c>
      <c r="Q32" s="8">
        <f t="shared" si="59"/>
        <v>0</v>
      </c>
      <c r="R32" s="323">
        <f t="shared" si="59"/>
        <v>-120</v>
      </c>
      <c r="S32" s="81">
        <f t="shared" si="59"/>
        <v>0</v>
      </c>
      <c r="T32" s="336">
        <f t="shared" si="59"/>
        <v>-360</v>
      </c>
    </row>
    <row r="33" spans="1:20" hidden="1" x14ac:dyDescent="0.25"/>
    <row r="34" spans="1:20" ht="15.75" hidden="1" x14ac:dyDescent="0.25">
      <c r="A34" s="1290" t="s">
        <v>270</v>
      </c>
      <c r="B34" s="1291"/>
      <c r="C34" s="1291"/>
      <c r="D34" s="1291"/>
      <c r="E34" s="1291"/>
      <c r="F34" s="1291"/>
      <c r="G34" s="1291"/>
      <c r="H34" s="1291"/>
      <c r="I34" s="1291"/>
      <c r="J34" s="1291"/>
      <c r="K34" s="1291"/>
      <c r="L34" s="1291"/>
      <c r="M34" s="1291"/>
      <c r="N34" s="1291"/>
      <c r="O34" s="1291"/>
      <c r="P34" s="1291"/>
      <c r="Q34" s="1291"/>
      <c r="R34" s="1291"/>
      <c r="S34" s="1291"/>
      <c r="T34" s="1291"/>
    </row>
    <row r="35" spans="1:20" ht="36.75" hidden="1" thickBot="1" x14ac:dyDescent="0.3">
      <c r="A35" s="86" t="s">
        <v>14</v>
      </c>
      <c r="B35" s="278" t="s">
        <v>222</v>
      </c>
      <c r="C35" s="105" t="s">
        <v>165</v>
      </c>
      <c r="D35" s="306" t="s">
        <v>223</v>
      </c>
      <c r="E35" s="347" t="s">
        <v>2</v>
      </c>
      <c r="F35" s="348" t="s">
        <v>225</v>
      </c>
      <c r="G35" s="347" t="s">
        <v>3</v>
      </c>
      <c r="H35" s="348" t="s">
        <v>226</v>
      </c>
      <c r="I35" s="347" t="s">
        <v>4</v>
      </c>
      <c r="J35" s="348" t="s">
        <v>227</v>
      </c>
      <c r="K35" s="255" t="s">
        <v>197</v>
      </c>
      <c r="L35" s="346" t="s">
        <v>224</v>
      </c>
      <c r="M35" s="347" t="s">
        <v>5</v>
      </c>
      <c r="N35" s="348" t="s">
        <v>228</v>
      </c>
      <c r="O35" s="349" t="s">
        <v>194</v>
      </c>
      <c r="P35" s="348" t="s">
        <v>229</v>
      </c>
      <c r="Q35" s="349" t="s">
        <v>195</v>
      </c>
      <c r="R35" s="348" t="s">
        <v>230</v>
      </c>
      <c r="S35" s="255" t="s">
        <v>197</v>
      </c>
      <c r="T35" s="346" t="s">
        <v>224</v>
      </c>
    </row>
    <row r="36" spans="1:20" ht="16.5" hidden="1" thickTop="1" thickBot="1" x14ac:dyDescent="0.3">
      <c r="A36" s="89" t="s">
        <v>33</v>
      </c>
      <c r="B36" s="279">
        <v>20</v>
      </c>
      <c r="C36" s="88">
        <f>'AMA_UBS J Brasil'!$B$26</f>
        <v>6</v>
      </c>
      <c r="D36" s="307">
        <f t="shared" ref="D36" si="61">C36*B36</f>
        <v>120</v>
      </c>
      <c r="E36" s="106">
        <f>'AMA_UBS J Brasil'!$C$26</f>
        <v>6</v>
      </c>
      <c r="F36" s="320">
        <f t="shared" ref="F36" si="62">(E36*$B36)-$D36</f>
        <v>0</v>
      </c>
      <c r="G36" s="106">
        <f>'AMA_UBS J Brasil'!$E$26</f>
        <v>0</v>
      </c>
      <c r="H36" s="320">
        <f t="shared" ref="H36" si="63">(G36*$B36)-$D36</f>
        <v>-120</v>
      </c>
      <c r="I36" s="106">
        <f>'AMA_UBS J Brasil'!$G$26</f>
        <v>0</v>
      </c>
      <c r="J36" s="320">
        <f t="shared" ref="J36" si="64">(I36*$B36)-$D36</f>
        <v>-120</v>
      </c>
      <c r="K36" s="245">
        <f t="shared" ref="K36" si="65">SUM(E36,G36,I36)</f>
        <v>6</v>
      </c>
      <c r="L36" s="333">
        <f t="shared" ref="L36" si="66">(K36*$B36)-$D36*3</f>
        <v>-240</v>
      </c>
      <c r="M36" s="106">
        <f>'AMA_UBS J Brasil'!$K$26</f>
        <v>0</v>
      </c>
      <c r="N36" s="320">
        <f t="shared" ref="N36" si="67">(M36*$B36)-$D36</f>
        <v>-120</v>
      </c>
      <c r="O36" s="106">
        <f>'AMA_UBS J Brasil'!$M$26</f>
        <v>0</v>
      </c>
      <c r="P36" s="320">
        <f t="shared" ref="P36" si="68">(O36*$B36)-$D36</f>
        <v>-120</v>
      </c>
      <c r="Q36" s="106">
        <f>'AMA_UBS J Brasil'!$O$26</f>
        <v>0</v>
      </c>
      <c r="R36" s="320">
        <f t="shared" ref="R36" si="69">(Q36*$B36)-$D36</f>
        <v>-120</v>
      </c>
      <c r="S36" s="245">
        <f t="shared" ref="S36" si="70">SUM(M36,O36,Q36)</f>
        <v>0</v>
      </c>
      <c r="T36" s="333">
        <f t="shared" ref="T36" si="71">(S36*$B36)-$D36*3</f>
        <v>-360</v>
      </c>
    </row>
    <row r="37" spans="1:20" ht="15.75" hidden="1" thickBot="1" x14ac:dyDescent="0.3">
      <c r="A37" s="359" t="s">
        <v>7</v>
      </c>
      <c r="B37" s="360">
        <f t="shared" ref="B37:T37" si="72">SUM(B36:B36)</f>
        <v>20</v>
      </c>
      <c r="C37" s="384">
        <f t="shared" si="72"/>
        <v>6</v>
      </c>
      <c r="D37" s="385">
        <f t="shared" si="72"/>
        <v>120</v>
      </c>
      <c r="E37" s="361">
        <f t="shared" si="72"/>
        <v>6</v>
      </c>
      <c r="F37" s="362">
        <f t="shared" si="72"/>
        <v>0</v>
      </c>
      <c r="G37" s="361">
        <f t="shared" si="72"/>
        <v>0</v>
      </c>
      <c r="H37" s="362">
        <f t="shared" si="72"/>
        <v>-120</v>
      </c>
      <c r="I37" s="361">
        <f t="shared" si="72"/>
        <v>0</v>
      </c>
      <c r="J37" s="362">
        <f t="shared" si="72"/>
        <v>-120</v>
      </c>
      <c r="K37" s="363">
        <f t="shared" ref="K37:L37" si="73">SUM(K36:K36)</f>
        <v>6</v>
      </c>
      <c r="L37" s="364">
        <f t="shared" si="73"/>
        <v>-240</v>
      </c>
      <c r="M37" s="361">
        <f t="shared" si="72"/>
        <v>0</v>
      </c>
      <c r="N37" s="362">
        <f t="shared" si="72"/>
        <v>-120</v>
      </c>
      <c r="O37" s="361">
        <f t="shared" si="72"/>
        <v>0</v>
      </c>
      <c r="P37" s="362">
        <f t="shared" si="72"/>
        <v>-120</v>
      </c>
      <c r="Q37" s="361">
        <f t="shared" si="72"/>
        <v>0</v>
      </c>
      <c r="R37" s="362">
        <f t="shared" si="72"/>
        <v>-120</v>
      </c>
      <c r="S37" s="363">
        <f t="shared" si="72"/>
        <v>0</v>
      </c>
      <c r="T37" s="364">
        <f t="shared" si="72"/>
        <v>-360</v>
      </c>
    </row>
    <row r="39" spans="1:20" ht="15.75" x14ac:dyDescent="0.25">
      <c r="A39" s="1390" t="s">
        <v>274</v>
      </c>
      <c r="B39" s="1386"/>
      <c r="C39" s="1386"/>
      <c r="D39" s="1386"/>
      <c r="E39" s="1386"/>
      <c r="F39" s="1386"/>
      <c r="G39" s="1386"/>
      <c r="H39" s="1386"/>
      <c r="I39" s="1386"/>
      <c r="J39" s="1386"/>
      <c r="K39" s="1386"/>
      <c r="L39" s="1386"/>
      <c r="M39" s="1386"/>
      <c r="N39" s="1386"/>
      <c r="O39" s="1386"/>
      <c r="P39" s="1386"/>
      <c r="Q39" s="1386"/>
      <c r="R39" s="1386"/>
      <c r="S39" s="1386"/>
      <c r="T39" s="1386"/>
    </row>
    <row r="40" spans="1:20" ht="36.75" thickBot="1" x14ac:dyDescent="0.3">
      <c r="A40" s="86" t="s">
        <v>14</v>
      </c>
      <c r="B40" s="278" t="s">
        <v>222</v>
      </c>
      <c r="C40" s="105" t="s">
        <v>165</v>
      </c>
      <c r="D40" s="306" t="s">
        <v>223</v>
      </c>
      <c r="E40" s="347" t="str">
        <f>'Eq Minima Unds Horas'!E5</f>
        <v>MAR</v>
      </c>
      <c r="F40" s="348" t="str">
        <f>'Eq Minima Unds Horas'!F5</f>
        <v>Saldo Mar</v>
      </c>
      <c r="G40" s="347" t="str">
        <f>'Eq Minima Unds Horas'!G5</f>
        <v>ABR</v>
      </c>
      <c r="H40" s="348" t="str">
        <f>'Eq Minima Unds Horas'!H5</f>
        <v>Saldo Abr</v>
      </c>
      <c r="I40" s="347" t="str">
        <f>'Eq Minima Unds Horas'!I5</f>
        <v>MAI</v>
      </c>
      <c r="J40" s="348" t="str">
        <f>'Eq Minima Unds Horas'!J5</f>
        <v>Saldo Mai</v>
      </c>
      <c r="K40" s="255" t="str">
        <f>'Eq Minima Unds Horas'!K5</f>
        <v>3º Trimestre</v>
      </c>
      <c r="L40" s="346" t="str">
        <f>'Eq Minima Unds Horas'!L5</f>
        <v>Saldo Trim</v>
      </c>
      <c r="M40" s="347" t="str">
        <f>'Eq Minima Unds Horas'!M5</f>
        <v>JUN</v>
      </c>
      <c r="N40" s="348" t="str">
        <f>'Eq Minima Unds Horas'!N5</f>
        <v>Saldo Jun</v>
      </c>
      <c r="O40" s="349" t="str">
        <f>'Eq Minima Unds Horas'!O5</f>
        <v>JUL</v>
      </c>
      <c r="P40" s="348" t="str">
        <f>'Eq Minima Unds Horas'!P5</f>
        <v>Saldo Jul</v>
      </c>
      <c r="Q40" s="349" t="str">
        <f>'Eq Minima Unds Horas'!Q5</f>
        <v>AGO</v>
      </c>
      <c r="R40" s="348" t="str">
        <f>'Eq Minima Unds Horas'!R5</f>
        <v>Saldo Ago</v>
      </c>
      <c r="S40" s="255" t="str">
        <f>'Eq Minima Unds Horas'!S5</f>
        <v>4º Trimestre</v>
      </c>
      <c r="T40" s="346" t="str">
        <f>'Eq Minima Unds Horas'!T5</f>
        <v>Saldo Trim</v>
      </c>
    </row>
    <row r="41" spans="1:20" ht="15.75" thickTop="1" x14ac:dyDescent="0.25">
      <c r="A41" s="27" t="s">
        <v>323</v>
      </c>
      <c r="B41" s="284">
        <v>20</v>
      </c>
      <c r="C41" s="88">
        <f>'CEO II V EDE'!B22</f>
        <v>2</v>
      </c>
      <c r="D41" s="307">
        <f t="shared" ref="D41:D47" si="74">C41*B41</f>
        <v>40</v>
      </c>
      <c r="E41" s="106">
        <f>'CEO II V EDE'!C22</f>
        <v>2</v>
      </c>
      <c r="F41" s="320">
        <f t="shared" ref="F41:F47" si="75">(E41*$B41)-$D41</f>
        <v>0</v>
      </c>
      <c r="G41" s="106">
        <f>'CEO II V EDE'!E22</f>
        <v>0</v>
      </c>
      <c r="H41" s="320">
        <f t="shared" ref="H41:H47" si="76">(G41*$B41)-$D41</f>
        <v>-40</v>
      </c>
      <c r="I41" s="106">
        <f>'CEO II V EDE'!G22</f>
        <v>0</v>
      </c>
      <c r="J41" s="320">
        <f t="shared" ref="J41:J47" si="77">(I41*$B41)-$D41</f>
        <v>-40</v>
      </c>
      <c r="K41" s="245">
        <f t="shared" ref="K41:K47" si="78">SUM(E41,G41,I41)</f>
        <v>2</v>
      </c>
      <c r="L41" s="333">
        <f t="shared" ref="L41:L47" si="79">(K41*$B41)-$D41*3</f>
        <v>-80</v>
      </c>
      <c r="M41" s="106">
        <f>'CEO II V EDE'!K22</f>
        <v>0</v>
      </c>
      <c r="N41" s="320">
        <f t="shared" ref="N41:N47" si="80">(M41*$B41)-$D41</f>
        <v>-40</v>
      </c>
      <c r="O41" s="106">
        <f>'CEO II V EDE'!M22</f>
        <v>0</v>
      </c>
      <c r="P41" s="320">
        <f t="shared" ref="P41:P47" si="81">(O41*$B41)-$D41</f>
        <v>-40</v>
      </c>
      <c r="Q41" s="106">
        <f>'CEO II V EDE'!O22</f>
        <v>0</v>
      </c>
      <c r="R41" s="320">
        <f t="shared" ref="R41:R47" si="82">(Q41*$B41)-$D41</f>
        <v>-40</v>
      </c>
      <c r="S41" s="245">
        <f t="shared" ref="S41:S47" si="83">SUM(M41,O41,Q41)</f>
        <v>0</v>
      </c>
      <c r="T41" s="333">
        <f t="shared" ref="T41:T47" si="84">(S41*$B41)-$D41*3</f>
        <v>-120</v>
      </c>
    </row>
    <row r="42" spans="1:20" x14ac:dyDescent="0.25">
      <c r="A42" s="122" t="s">
        <v>324</v>
      </c>
      <c r="B42" s="285">
        <v>20</v>
      </c>
      <c r="C42" s="90">
        <f>'CEO II V EDE'!B23</f>
        <v>1</v>
      </c>
      <c r="D42" s="308">
        <f t="shared" si="74"/>
        <v>20</v>
      </c>
      <c r="E42" s="107">
        <f>'CEO II V EDE'!C23</f>
        <v>1</v>
      </c>
      <c r="F42" s="321">
        <f t="shared" si="75"/>
        <v>0</v>
      </c>
      <c r="G42" s="107">
        <f>'CEO II V EDE'!E23</f>
        <v>0</v>
      </c>
      <c r="H42" s="321">
        <f t="shared" si="76"/>
        <v>-20</v>
      </c>
      <c r="I42" s="107">
        <f>'CEO II V EDE'!G23</f>
        <v>0</v>
      </c>
      <c r="J42" s="321">
        <f t="shared" si="77"/>
        <v>-20</v>
      </c>
      <c r="K42" s="257">
        <f t="shared" si="78"/>
        <v>1</v>
      </c>
      <c r="L42" s="334">
        <f t="shared" si="79"/>
        <v>-40</v>
      </c>
      <c r="M42" s="107">
        <f>'CEO II V EDE'!K23</f>
        <v>0</v>
      </c>
      <c r="N42" s="321">
        <f t="shared" si="80"/>
        <v>-20</v>
      </c>
      <c r="O42" s="107">
        <f>'CEO II V EDE'!M23</f>
        <v>0</v>
      </c>
      <c r="P42" s="321">
        <f t="shared" si="81"/>
        <v>-20</v>
      </c>
      <c r="Q42" s="107">
        <f>'CEO II V EDE'!O23</f>
        <v>0</v>
      </c>
      <c r="R42" s="321">
        <f t="shared" si="82"/>
        <v>-20</v>
      </c>
      <c r="S42" s="257">
        <f t="shared" si="83"/>
        <v>0</v>
      </c>
      <c r="T42" s="334">
        <f t="shared" si="84"/>
        <v>-60</v>
      </c>
    </row>
    <row r="43" spans="1:20" x14ac:dyDescent="0.25">
      <c r="A43" s="122" t="s">
        <v>325</v>
      </c>
      <c r="B43" s="285">
        <v>20</v>
      </c>
      <c r="C43" s="90">
        <f>'CEO II V EDE'!B24</f>
        <v>1</v>
      </c>
      <c r="D43" s="308">
        <f t="shared" si="74"/>
        <v>20</v>
      </c>
      <c r="E43" s="107">
        <f>'CEO II V EDE'!C24</f>
        <v>1</v>
      </c>
      <c r="F43" s="321">
        <f t="shared" si="75"/>
        <v>0</v>
      </c>
      <c r="G43" s="107">
        <f>'CEO II V EDE'!E24</f>
        <v>0</v>
      </c>
      <c r="H43" s="321">
        <f t="shared" si="76"/>
        <v>-20</v>
      </c>
      <c r="I43" s="107">
        <f>'CEO II V EDE'!G24</f>
        <v>0</v>
      </c>
      <c r="J43" s="321">
        <f t="shared" si="77"/>
        <v>-20</v>
      </c>
      <c r="K43" s="257">
        <f t="shared" si="78"/>
        <v>1</v>
      </c>
      <c r="L43" s="334">
        <f t="shared" si="79"/>
        <v>-40</v>
      </c>
      <c r="M43" s="107">
        <f>'CEO II V EDE'!K24</f>
        <v>0</v>
      </c>
      <c r="N43" s="321">
        <f t="shared" si="80"/>
        <v>-20</v>
      </c>
      <c r="O43" s="107">
        <f>'CEO II V EDE'!M24</f>
        <v>0</v>
      </c>
      <c r="P43" s="321">
        <f t="shared" si="81"/>
        <v>-20</v>
      </c>
      <c r="Q43" s="107">
        <f>'CEO II V EDE'!O24</f>
        <v>0</v>
      </c>
      <c r="R43" s="321">
        <f t="shared" si="82"/>
        <v>-20</v>
      </c>
      <c r="S43" s="257">
        <f t="shared" si="83"/>
        <v>0</v>
      </c>
      <c r="T43" s="334">
        <f t="shared" si="84"/>
        <v>-60</v>
      </c>
    </row>
    <row r="44" spans="1:20" x14ac:dyDescent="0.25">
      <c r="A44" s="122" t="s">
        <v>326</v>
      </c>
      <c r="B44" s="285">
        <v>20</v>
      </c>
      <c r="C44" s="90">
        <f>'CEO II V EDE'!B25</f>
        <v>3</v>
      </c>
      <c r="D44" s="308">
        <f t="shared" si="74"/>
        <v>60</v>
      </c>
      <c r="E44" s="107">
        <f>'CEO II V EDE'!C25</f>
        <v>3</v>
      </c>
      <c r="F44" s="321">
        <f t="shared" si="75"/>
        <v>0</v>
      </c>
      <c r="G44" s="107">
        <f>'CEO II V EDE'!E25</f>
        <v>0</v>
      </c>
      <c r="H44" s="321">
        <f t="shared" si="76"/>
        <v>-60</v>
      </c>
      <c r="I44" s="107">
        <f>'CEO II V EDE'!G25</f>
        <v>0</v>
      </c>
      <c r="J44" s="321">
        <f t="shared" si="77"/>
        <v>-60</v>
      </c>
      <c r="K44" s="257">
        <f t="shared" si="78"/>
        <v>3</v>
      </c>
      <c r="L44" s="334">
        <f t="shared" si="79"/>
        <v>-120</v>
      </c>
      <c r="M44" s="107">
        <f>'CEO II V EDE'!K25</f>
        <v>0</v>
      </c>
      <c r="N44" s="321">
        <f t="shared" si="80"/>
        <v>-60</v>
      </c>
      <c r="O44" s="107">
        <f>'CEO II V EDE'!M25</f>
        <v>0</v>
      </c>
      <c r="P44" s="321">
        <f t="shared" si="81"/>
        <v>-60</v>
      </c>
      <c r="Q44" s="107">
        <f>'CEO II V EDE'!O25</f>
        <v>0</v>
      </c>
      <c r="R44" s="321">
        <f t="shared" si="82"/>
        <v>-60</v>
      </c>
      <c r="S44" s="257">
        <f t="shared" si="83"/>
        <v>0</v>
      </c>
      <c r="T44" s="334">
        <f t="shared" si="84"/>
        <v>-180</v>
      </c>
    </row>
    <row r="45" spans="1:20" x14ac:dyDescent="0.25">
      <c r="A45" s="122" t="s">
        <v>327</v>
      </c>
      <c r="B45" s="285">
        <v>20</v>
      </c>
      <c r="C45" s="90">
        <f>'CEO II V EDE'!B26</f>
        <v>2</v>
      </c>
      <c r="D45" s="308">
        <f t="shared" si="74"/>
        <v>40</v>
      </c>
      <c r="E45" s="107">
        <f>'CEO II V EDE'!C26</f>
        <v>2</v>
      </c>
      <c r="F45" s="321">
        <f t="shared" si="75"/>
        <v>0</v>
      </c>
      <c r="G45" s="107">
        <f>'CEO II V EDE'!E26</f>
        <v>0</v>
      </c>
      <c r="H45" s="321">
        <f t="shared" si="76"/>
        <v>-40</v>
      </c>
      <c r="I45" s="107">
        <f>'CEO II V EDE'!G26</f>
        <v>0</v>
      </c>
      <c r="J45" s="321">
        <f t="shared" si="77"/>
        <v>-40</v>
      </c>
      <c r="K45" s="257">
        <f t="shared" si="78"/>
        <v>2</v>
      </c>
      <c r="L45" s="334">
        <f t="shared" si="79"/>
        <v>-80</v>
      </c>
      <c r="M45" s="107">
        <f>'CEO II V EDE'!K26</f>
        <v>0</v>
      </c>
      <c r="N45" s="321">
        <f t="shared" si="80"/>
        <v>-40</v>
      </c>
      <c r="O45" s="107">
        <f>'CEO II V EDE'!M26</f>
        <v>0</v>
      </c>
      <c r="P45" s="321">
        <f t="shared" si="81"/>
        <v>-40</v>
      </c>
      <c r="Q45" s="107">
        <f>'CEO II V EDE'!O26</f>
        <v>0</v>
      </c>
      <c r="R45" s="321">
        <f t="shared" si="82"/>
        <v>-40</v>
      </c>
      <c r="S45" s="257">
        <f t="shared" si="83"/>
        <v>0</v>
      </c>
      <c r="T45" s="334">
        <f t="shared" si="84"/>
        <v>-120</v>
      </c>
    </row>
    <row r="46" spans="1:20" x14ac:dyDescent="0.25">
      <c r="A46" s="122" t="s">
        <v>328</v>
      </c>
      <c r="B46" s="285">
        <v>20</v>
      </c>
      <c r="C46" s="90">
        <f>'CEO II V EDE'!B27</f>
        <v>2</v>
      </c>
      <c r="D46" s="308">
        <f t="shared" si="74"/>
        <v>40</v>
      </c>
      <c r="E46" s="107">
        <f>'CEO II V EDE'!C27</f>
        <v>3</v>
      </c>
      <c r="F46" s="321">
        <f t="shared" si="75"/>
        <v>20</v>
      </c>
      <c r="G46" s="107">
        <f>'CEO II V EDE'!E27</f>
        <v>0</v>
      </c>
      <c r="H46" s="321">
        <f t="shared" si="76"/>
        <v>-40</v>
      </c>
      <c r="I46" s="107">
        <f>'CEO II V EDE'!G27</f>
        <v>0</v>
      </c>
      <c r="J46" s="321">
        <f t="shared" si="77"/>
        <v>-40</v>
      </c>
      <c r="K46" s="257">
        <f t="shared" si="78"/>
        <v>3</v>
      </c>
      <c r="L46" s="334">
        <f t="shared" si="79"/>
        <v>-60</v>
      </c>
      <c r="M46" s="107">
        <f>'CEO II V EDE'!K27</f>
        <v>0</v>
      </c>
      <c r="N46" s="321">
        <f t="shared" si="80"/>
        <v>-40</v>
      </c>
      <c r="O46" s="107">
        <f>'CEO II V EDE'!M27</f>
        <v>0</v>
      </c>
      <c r="P46" s="321">
        <f t="shared" si="81"/>
        <v>-40</v>
      </c>
      <c r="Q46" s="107">
        <f>'CEO II V EDE'!O27</f>
        <v>0</v>
      </c>
      <c r="R46" s="321">
        <f t="shared" si="82"/>
        <v>-40</v>
      </c>
      <c r="S46" s="257">
        <f t="shared" si="83"/>
        <v>0</v>
      </c>
      <c r="T46" s="334">
        <f t="shared" si="84"/>
        <v>-120</v>
      </c>
    </row>
    <row r="47" spans="1:20" ht="15.75" thickBot="1" x14ac:dyDescent="0.3">
      <c r="A47" s="428" t="s">
        <v>329</v>
      </c>
      <c r="B47" s="429">
        <v>20</v>
      </c>
      <c r="C47" s="91">
        <f>'CEO II V EDE'!B28</f>
        <v>1</v>
      </c>
      <c r="D47" s="358">
        <f t="shared" si="74"/>
        <v>20</v>
      </c>
      <c r="E47" s="118">
        <f>'CEO II V EDE'!C28</f>
        <v>1</v>
      </c>
      <c r="F47" s="329">
        <f t="shared" si="75"/>
        <v>0</v>
      </c>
      <c r="G47" s="118">
        <f>'CEO II V EDE'!E28</f>
        <v>0</v>
      </c>
      <c r="H47" s="329">
        <f t="shared" si="76"/>
        <v>-20</v>
      </c>
      <c r="I47" s="118">
        <f>'CEO II V EDE'!G28</f>
        <v>0</v>
      </c>
      <c r="J47" s="329">
        <f t="shared" si="77"/>
        <v>-20</v>
      </c>
      <c r="K47" s="265">
        <f t="shared" si="78"/>
        <v>1</v>
      </c>
      <c r="L47" s="342">
        <f t="shared" si="79"/>
        <v>-40</v>
      </c>
      <c r="M47" s="118">
        <f>'CEO II V EDE'!K28</f>
        <v>0</v>
      </c>
      <c r="N47" s="329">
        <f t="shared" si="80"/>
        <v>-20</v>
      </c>
      <c r="O47" s="118">
        <f>'CEO II V EDE'!M28</f>
        <v>0</v>
      </c>
      <c r="P47" s="329">
        <f t="shared" si="81"/>
        <v>-20</v>
      </c>
      <c r="Q47" s="118">
        <f>'CEO II V EDE'!O28</f>
        <v>0</v>
      </c>
      <c r="R47" s="329">
        <f t="shared" si="82"/>
        <v>-20</v>
      </c>
      <c r="S47" s="265">
        <f t="shared" si="83"/>
        <v>0</v>
      </c>
      <c r="T47" s="342">
        <f t="shared" si="84"/>
        <v>-60</v>
      </c>
    </row>
    <row r="48" spans="1:20" ht="15.75" thickBot="1" x14ac:dyDescent="0.3">
      <c r="A48" s="430" t="s">
        <v>7</v>
      </c>
      <c r="B48" s="352">
        <f t="shared" ref="B48:T48" si="85">SUM(B41:B47)</f>
        <v>140</v>
      </c>
      <c r="C48" s="353">
        <f t="shared" si="85"/>
        <v>12</v>
      </c>
      <c r="D48" s="354">
        <f t="shared" si="85"/>
        <v>240</v>
      </c>
      <c r="E48" s="355">
        <f t="shared" si="85"/>
        <v>13</v>
      </c>
      <c r="F48" s="356">
        <f t="shared" si="85"/>
        <v>20</v>
      </c>
      <c r="G48" s="355">
        <f t="shared" si="85"/>
        <v>0</v>
      </c>
      <c r="H48" s="356">
        <f t="shared" si="85"/>
        <v>-240</v>
      </c>
      <c r="I48" s="355">
        <f t="shared" si="85"/>
        <v>0</v>
      </c>
      <c r="J48" s="356">
        <f t="shared" si="85"/>
        <v>-240</v>
      </c>
      <c r="K48" s="357">
        <f t="shared" ref="K48:L48" si="86">SUM(K41:K47)</f>
        <v>13</v>
      </c>
      <c r="L48" s="427">
        <f t="shared" si="86"/>
        <v>-460</v>
      </c>
      <c r="M48" s="355">
        <f t="shared" si="85"/>
        <v>0</v>
      </c>
      <c r="N48" s="356">
        <f t="shared" si="85"/>
        <v>-240</v>
      </c>
      <c r="O48" s="355">
        <f t="shared" si="85"/>
        <v>0</v>
      </c>
      <c r="P48" s="356">
        <f t="shared" si="85"/>
        <v>-240</v>
      </c>
      <c r="Q48" s="355">
        <f t="shared" si="85"/>
        <v>0</v>
      </c>
      <c r="R48" s="356">
        <f t="shared" si="85"/>
        <v>-240</v>
      </c>
      <c r="S48" s="357">
        <f t="shared" si="85"/>
        <v>0</v>
      </c>
      <c r="T48" s="427">
        <f t="shared" si="85"/>
        <v>-720</v>
      </c>
    </row>
    <row r="50" spans="1:20" ht="15.75" hidden="1" x14ac:dyDescent="0.25">
      <c r="A50" s="1290" t="s">
        <v>276</v>
      </c>
      <c r="B50" s="1291"/>
      <c r="C50" s="1291"/>
      <c r="D50" s="1291"/>
      <c r="E50" s="1291"/>
      <c r="F50" s="1291"/>
      <c r="G50" s="1291"/>
      <c r="H50" s="1291"/>
      <c r="I50" s="1291"/>
      <c r="J50" s="1291"/>
      <c r="K50" s="1291"/>
      <c r="L50" s="1291"/>
      <c r="M50" s="1291"/>
      <c r="N50" s="1291"/>
      <c r="O50" s="1291"/>
      <c r="P50" s="1291"/>
      <c r="Q50" s="1291"/>
      <c r="R50" s="1291"/>
      <c r="S50" s="1291"/>
      <c r="T50" s="1291"/>
    </row>
    <row r="51" spans="1:20" ht="36.75" hidden="1" thickBot="1" x14ac:dyDescent="0.3">
      <c r="A51" s="86" t="s">
        <v>14</v>
      </c>
      <c r="B51" s="278" t="s">
        <v>222</v>
      </c>
      <c r="C51" s="105" t="s">
        <v>165</v>
      </c>
      <c r="D51" s="306" t="s">
        <v>223</v>
      </c>
      <c r="E51" s="347" t="s">
        <v>2</v>
      </c>
      <c r="F51" s="348" t="s">
        <v>225</v>
      </c>
      <c r="G51" s="347" t="s">
        <v>3</v>
      </c>
      <c r="H51" s="348" t="s">
        <v>226</v>
      </c>
      <c r="I51" s="347" t="s">
        <v>4</v>
      </c>
      <c r="J51" s="348" t="s">
        <v>227</v>
      </c>
      <c r="K51" s="255" t="s">
        <v>197</v>
      </c>
      <c r="L51" s="346" t="s">
        <v>224</v>
      </c>
      <c r="M51" s="347" t="s">
        <v>5</v>
      </c>
      <c r="N51" s="348" t="s">
        <v>228</v>
      </c>
      <c r="O51" s="349" t="s">
        <v>194</v>
      </c>
      <c r="P51" s="348" t="s">
        <v>229</v>
      </c>
      <c r="Q51" s="349" t="s">
        <v>195</v>
      </c>
      <c r="R51" s="348" t="s">
        <v>230</v>
      </c>
      <c r="S51" s="255" t="s">
        <v>197</v>
      </c>
      <c r="T51" s="346" t="s">
        <v>224</v>
      </c>
    </row>
    <row r="52" spans="1:20" hidden="1" x14ac:dyDescent="0.25">
      <c r="A52" s="89" t="s">
        <v>33</v>
      </c>
      <c r="B52" s="279">
        <v>20</v>
      </c>
      <c r="C52" s="88">
        <f>'AMA_UBS V Medeiros'!B21</f>
        <v>6</v>
      </c>
      <c r="D52" s="307">
        <f t="shared" ref="D52" si="87">C52*B52</f>
        <v>120</v>
      </c>
      <c r="E52" s="106">
        <f>'AMA_UBS V Medeiros'!C21</f>
        <v>6</v>
      </c>
      <c r="F52" s="320">
        <f t="shared" ref="F52" si="88">(E52*$B52)-$D52</f>
        <v>0</v>
      </c>
      <c r="G52" s="106">
        <f>'AMA_UBS V Medeiros'!E21</f>
        <v>0</v>
      </c>
      <c r="H52" s="320">
        <f t="shared" ref="H52" si="89">(G52*$B52)-$D52</f>
        <v>-120</v>
      </c>
      <c r="I52" s="106">
        <f>'AMA_UBS V Medeiros'!G21</f>
        <v>0</v>
      </c>
      <c r="J52" s="320">
        <f t="shared" ref="J52" si="90">(I52*$B52)-$D52</f>
        <v>-120</v>
      </c>
      <c r="K52" s="245">
        <f t="shared" ref="K52" si="91">SUM(E52,G52,I52)</f>
        <v>6</v>
      </c>
      <c r="L52" s="333">
        <f t="shared" ref="L52" si="92">(K52*$B52)-$D52*3</f>
        <v>-240</v>
      </c>
      <c r="M52" s="106">
        <f>'AMA_UBS V Medeiros'!K21</f>
        <v>0</v>
      </c>
      <c r="N52" s="320">
        <f t="shared" ref="N52" si="93">(M52*$B52)-$D52</f>
        <v>-120</v>
      </c>
      <c r="O52" s="106">
        <f>'AMA_UBS V Medeiros'!M21</f>
        <v>0</v>
      </c>
      <c r="P52" s="320">
        <f t="shared" ref="P52" si="94">(O52*$B52)-$D52</f>
        <v>-120</v>
      </c>
      <c r="Q52" s="106">
        <f>'AMA_UBS V Medeiros'!O21</f>
        <v>0</v>
      </c>
      <c r="R52" s="320">
        <f t="shared" ref="R52" si="95">(Q52*$B52)-$D52</f>
        <v>-120</v>
      </c>
      <c r="S52" s="245">
        <f t="shared" ref="S52" si="96">SUM(M52,O52,Q52)</f>
        <v>0</v>
      </c>
      <c r="T52" s="333">
        <f t="shared" ref="T52" si="97">(S52*$B52)-$D52*3</f>
        <v>-360</v>
      </c>
    </row>
    <row r="53" spans="1:20" ht="15.75" hidden="1" thickBot="1" x14ac:dyDescent="0.3">
      <c r="A53" s="373" t="s">
        <v>7</v>
      </c>
      <c r="B53" s="366">
        <f t="shared" ref="B53:T53" si="98">SUM(B52:B52)</f>
        <v>20</v>
      </c>
      <c r="C53" s="367">
        <f t="shared" si="98"/>
        <v>6</v>
      </c>
      <c r="D53" s="368">
        <f t="shared" si="98"/>
        <v>120</v>
      </c>
      <c r="E53" s="369">
        <f t="shared" si="98"/>
        <v>6</v>
      </c>
      <c r="F53" s="370">
        <f t="shared" si="98"/>
        <v>0</v>
      </c>
      <c r="G53" s="369">
        <f t="shared" si="98"/>
        <v>0</v>
      </c>
      <c r="H53" s="370">
        <f t="shared" si="98"/>
        <v>-120</v>
      </c>
      <c r="I53" s="369">
        <f t="shared" si="98"/>
        <v>0</v>
      </c>
      <c r="J53" s="370">
        <f t="shared" si="98"/>
        <v>-120</v>
      </c>
      <c r="K53" s="371">
        <f t="shared" ref="K53:L53" si="99">SUM(K52:K52)</f>
        <v>6</v>
      </c>
      <c r="L53" s="372">
        <f t="shared" si="99"/>
        <v>-240</v>
      </c>
      <c r="M53" s="369">
        <f t="shared" si="98"/>
        <v>0</v>
      </c>
      <c r="N53" s="370">
        <f t="shared" si="98"/>
        <v>-120</v>
      </c>
      <c r="O53" s="369">
        <f t="shared" si="98"/>
        <v>0</v>
      </c>
      <c r="P53" s="370">
        <f t="shared" si="98"/>
        <v>-120</v>
      </c>
      <c r="Q53" s="369">
        <f t="shared" si="98"/>
        <v>0</v>
      </c>
      <c r="R53" s="370">
        <f t="shared" si="98"/>
        <v>-120</v>
      </c>
      <c r="S53" s="371">
        <f t="shared" si="98"/>
        <v>0</v>
      </c>
      <c r="T53" s="372">
        <f t="shared" si="98"/>
        <v>-360</v>
      </c>
    </row>
    <row r="54" spans="1:20" hidden="1" x14ac:dyDescent="0.25"/>
    <row r="55" spans="1:20" ht="15.75" hidden="1" x14ac:dyDescent="0.25">
      <c r="A55" s="1290" t="s">
        <v>278</v>
      </c>
      <c r="B55" s="1291"/>
      <c r="C55" s="1291"/>
      <c r="D55" s="1291"/>
      <c r="E55" s="1291"/>
      <c r="F55" s="1291"/>
      <c r="G55" s="1291"/>
      <c r="H55" s="1291"/>
      <c r="I55" s="1291"/>
      <c r="J55" s="1291"/>
      <c r="K55" s="1291"/>
      <c r="L55" s="1291"/>
      <c r="M55" s="1291"/>
      <c r="N55" s="1291"/>
      <c r="O55" s="1291"/>
      <c r="P55" s="1291"/>
      <c r="Q55" s="1291"/>
      <c r="R55" s="1291"/>
      <c r="S55" s="1291"/>
      <c r="T55" s="1291"/>
    </row>
    <row r="56" spans="1:20" ht="36.75" hidden="1" thickBot="1" x14ac:dyDescent="0.3">
      <c r="A56" s="86" t="s">
        <v>14</v>
      </c>
      <c r="B56" s="278" t="s">
        <v>222</v>
      </c>
      <c r="C56" s="105" t="s">
        <v>165</v>
      </c>
      <c r="D56" s="306" t="s">
        <v>223</v>
      </c>
      <c r="E56" s="347" t="s">
        <v>2</v>
      </c>
      <c r="F56" s="348" t="s">
        <v>225</v>
      </c>
      <c r="G56" s="347" t="s">
        <v>3</v>
      </c>
      <c r="H56" s="348" t="s">
        <v>226</v>
      </c>
      <c r="I56" s="347" t="s">
        <v>4</v>
      </c>
      <c r="J56" s="348" t="s">
        <v>227</v>
      </c>
      <c r="K56" s="255" t="s">
        <v>197</v>
      </c>
      <c r="L56" s="346" t="s">
        <v>224</v>
      </c>
      <c r="M56" s="347" t="s">
        <v>5</v>
      </c>
      <c r="N56" s="348" t="s">
        <v>228</v>
      </c>
      <c r="O56" s="349" t="s">
        <v>194</v>
      </c>
      <c r="P56" s="348" t="s">
        <v>229</v>
      </c>
      <c r="Q56" s="349" t="s">
        <v>195</v>
      </c>
      <c r="R56" s="348" t="s">
        <v>230</v>
      </c>
      <c r="S56" s="255" t="s">
        <v>197</v>
      </c>
      <c r="T56" s="346" t="s">
        <v>224</v>
      </c>
    </row>
    <row r="57" spans="1:20" hidden="1" x14ac:dyDescent="0.25">
      <c r="A57" s="89" t="s">
        <v>33</v>
      </c>
      <c r="B57" s="279">
        <v>20</v>
      </c>
      <c r="C57" s="10">
        <f>'UBS Izolina Mazzei'!B33</f>
        <v>9</v>
      </c>
      <c r="D57" s="300">
        <f t="shared" ref="D57" si="100">C57*B57</f>
        <v>180</v>
      </c>
      <c r="E57" s="106">
        <f>'UBS Izolina Mazzei'!C33</f>
        <v>9</v>
      </c>
      <c r="F57" s="320">
        <f t="shared" ref="F57" si="101">(E57*$B57)-$D57</f>
        <v>0</v>
      </c>
      <c r="G57" s="106">
        <f>'UBS Izolina Mazzei'!E33</f>
        <v>0</v>
      </c>
      <c r="H57" s="320">
        <f t="shared" ref="H57" si="102">(G57*$B57)-$D57</f>
        <v>-180</v>
      </c>
      <c r="I57" s="106">
        <f>'UBS Izolina Mazzei'!G33</f>
        <v>0</v>
      </c>
      <c r="J57" s="320">
        <f t="shared" ref="J57" si="103">(I57*$B57)-$D57</f>
        <v>-180</v>
      </c>
      <c r="K57" s="245">
        <f t="shared" ref="K57" si="104">SUM(E57,G57,I57)</f>
        <v>9</v>
      </c>
      <c r="L57" s="333">
        <f t="shared" ref="L57" si="105">(K57*$B57)-$D57*3</f>
        <v>-360</v>
      </c>
      <c r="M57" s="106">
        <f>'UBS Izolina Mazzei'!K33</f>
        <v>0</v>
      </c>
      <c r="N57" s="320">
        <f t="shared" ref="N57" si="106">(M57*$B57)-$D57</f>
        <v>-180</v>
      </c>
      <c r="O57" s="106">
        <f>'UBS Izolina Mazzei'!M33</f>
        <v>0</v>
      </c>
      <c r="P57" s="320">
        <f t="shared" ref="P57" si="107">(O57*$B57)-$D57</f>
        <v>-180</v>
      </c>
      <c r="Q57" s="106">
        <f>'UBS Izolina Mazzei'!O33</f>
        <v>0</v>
      </c>
      <c r="R57" s="320">
        <f t="shared" ref="R57" si="108">(Q57*$B57)-$D57</f>
        <v>-180</v>
      </c>
      <c r="S57" s="245">
        <f t="shared" ref="S57" si="109">SUM(M57,O57,Q57)</f>
        <v>0</v>
      </c>
      <c r="T57" s="333">
        <f t="shared" ref="T57" si="110">(S57*$B57)-$D57*3</f>
        <v>-540</v>
      </c>
    </row>
    <row r="58" spans="1:20" ht="15.75" hidden="1" thickBot="1" x14ac:dyDescent="0.3">
      <c r="A58" s="6" t="s">
        <v>7</v>
      </c>
      <c r="B58" s="297">
        <f t="shared" ref="B58:T58" si="111">SUM(B57:B57)</f>
        <v>20</v>
      </c>
      <c r="C58" s="7">
        <f t="shared" si="111"/>
        <v>9</v>
      </c>
      <c r="D58" s="304">
        <f t="shared" si="111"/>
        <v>180</v>
      </c>
      <c r="E58" s="8">
        <f t="shared" si="111"/>
        <v>9</v>
      </c>
      <c r="F58" s="323">
        <f t="shared" si="111"/>
        <v>0</v>
      </c>
      <c r="G58" s="8">
        <f t="shared" si="111"/>
        <v>0</v>
      </c>
      <c r="H58" s="323">
        <f t="shared" si="111"/>
        <v>-180</v>
      </c>
      <c r="I58" s="8">
        <f t="shared" si="111"/>
        <v>0</v>
      </c>
      <c r="J58" s="323">
        <f t="shared" si="111"/>
        <v>-180</v>
      </c>
      <c r="K58" s="81">
        <f t="shared" ref="K58:L58" si="112">SUM(K57:K57)</f>
        <v>9</v>
      </c>
      <c r="L58" s="336">
        <f t="shared" si="112"/>
        <v>-360</v>
      </c>
      <c r="M58" s="8">
        <f t="shared" si="111"/>
        <v>0</v>
      </c>
      <c r="N58" s="323">
        <f t="shared" si="111"/>
        <v>-180</v>
      </c>
      <c r="O58" s="8">
        <f t="shared" si="111"/>
        <v>0</v>
      </c>
      <c r="P58" s="323">
        <f t="shared" si="111"/>
        <v>-180</v>
      </c>
      <c r="Q58" s="8">
        <f t="shared" si="111"/>
        <v>0</v>
      </c>
      <c r="R58" s="323">
        <f t="shared" si="111"/>
        <v>-180</v>
      </c>
      <c r="S58" s="81">
        <f t="shared" si="111"/>
        <v>0</v>
      </c>
      <c r="T58" s="336">
        <f t="shared" si="111"/>
        <v>-540</v>
      </c>
    </row>
    <row r="59" spans="1:20" hidden="1" x14ac:dyDescent="0.25"/>
    <row r="60" spans="1:20" ht="15.75" hidden="1" x14ac:dyDescent="0.25">
      <c r="A60" s="1290" t="s">
        <v>280</v>
      </c>
      <c r="B60" s="1291"/>
      <c r="C60" s="1291"/>
      <c r="D60" s="1291"/>
      <c r="E60" s="1291"/>
      <c r="F60" s="1291"/>
      <c r="G60" s="1291"/>
      <c r="H60" s="1291"/>
      <c r="I60" s="1291"/>
      <c r="J60" s="1291"/>
      <c r="K60" s="1291"/>
      <c r="L60" s="1291"/>
      <c r="M60" s="1291"/>
      <c r="N60" s="1291"/>
      <c r="O60" s="1291"/>
      <c r="P60" s="1291"/>
      <c r="Q60" s="1291"/>
      <c r="R60" s="1291"/>
      <c r="S60" s="1291"/>
      <c r="T60" s="1291"/>
    </row>
    <row r="61" spans="1:20" ht="36.75" hidden="1" thickBot="1" x14ac:dyDescent="0.3">
      <c r="A61" s="86" t="s">
        <v>14</v>
      </c>
      <c r="B61" s="278" t="s">
        <v>222</v>
      </c>
      <c r="C61" s="105" t="s">
        <v>165</v>
      </c>
      <c r="D61" s="306" t="s">
        <v>223</v>
      </c>
      <c r="E61" s="347" t="s">
        <v>2</v>
      </c>
      <c r="F61" s="348" t="s">
        <v>225</v>
      </c>
      <c r="G61" s="347" t="s">
        <v>3</v>
      </c>
      <c r="H61" s="348" t="s">
        <v>226</v>
      </c>
      <c r="I61" s="347" t="s">
        <v>4</v>
      </c>
      <c r="J61" s="348" t="s">
        <v>227</v>
      </c>
      <c r="K61" s="255" t="s">
        <v>197</v>
      </c>
      <c r="L61" s="346" t="s">
        <v>224</v>
      </c>
      <c r="M61" s="347" t="s">
        <v>5</v>
      </c>
      <c r="N61" s="348" t="s">
        <v>228</v>
      </c>
      <c r="O61" s="349" t="s">
        <v>194</v>
      </c>
      <c r="P61" s="348" t="s">
        <v>229</v>
      </c>
      <c r="Q61" s="349" t="s">
        <v>195</v>
      </c>
      <c r="R61" s="348" t="s">
        <v>230</v>
      </c>
      <c r="S61" s="255" t="s">
        <v>197</v>
      </c>
      <c r="T61" s="346" t="s">
        <v>224</v>
      </c>
    </row>
    <row r="62" spans="1:20" hidden="1" x14ac:dyDescent="0.25">
      <c r="A62" s="89" t="s">
        <v>33</v>
      </c>
      <c r="B62" s="279">
        <v>20</v>
      </c>
      <c r="C62" s="10">
        <f>'UBS Jardim Japão'!B19</f>
        <v>6</v>
      </c>
      <c r="D62" s="300">
        <f t="shared" ref="D62" si="113">C62*B62</f>
        <v>120</v>
      </c>
      <c r="E62" s="106">
        <f>'UBS Jardim Japão'!C19</f>
        <v>5</v>
      </c>
      <c r="F62" s="320">
        <f t="shared" ref="F62" si="114">(E62*$B62)-$D62</f>
        <v>-20</v>
      </c>
      <c r="G62" s="106">
        <f>'UBS Jardim Japão'!E19</f>
        <v>0</v>
      </c>
      <c r="H62" s="320">
        <f t="shared" ref="H62" si="115">(G62*$B62)-$D62</f>
        <v>-120</v>
      </c>
      <c r="I62" s="106">
        <f>'UBS Jardim Japão'!G19</f>
        <v>0</v>
      </c>
      <c r="J62" s="320">
        <f t="shared" ref="J62" si="116">(I62*$B62)-$D62</f>
        <v>-120</v>
      </c>
      <c r="K62" s="245">
        <f t="shared" ref="K62" si="117">SUM(E62,G62,I62)</f>
        <v>5</v>
      </c>
      <c r="L62" s="333">
        <f t="shared" ref="L62" si="118">(K62*$B62)-$D62*3</f>
        <v>-260</v>
      </c>
      <c r="M62" s="106">
        <f>'UBS Jardim Japão'!K19</f>
        <v>0</v>
      </c>
      <c r="N62" s="320">
        <f t="shared" ref="N62" si="119">(M62*$B62)-$D62</f>
        <v>-120</v>
      </c>
      <c r="O62" s="106">
        <f>'UBS Jardim Japão'!M19</f>
        <v>0</v>
      </c>
      <c r="P62" s="320">
        <f t="shared" ref="P62" si="120">(O62*$B62)-$D62</f>
        <v>-120</v>
      </c>
      <c r="Q62" s="106">
        <f>'UBS Jardim Japão'!O19</f>
        <v>0</v>
      </c>
      <c r="R62" s="320">
        <f t="shared" ref="R62" si="121">(Q62*$B62)-$D62</f>
        <v>-120</v>
      </c>
      <c r="S62" s="245">
        <f t="shared" ref="S62" si="122">SUM(M62,O62,Q62)</f>
        <v>0</v>
      </c>
      <c r="T62" s="333">
        <f t="shared" ref="T62" si="123">(S62*$B62)-$D62*3</f>
        <v>-360</v>
      </c>
    </row>
    <row r="63" spans="1:20" ht="15.75" hidden="1" thickBot="1" x14ac:dyDescent="0.3">
      <c r="A63" s="6" t="s">
        <v>7</v>
      </c>
      <c r="B63" s="297">
        <f t="shared" ref="B63:T63" si="124">SUM(B62:B62)</f>
        <v>20</v>
      </c>
      <c r="C63" s="7">
        <f t="shared" si="124"/>
        <v>6</v>
      </c>
      <c r="D63" s="304">
        <f t="shared" si="124"/>
        <v>120</v>
      </c>
      <c r="E63" s="8">
        <f t="shared" si="124"/>
        <v>5</v>
      </c>
      <c r="F63" s="323">
        <f t="shared" si="124"/>
        <v>-20</v>
      </c>
      <c r="G63" s="8">
        <f t="shared" si="124"/>
        <v>0</v>
      </c>
      <c r="H63" s="323">
        <f t="shared" si="124"/>
        <v>-120</v>
      </c>
      <c r="I63" s="8">
        <f t="shared" si="124"/>
        <v>0</v>
      </c>
      <c r="J63" s="323">
        <f t="shared" si="124"/>
        <v>-120</v>
      </c>
      <c r="K63" s="81">
        <f t="shared" ref="K63:L63" si="125">SUM(K62:K62)</f>
        <v>5</v>
      </c>
      <c r="L63" s="336">
        <f t="shared" si="125"/>
        <v>-260</v>
      </c>
      <c r="M63" s="8">
        <f t="shared" si="124"/>
        <v>0</v>
      </c>
      <c r="N63" s="323">
        <f t="shared" si="124"/>
        <v>-120</v>
      </c>
      <c r="O63" s="8">
        <f t="shared" si="124"/>
        <v>0</v>
      </c>
      <c r="P63" s="323">
        <f t="shared" si="124"/>
        <v>-120</v>
      </c>
      <c r="Q63" s="8">
        <f t="shared" si="124"/>
        <v>0</v>
      </c>
      <c r="R63" s="323">
        <f t="shared" si="124"/>
        <v>-120</v>
      </c>
      <c r="S63" s="81">
        <f t="shared" si="124"/>
        <v>0</v>
      </c>
      <c r="T63" s="336">
        <f t="shared" si="124"/>
        <v>-360</v>
      </c>
    </row>
    <row r="64" spans="1:20" hidden="1" x14ac:dyDescent="0.25"/>
    <row r="65" spans="1:20" ht="15.75" hidden="1" x14ac:dyDescent="0.25">
      <c r="A65" s="1290" t="s">
        <v>283</v>
      </c>
      <c r="B65" s="1291"/>
      <c r="C65" s="1291"/>
      <c r="D65" s="1291"/>
      <c r="E65" s="1291"/>
      <c r="F65" s="1291"/>
      <c r="G65" s="1291"/>
      <c r="H65" s="1291"/>
      <c r="I65" s="1291"/>
      <c r="J65" s="1291"/>
      <c r="K65" s="1291"/>
      <c r="L65" s="1291"/>
      <c r="M65" s="1291"/>
      <c r="N65" s="1291"/>
      <c r="O65" s="1291"/>
      <c r="P65" s="1291"/>
      <c r="Q65" s="1291"/>
      <c r="R65" s="1291"/>
      <c r="S65" s="1291"/>
      <c r="T65" s="1291"/>
    </row>
    <row r="66" spans="1:20" ht="36.75" hidden="1" thickBot="1" x14ac:dyDescent="0.3">
      <c r="A66" s="86" t="s">
        <v>14</v>
      </c>
      <c r="B66" s="278" t="s">
        <v>222</v>
      </c>
      <c r="C66" s="105" t="s">
        <v>165</v>
      </c>
      <c r="D66" s="306" t="s">
        <v>223</v>
      </c>
      <c r="E66" s="347" t="s">
        <v>2</v>
      </c>
      <c r="F66" s="348" t="s">
        <v>225</v>
      </c>
      <c r="G66" s="347" t="s">
        <v>3</v>
      </c>
      <c r="H66" s="348" t="s">
        <v>226</v>
      </c>
      <c r="I66" s="347" t="s">
        <v>4</v>
      </c>
      <c r="J66" s="348" t="s">
        <v>227</v>
      </c>
      <c r="K66" s="255" t="s">
        <v>197</v>
      </c>
      <c r="L66" s="346" t="s">
        <v>224</v>
      </c>
      <c r="M66" s="347" t="s">
        <v>5</v>
      </c>
      <c r="N66" s="348" t="s">
        <v>228</v>
      </c>
      <c r="O66" s="349" t="s">
        <v>194</v>
      </c>
      <c r="P66" s="348" t="s">
        <v>229</v>
      </c>
      <c r="Q66" s="349" t="s">
        <v>195</v>
      </c>
      <c r="R66" s="348" t="s">
        <v>230</v>
      </c>
      <c r="S66" s="255" t="s">
        <v>197</v>
      </c>
      <c r="T66" s="346" t="s">
        <v>224</v>
      </c>
    </row>
    <row r="67" spans="1:20" hidden="1" x14ac:dyDescent="0.25">
      <c r="A67" s="89" t="s">
        <v>33</v>
      </c>
      <c r="B67" s="279">
        <v>20</v>
      </c>
      <c r="C67" s="10">
        <f>'UBS Vila Ede'!B19</f>
        <v>9</v>
      </c>
      <c r="D67" s="300">
        <f t="shared" ref="D67" si="126">C67*B67</f>
        <v>180</v>
      </c>
      <c r="E67" s="106">
        <f>'UBS Vila Ede'!C19</f>
        <v>7</v>
      </c>
      <c r="F67" s="320">
        <f t="shared" ref="F67" si="127">(E67*$B67)-$D67</f>
        <v>-40</v>
      </c>
      <c r="G67" s="106">
        <f>'UBS Vila Ede'!E19</f>
        <v>0</v>
      </c>
      <c r="H67" s="320">
        <f t="shared" ref="H67" si="128">(G67*$B67)-$D67</f>
        <v>-180</v>
      </c>
      <c r="I67" s="106">
        <f>'UBS Vila Ede'!G19</f>
        <v>0</v>
      </c>
      <c r="J67" s="320">
        <f t="shared" ref="J67" si="129">(I67*$B67)-$D67</f>
        <v>-180</v>
      </c>
      <c r="K67" s="245">
        <f t="shared" ref="K67" si="130">SUM(E67,G67,I67)</f>
        <v>7</v>
      </c>
      <c r="L67" s="333">
        <f t="shared" ref="L67" si="131">(K67*$B67)-$D67*3</f>
        <v>-400</v>
      </c>
      <c r="M67" s="106">
        <f>'UBS Vila Ede'!K19</f>
        <v>0</v>
      </c>
      <c r="N67" s="320">
        <f t="shared" ref="N67" si="132">(M67*$B67)-$D67</f>
        <v>-180</v>
      </c>
      <c r="O67" s="106">
        <f>'UBS Vila Ede'!M19</f>
        <v>0</v>
      </c>
      <c r="P67" s="320">
        <f t="shared" ref="P67" si="133">(O67*$B67)-$D67</f>
        <v>-180</v>
      </c>
      <c r="Q67" s="106">
        <f>'UBS Vila Ede'!O19</f>
        <v>0</v>
      </c>
      <c r="R67" s="320">
        <f t="shared" ref="R67" si="134">(Q67*$B67)-$D67</f>
        <v>-180</v>
      </c>
      <c r="S67" s="245">
        <f t="shared" ref="S67" si="135">SUM(M67,O67,Q67)</f>
        <v>0</v>
      </c>
      <c r="T67" s="333">
        <f t="shared" ref="T67" si="136">(S67*$B67)-$D67*3</f>
        <v>-540</v>
      </c>
    </row>
    <row r="68" spans="1:20" ht="15.75" hidden="1" thickBot="1" x14ac:dyDescent="0.3">
      <c r="A68" s="373" t="s">
        <v>7</v>
      </c>
      <c r="B68" s="366">
        <f t="shared" ref="B68:T68" si="137">SUM(B67:B67)</f>
        <v>20</v>
      </c>
      <c r="C68" s="367">
        <f t="shared" si="137"/>
        <v>9</v>
      </c>
      <c r="D68" s="368">
        <f t="shared" si="137"/>
        <v>180</v>
      </c>
      <c r="E68" s="369">
        <f t="shared" si="137"/>
        <v>7</v>
      </c>
      <c r="F68" s="370">
        <f t="shared" si="137"/>
        <v>-40</v>
      </c>
      <c r="G68" s="369">
        <f t="shared" si="137"/>
        <v>0</v>
      </c>
      <c r="H68" s="370">
        <f t="shared" si="137"/>
        <v>-180</v>
      </c>
      <c r="I68" s="369">
        <f t="shared" si="137"/>
        <v>0</v>
      </c>
      <c r="J68" s="370">
        <f t="shared" si="137"/>
        <v>-180</v>
      </c>
      <c r="K68" s="371">
        <f t="shared" ref="K68:L68" si="138">SUM(K67:K67)</f>
        <v>7</v>
      </c>
      <c r="L68" s="372">
        <f t="shared" si="138"/>
        <v>-400</v>
      </c>
      <c r="M68" s="369">
        <f t="shared" si="137"/>
        <v>0</v>
      </c>
      <c r="N68" s="370">
        <f t="shared" si="137"/>
        <v>-180</v>
      </c>
      <c r="O68" s="369">
        <f t="shared" si="137"/>
        <v>0</v>
      </c>
      <c r="P68" s="370">
        <f t="shared" si="137"/>
        <v>-180</v>
      </c>
      <c r="Q68" s="369">
        <f t="shared" si="137"/>
        <v>0</v>
      </c>
      <c r="R68" s="370">
        <f t="shared" si="137"/>
        <v>-180</v>
      </c>
      <c r="S68" s="371">
        <f t="shared" si="137"/>
        <v>0</v>
      </c>
      <c r="T68" s="372">
        <f t="shared" si="137"/>
        <v>-540</v>
      </c>
    </row>
    <row r="69" spans="1:20" hidden="1" x14ac:dyDescent="0.25"/>
    <row r="70" spans="1:20" ht="15.75" hidden="1" x14ac:dyDescent="0.25">
      <c r="A70" s="1290" t="s">
        <v>285</v>
      </c>
      <c r="B70" s="1291"/>
      <c r="C70" s="1291"/>
      <c r="D70" s="1291"/>
      <c r="E70" s="1291"/>
      <c r="F70" s="1291"/>
      <c r="G70" s="1291"/>
      <c r="H70" s="1291"/>
      <c r="I70" s="1291"/>
      <c r="J70" s="1291"/>
      <c r="K70" s="1291"/>
      <c r="L70" s="1291"/>
      <c r="M70" s="1291"/>
      <c r="N70" s="1291"/>
      <c r="O70" s="1291"/>
      <c r="P70" s="1291"/>
      <c r="Q70" s="1291"/>
      <c r="R70" s="1291"/>
      <c r="S70" s="1291"/>
      <c r="T70" s="1291"/>
    </row>
    <row r="71" spans="1:20" ht="36.75" hidden="1" thickBot="1" x14ac:dyDescent="0.3">
      <c r="A71" s="86" t="s">
        <v>14</v>
      </c>
      <c r="B71" s="278" t="s">
        <v>222</v>
      </c>
      <c r="C71" s="105" t="s">
        <v>165</v>
      </c>
      <c r="D71" s="306" t="s">
        <v>223</v>
      </c>
      <c r="E71" s="347" t="s">
        <v>2</v>
      </c>
      <c r="F71" s="348" t="s">
        <v>225</v>
      </c>
      <c r="G71" s="347" t="s">
        <v>3</v>
      </c>
      <c r="H71" s="348" t="s">
        <v>226</v>
      </c>
      <c r="I71" s="347" t="s">
        <v>4</v>
      </c>
      <c r="J71" s="348" t="s">
        <v>227</v>
      </c>
      <c r="K71" s="255" t="s">
        <v>197</v>
      </c>
      <c r="L71" s="346" t="s">
        <v>224</v>
      </c>
      <c r="M71" s="347" t="s">
        <v>5</v>
      </c>
      <c r="N71" s="348" t="s">
        <v>228</v>
      </c>
      <c r="O71" s="349" t="s">
        <v>194</v>
      </c>
      <c r="P71" s="348" t="s">
        <v>229</v>
      </c>
      <c r="Q71" s="349" t="s">
        <v>195</v>
      </c>
      <c r="R71" s="348" t="s">
        <v>230</v>
      </c>
      <c r="S71" s="255" t="s">
        <v>197</v>
      </c>
      <c r="T71" s="346" t="s">
        <v>224</v>
      </c>
    </row>
    <row r="72" spans="1:20" hidden="1" x14ac:dyDescent="0.25">
      <c r="A72" s="89" t="s">
        <v>33</v>
      </c>
      <c r="B72" s="279">
        <v>20</v>
      </c>
      <c r="C72" s="10">
        <f>'UBS Vila Leonor'!B18</f>
        <v>6</v>
      </c>
      <c r="D72" s="300">
        <f t="shared" ref="D72" si="139">C72*B72</f>
        <v>120</v>
      </c>
      <c r="E72" s="106">
        <f>'UBS Vila Leonor'!C18</f>
        <v>5</v>
      </c>
      <c r="F72" s="320">
        <f t="shared" ref="F72" si="140">(E72*$B72)-$D72</f>
        <v>-20</v>
      </c>
      <c r="G72" s="106">
        <f>'UBS Vila Leonor'!E18</f>
        <v>0</v>
      </c>
      <c r="H72" s="320">
        <f t="shared" ref="H72" si="141">(G72*$B72)-$D72</f>
        <v>-120</v>
      </c>
      <c r="I72" s="106">
        <f>'UBS Vila Leonor'!G18</f>
        <v>0</v>
      </c>
      <c r="J72" s="320">
        <f t="shared" ref="J72" si="142">(I72*$B72)-$D72</f>
        <v>-120</v>
      </c>
      <c r="K72" s="245">
        <f t="shared" ref="K72" si="143">SUM(E72,G72,I72)</f>
        <v>5</v>
      </c>
      <c r="L72" s="333">
        <f t="shared" ref="L72" si="144">(K72*$B72)-$D72*3</f>
        <v>-260</v>
      </c>
      <c r="M72" s="106">
        <f>'UBS Vila Leonor'!K18</f>
        <v>0</v>
      </c>
      <c r="N72" s="320">
        <f t="shared" ref="N72" si="145">(M72*$B72)-$D72</f>
        <v>-120</v>
      </c>
      <c r="O72" s="106">
        <f>'UBS Vila Leonor'!M18</f>
        <v>0</v>
      </c>
      <c r="P72" s="320">
        <f t="shared" ref="P72" si="146">(O72*$B72)-$D72</f>
        <v>-120</v>
      </c>
      <c r="Q72" s="106">
        <f>'UBS Vila Leonor'!O18</f>
        <v>0</v>
      </c>
      <c r="R72" s="320">
        <f t="shared" ref="R72" si="147">(Q72*$B72)-$D72</f>
        <v>-120</v>
      </c>
      <c r="S72" s="245">
        <f t="shared" ref="S72" si="148">SUM(M72,O72,Q72)</f>
        <v>0</v>
      </c>
      <c r="T72" s="333">
        <f t="shared" ref="T72" si="149">(S72*$B72)-$D72*3</f>
        <v>-360</v>
      </c>
    </row>
    <row r="73" spans="1:20" ht="15.75" hidden="1" thickBot="1" x14ac:dyDescent="0.3">
      <c r="A73" s="373" t="s">
        <v>7</v>
      </c>
      <c r="B73" s="366">
        <f t="shared" ref="B73:T73" si="150">SUM(B72:B72)</f>
        <v>20</v>
      </c>
      <c r="C73" s="367">
        <f t="shared" si="150"/>
        <v>6</v>
      </c>
      <c r="D73" s="368">
        <f t="shared" si="150"/>
        <v>120</v>
      </c>
      <c r="E73" s="369">
        <f t="shared" si="150"/>
        <v>5</v>
      </c>
      <c r="F73" s="370">
        <f t="shared" si="150"/>
        <v>-20</v>
      </c>
      <c r="G73" s="369">
        <f t="shared" si="150"/>
        <v>0</v>
      </c>
      <c r="H73" s="370">
        <f t="shared" si="150"/>
        <v>-120</v>
      </c>
      <c r="I73" s="369">
        <f t="shared" si="150"/>
        <v>0</v>
      </c>
      <c r="J73" s="370">
        <f t="shared" si="150"/>
        <v>-120</v>
      </c>
      <c r="K73" s="371">
        <f t="shared" ref="K73:L73" si="151">SUM(K72:K72)</f>
        <v>5</v>
      </c>
      <c r="L73" s="372">
        <f t="shared" si="151"/>
        <v>-260</v>
      </c>
      <c r="M73" s="369">
        <f t="shared" si="150"/>
        <v>0</v>
      </c>
      <c r="N73" s="370">
        <f t="shared" si="150"/>
        <v>-120</v>
      </c>
      <c r="O73" s="369">
        <f t="shared" si="150"/>
        <v>0</v>
      </c>
      <c r="P73" s="370">
        <f t="shared" si="150"/>
        <v>-120</v>
      </c>
      <c r="Q73" s="369">
        <f t="shared" si="150"/>
        <v>0</v>
      </c>
      <c r="R73" s="370">
        <f t="shared" si="150"/>
        <v>-120</v>
      </c>
      <c r="S73" s="371">
        <f t="shared" si="150"/>
        <v>0</v>
      </c>
      <c r="T73" s="372">
        <f t="shared" si="150"/>
        <v>-360</v>
      </c>
    </row>
    <row r="74" spans="1:20" hidden="1" x14ac:dyDescent="0.25"/>
    <row r="75" spans="1:20" ht="15.75" hidden="1" x14ac:dyDescent="0.25">
      <c r="A75" s="1290" t="s">
        <v>287</v>
      </c>
      <c r="B75" s="1291"/>
      <c r="C75" s="1291"/>
      <c r="D75" s="1291"/>
      <c r="E75" s="1291"/>
      <c r="F75" s="1291"/>
      <c r="G75" s="1291"/>
      <c r="H75" s="1291"/>
      <c r="I75" s="1291"/>
      <c r="J75" s="1291"/>
      <c r="K75" s="1291"/>
      <c r="L75" s="1291"/>
      <c r="M75" s="1291"/>
      <c r="N75" s="1291"/>
      <c r="O75" s="1291"/>
      <c r="P75" s="1291"/>
      <c r="Q75" s="1291"/>
      <c r="R75" s="1291"/>
      <c r="S75" s="1291"/>
      <c r="T75" s="1291"/>
    </row>
    <row r="76" spans="1:20" ht="36.75" hidden="1" thickBot="1" x14ac:dyDescent="0.3">
      <c r="A76" s="86" t="s">
        <v>14</v>
      </c>
      <c r="B76" s="278" t="s">
        <v>222</v>
      </c>
      <c r="C76" s="105" t="s">
        <v>165</v>
      </c>
      <c r="D76" s="306" t="s">
        <v>223</v>
      </c>
      <c r="E76" s="347" t="s">
        <v>2</v>
      </c>
      <c r="F76" s="348" t="s">
        <v>225</v>
      </c>
      <c r="G76" s="347" t="s">
        <v>3</v>
      </c>
      <c r="H76" s="348" t="s">
        <v>226</v>
      </c>
      <c r="I76" s="347" t="s">
        <v>4</v>
      </c>
      <c r="J76" s="348" t="s">
        <v>227</v>
      </c>
      <c r="K76" s="255" t="s">
        <v>197</v>
      </c>
      <c r="L76" s="346" t="s">
        <v>224</v>
      </c>
      <c r="M76" s="347" t="s">
        <v>5</v>
      </c>
      <c r="N76" s="348" t="s">
        <v>228</v>
      </c>
      <c r="O76" s="349" t="s">
        <v>194</v>
      </c>
      <c r="P76" s="348" t="s">
        <v>229</v>
      </c>
      <c r="Q76" s="349" t="s">
        <v>195</v>
      </c>
      <c r="R76" s="348" t="s">
        <v>230</v>
      </c>
      <c r="S76" s="255" t="s">
        <v>197</v>
      </c>
      <c r="T76" s="346" t="s">
        <v>224</v>
      </c>
    </row>
    <row r="77" spans="1:20" hidden="1" x14ac:dyDescent="0.25">
      <c r="A77" s="89" t="s">
        <v>33</v>
      </c>
      <c r="B77" s="279">
        <v>20</v>
      </c>
      <c r="C77" s="10">
        <f>'UBS Vila Sabrina'!B18</f>
        <v>6</v>
      </c>
      <c r="D77" s="300">
        <f t="shared" ref="D77" si="152">C77*B77</f>
        <v>120</v>
      </c>
      <c r="E77" s="106">
        <f>'UBS Vila Sabrina'!C18</f>
        <v>6</v>
      </c>
      <c r="F77" s="320">
        <f t="shared" ref="F77" si="153">(E77*$B77)-$D77</f>
        <v>0</v>
      </c>
      <c r="G77" s="106">
        <f>'UBS Vila Sabrina'!E18</f>
        <v>0</v>
      </c>
      <c r="H77" s="320">
        <f t="shared" ref="H77" si="154">(G77*$B77)-$D77</f>
        <v>-120</v>
      </c>
      <c r="I77" s="106">
        <f>'UBS Vila Sabrina'!G18</f>
        <v>0</v>
      </c>
      <c r="J77" s="320">
        <f t="shared" ref="J77" si="155">(I77*$B77)-$D77</f>
        <v>-120</v>
      </c>
      <c r="K77" s="245">
        <f t="shared" ref="K77" si="156">SUM(E77,G77,I77)</f>
        <v>6</v>
      </c>
      <c r="L77" s="333">
        <f t="shared" ref="L77" si="157">(K77*$B77)-$D77*3</f>
        <v>-240</v>
      </c>
      <c r="M77" s="106">
        <f>'UBS Vila Sabrina'!K18</f>
        <v>0</v>
      </c>
      <c r="N77" s="320">
        <f t="shared" ref="N77" si="158">(M77*$B77)-$D77</f>
        <v>-120</v>
      </c>
      <c r="O77" s="106">
        <f>'UBS Vila Sabrina'!M18</f>
        <v>0</v>
      </c>
      <c r="P77" s="320">
        <f t="shared" ref="P77" si="159">(O77*$B77)-$D77</f>
        <v>-120</v>
      </c>
      <c r="Q77" s="106">
        <f>'UBS Vila Sabrina'!O18</f>
        <v>0</v>
      </c>
      <c r="R77" s="320">
        <f t="shared" ref="R77" si="160">(Q77*$B77)-$D77</f>
        <v>-120</v>
      </c>
      <c r="S77" s="245">
        <f t="shared" ref="S77" si="161">SUM(M77,O77,Q77)</f>
        <v>0</v>
      </c>
      <c r="T77" s="333">
        <f t="shared" ref="T77" si="162">(S77*$B77)-$D77*3</f>
        <v>-360</v>
      </c>
    </row>
    <row r="78" spans="1:20" ht="15.75" hidden="1" thickBot="1" x14ac:dyDescent="0.3">
      <c r="A78" s="373" t="s">
        <v>7</v>
      </c>
      <c r="B78" s="366">
        <f t="shared" ref="B78:T78" si="163">SUM(B77:B77)</f>
        <v>20</v>
      </c>
      <c r="C78" s="367">
        <f t="shared" si="163"/>
        <v>6</v>
      </c>
      <c r="D78" s="368">
        <f t="shared" si="163"/>
        <v>120</v>
      </c>
      <c r="E78" s="369">
        <f t="shared" si="163"/>
        <v>6</v>
      </c>
      <c r="F78" s="370">
        <f t="shared" si="163"/>
        <v>0</v>
      </c>
      <c r="G78" s="369">
        <f t="shared" si="163"/>
        <v>0</v>
      </c>
      <c r="H78" s="370">
        <f t="shared" si="163"/>
        <v>-120</v>
      </c>
      <c r="I78" s="369">
        <f t="shared" si="163"/>
        <v>0</v>
      </c>
      <c r="J78" s="370">
        <f t="shared" si="163"/>
        <v>-120</v>
      </c>
      <c r="K78" s="371">
        <f t="shared" ref="K78:L78" si="164">SUM(K77:K77)</f>
        <v>6</v>
      </c>
      <c r="L78" s="372">
        <f t="shared" si="164"/>
        <v>-240</v>
      </c>
      <c r="M78" s="369">
        <f t="shared" si="163"/>
        <v>0</v>
      </c>
      <c r="N78" s="370">
        <f t="shared" si="163"/>
        <v>-120</v>
      </c>
      <c r="O78" s="369">
        <f t="shared" si="163"/>
        <v>0</v>
      </c>
      <c r="P78" s="370">
        <f t="shared" si="163"/>
        <v>-120</v>
      </c>
      <c r="Q78" s="369">
        <f t="shared" si="163"/>
        <v>0</v>
      </c>
      <c r="R78" s="370">
        <f t="shared" si="163"/>
        <v>-120</v>
      </c>
      <c r="S78" s="371">
        <f t="shared" si="163"/>
        <v>0</v>
      </c>
      <c r="T78" s="372">
        <f t="shared" si="163"/>
        <v>-360</v>
      </c>
    </row>
    <row r="79" spans="1:20" hidden="1" x14ac:dyDescent="0.25"/>
    <row r="80" spans="1:20" ht="15.75" hidden="1" x14ac:dyDescent="0.25">
      <c r="A80" s="1290" t="s">
        <v>289</v>
      </c>
      <c r="B80" s="1291"/>
      <c r="C80" s="1291"/>
      <c r="D80" s="1291"/>
      <c r="E80" s="1291"/>
      <c r="F80" s="1291"/>
      <c r="G80" s="1291"/>
      <c r="H80" s="1291"/>
      <c r="I80" s="1291"/>
      <c r="J80" s="1291"/>
      <c r="K80" s="1291"/>
      <c r="L80" s="1291"/>
      <c r="M80" s="1291"/>
      <c r="N80" s="1291"/>
      <c r="O80" s="1291"/>
      <c r="P80" s="1291"/>
      <c r="Q80" s="1291"/>
      <c r="R80" s="1291"/>
      <c r="S80" s="1291"/>
      <c r="T80" s="1291"/>
    </row>
    <row r="81" spans="1:20" ht="36.75" hidden="1" thickBot="1" x14ac:dyDescent="0.3">
      <c r="A81" s="86" t="s">
        <v>14</v>
      </c>
      <c r="B81" s="278" t="s">
        <v>222</v>
      </c>
      <c r="C81" s="105" t="s">
        <v>165</v>
      </c>
      <c r="D81" s="306" t="s">
        <v>223</v>
      </c>
      <c r="E81" s="347" t="s">
        <v>2</v>
      </c>
      <c r="F81" s="348" t="s">
        <v>225</v>
      </c>
      <c r="G81" s="347" t="s">
        <v>3</v>
      </c>
      <c r="H81" s="348" t="s">
        <v>226</v>
      </c>
      <c r="I81" s="347" t="s">
        <v>4</v>
      </c>
      <c r="J81" s="348" t="s">
        <v>227</v>
      </c>
      <c r="K81" s="255" t="s">
        <v>197</v>
      </c>
      <c r="L81" s="346" t="s">
        <v>224</v>
      </c>
      <c r="M81" s="347" t="s">
        <v>5</v>
      </c>
      <c r="N81" s="348" t="s">
        <v>228</v>
      </c>
      <c r="O81" s="349" t="s">
        <v>194</v>
      </c>
      <c r="P81" s="348" t="s">
        <v>229</v>
      </c>
      <c r="Q81" s="349" t="s">
        <v>195</v>
      </c>
      <c r="R81" s="348" t="s">
        <v>230</v>
      </c>
      <c r="S81" s="255" t="s">
        <v>197</v>
      </c>
      <c r="T81" s="346" t="s">
        <v>224</v>
      </c>
    </row>
    <row r="82" spans="1:20" hidden="1" x14ac:dyDescent="0.25">
      <c r="A82" s="89" t="s">
        <v>33</v>
      </c>
      <c r="B82" s="279">
        <v>20</v>
      </c>
      <c r="C82" s="10">
        <f>'UBS Carandiru'!B20</f>
        <v>9</v>
      </c>
      <c r="D82" s="300">
        <f t="shared" ref="D82" si="165">C82*B82</f>
        <v>180</v>
      </c>
      <c r="E82" s="106">
        <f>'UBS Carandiru'!C20</f>
        <v>7</v>
      </c>
      <c r="F82" s="320">
        <f t="shared" ref="F82" si="166">(E82*$B82)-$D82</f>
        <v>-40</v>
      </c>
      <c r="G82" s="106">
        <f>'UBS Carandiru'!E20</f>
        <v>0</v>
      </c>
      <c r="H82" s="320">
        <f t="shared" ref="H82" si="167">(G82*$B82)-$D82</f>
        <v>-180</v>
      </c>
      <c r="I82" s="106">
        <f>'UBS Carandiru'!G20</f>
        <v>0</v>
      </c>
      <c r="J82" s="320">
        <f t="shared" ref="J82" si="168">(I82*$B82)-$D82</f>
        <v>-180</v>
      </c>
      <c r="K82" s="245">
        <f t="shared" ref="K82" si="169">SUM(E82,G82,I82)</f>
        <v>7</v>
      </c>
      <c r="L82" s="333">
        <f t="shared" ref="L82" si="170">(K82*$B82)-$D82*3</f>
        <v>-400</v>
      </c>
      <c r="M82" s="106">
        <f>'UBS Carandiru'!K20</f>
        <v>0</v>
      </c>
      <c r="N82" s="320">
        <f t="shared" ref="N82" si="171">(M82*$B82)-$D82</f>
        <v>-180</v>
      </c>
      <c r="O82" s="106">
        <f>'UBS Carandiru'!M20</f>
        <v>0</v>
      </c>
      <c r="P82" s="320">
        <f t="shared" ref="P82" si="172">(O82*$B82)-$D82</f>
        <v>-180</v>
      </c>
      <c r="Q82" s="106">
        <f>'UBS Carandiru'!O20</f>
        <v>0</v>
      </c>
      <c r="R82" s="320">
        <f t="shared" ref="R82" si="173">(Q82*$B82)-$D82</f>
        <v>-180</v>
      </c>
      <c r="S82" s="245">
        <f t="shared" ref="S82" si="174">SUM(M82,O82,Q82)</f>
        <v>0</v>
      </c>
      <c r="T82" s="333">
        <f t="shared" ref="T82" si="175">(S82*$B82)-$D82*3</f>
        <v>-540</v>
      </c>
    </row>
    <row r="83" spans="1:20" ht="15.75" hidden="1" thickBot="1" x14ac:dyDescent="0.3">
      <c r="A83" s="373" t="s">
        <v>7</v>
      </c>
      <c r="B83" s="366">
        <f t="shared" ref="B83:T83" si="176">SUM(B82:B82)</f>
        <v>20</v>
      </c>
      <c r="C83" s="367">
        <f t="shared" si="176"/>
        <v>9</v>
      </c>
      <c r="D83" s="368">
        <f t="shared" si="176"/>
        <v>180</v>
      </c>
      <c r="E83" s="369">
        <f t="shared" si="176"/>
        <v>7</v>
      </c>
      <c r="F83" s="370">
        <f t="shared" si="176"/>
        <v>-40</v>
      </c>
      <c r="G83" s="369">
        <f t="shared" si="176"/>
        <v>0</v>
      </c>
      <c r="H83" s="370">
        <f t="shared" si="176"/>
        <v>-180</v>
      </c>
      <c r="I83" s="369">
        <f t="shared" si="176"/>
        <v>0</v>
      </c>
      <c r="J83" s="370">
        <f t="shared" si="176"/>
        <v>-180</v>
      </c>
      <c r="K83" s="371">
        <f t="shared" ref="K83:L83" si="177">SUM(K82:K82)</f>
        <v>7</v>
      </c>
      <c r="L83" s="372">
        <f t="shared" si="177"/>
        <v>-400</v>
      </c>
      <c r="M83" s="369">
        <f t="shared" si="176"/>
        <v>0</v>
      </c>
      <c r="N83" s="370">
        <f t="shared" si="176"/>
        <v>-180</v>
      </c>
      <c r="O83" s="369">
        <f t="shared" si="176"/>
        <v>0</v>
      </c>
      <c r="P83" s="370">
        <f t="shared" si="176"/>
        <v>-180</v>
      </c>
      <c r="Q83" s="369">
        <f t="shared" si="176"/>
        <v>0</v>
      </c>
      <c r="R83" s="370">
        <f t="shared" si="176"/>
        <v>-180</v>
      </c>
      <c r="S83" s="371">
        <f t="shared" si="176"/>
        <v>0</v>
      </c>
      <c r="T83" s="372">
        <f t="shared" si="176"/>
        <v>-540</v>
      </c>
    </row>
    <row r="84" spans="1:20" hidden="1" x14ac:dyDescent="0.25"/>
    <row r="85" spans="1:20" ht="15.75" hidden="1" x14ac:dyDescent="0.25">
      <c r="A85" s="1290" t="s">
        <v>297</v>
      </c>
      <c r="B85" s="1291"/>
      <c r="C85" s="1291"/>
      <c r="D85" s="1291"/>
      <c r="E85" s="1291"/>
      <c r="F85" s="1291"/>
      <c r="G85" s="1291"/>
      <c r="H85" s="1291"/>
      <c r="I85" s="1291"/>
      <c r="J85" s="1291"/>
      <c r="K85" s="1291"/>
      <c r="L85" s="1291"/>
      <c r="M85" s="1291"/>
      <c r="N85" s="1291"/>
      <c r="O85" s="1291"/>
      <c r="P85" s="1291"/>
      <c r="Q85" s="1291"/>
      <c r="R85" s="1291"/>
      <c r="S85" s="1291"/>
      <c r="T85" s="1291"/>
    </row>
    <row r="86" spans="1:20" ht="36.75" hidden="1" thickBot="1" x14ac:dyDescent="0.3">
      <c r="A86" s="86" t="s">
        <v>14</v>
      </c>
      <c r="B86" s="278" t="s">
        <v>222</v>
      </c>
      <c r="C86" s="105" t="s">
        <v>165</v>
      </c>
      <c r="D86" s="306" t="s">
        <v>223</v>
      </c>
      <c r="E86" s="347" t="s">
        <v>2</v>
      </c>
      <c r="F86" s="348" t="s">
        <v>225</v>
      </c>
      <c r="G86" s="347" t="s">
        <v>3</v>
      </c>
      <c r="H86" s="348" t="s">
        <v>226</v>
      </c>
      <c r="I86" s="347" t="s">
        <v>4</v>
      </c>
      <c r="J86" s="348" t="s">
        <v>227</v>
      </c>
      <c r="K86" s="255" t="s">
        <v>197</v>
      </c>
      <c r="L86" s="346" t="s">
        <v>224</v>
      </c>
      <c r="M86" s="347" t="s">
        <v>5</v>
      </c>
      <c r="N86" s="348" t="s">
        <v>228</v>
      </c>
      <c r="O86" s="349" t="s">
        <v>194</v>
      </c>
      <c r="P86" s="348" t="s">
        <v>229</v>
      </c>
      <c r="Q86" s="349" t="s">
        <v>195</v>
      </c>
      <c r="R86" s="348" t="s">
        <v>230</v>
      </c>
      <c r="S86" s="255" t="s">
        <v>197</v>
      </c>
      <c r="T86" s="346" t="s">
        <v>224</v>
      </c>
    </row>
    <row r="87" spans="1:20" hidden="1" x14ac:dyDescent="0.25">
      <c r="A87" s="89" t="s">
        <v>33</v>
      </c>
      <c r="B87" s="279">
        <v>20</v>
      </c>
      <c r="C87" s="10">
        <f>'UBS Vila Maria P Gnecco'!B19</f>
        <v>6</v>
      </c>
      <c r="D87" s="300">
        <f t="shared" ref="D87" si="178">C87*B87</f>
        <v>120</v>
      </c>
      <c r="E87" s="106">
        <f>'UBS Vila Maria P Gnecco'!C19</f>
        <v>5</v>
      </c>
      <c r="F87" s="320">
        <f t="shared" ref="F87" si="179">(E87*$B87)-$D87</f>
        <v>-20</v>
      </c>
      <c r="G87" s="106">
        <f>'UBS Vila Maria P Gnecco'!E19</f>
        <v>0</v>
      </c>
      <c r="H87" s="320">
        <f t="shared" ref="H87" si="180">(G87*$B87)-$D87</f>
        <v>-120</v>
      </c>
      <c r="I87" s="106">
        <f>'UBS Vila Maria P Gnecco'!G19</f>
        <v>0</v>
      </c>
      <c r="J87" s="320">
        <f t="shared" ref="J87" si="181">(I87*$B87)-$D87</f>
        <v>-120</v>
      </c>
      <c r="K87" s="245">
        <f t="shared" ref="K87" si="182">SUM(E87,G87,I87)</f>
        <v>5</v>
      </c>
      <c r="L87" s="333">
        <f t="shared" ref="L87" si="183">(K87*$B87)-$D87*3</f>
        <v>-260</v>
      </c>
      <c r="M87" s="106">
        <f>'UBS Vila Maria P Gnecco'!K19</f>
        <v>0</v>
      </c>
      <c r="N87" s="320">
        <f t="shared" ref="N87" si="184">(M87*$B87)-$D87</f>
        <v>-120</v>
      </c>
      <c r="O87" s="106">
        <f>'UBS Vila Maria P Gnecco'!M19</f>
        <v>0</v>
      </c>
      <c r="P87" s="320">
        <f t="shared" ref="P87" si="185">(O87*$B87)-$D87</f>
        <v>-120</v>
      </c>
      <c r="Q87" s="106">
        <f>'UBS Vila Maria P Gnecco'!O19</f>
        <v>0</v>
      </c>
      <c r="R87" s="320">
        <f t="shared" ref="R87" si="186">(Q87*$B87)-$D87</f>
        <v>-120</v>
      </c>
      <c r="S87" s="245">
        <f t="shared" ref="S87" si="187">SUM(M87,O87,Q87)</f>
        <v>0</v>
      </c>
      <c r="T87" s="333">
        <f t="shared" ref="T87" si="188">(S87*$B87)-$D87*3</f>
        <v>-360</v>
      </c>
    </row>
    <row r="88" spans="1:20" ht="15.75" hidden="1" thickBot="1" x14ac:dyDescent="0.3">
      <c r="A88" s="373" t="s">
        <v>7</v>
      </c>
      <c r="B88" s="366">
        <f t="shared" ref="B88:T88" si="189">SUM(B87:B87)</f>
        <v>20</v>
      </c>
      <c r="C88" s="367">
        <f t="shared" si="189"/>
        <v>6</v>
      </c>
      <c r="D88" s="368">
        <f t="shared" si="189"/>
        <v>120</v>
      </c>
      <c r="E88" s="369">
        <f t="shared" si="189"/>
        <v>5</v>
      </c>
      <c r="F88" s="370">
        <f t="shared" si="189"/>
        <v>-20</v>
      </c>
      <c r="G88" s="369">
        <f t="shared" si="189"/>
        <v>0</v>
      </c>
      <c r="H88" s="370">
        <f t="shared" si="189"/>
        <v>-120</v>
      </c>
      <c r="I88" s="369">
        <f t="shared" si="189"/>
        <v>0</v>
      </c>
      <c r="J88" s="370">
        <f t="shared" si="189"/>
        <v>-120</v>
      </c>
      <c r="K88" s="371">
        <f t="shared" ref="K88:L88" si="190">SUM(K87:K87)</f>
        <v>5</v>
      </c>
      <c r="L88" s="372">
        <f t="shared" si="190"/>
        <v>-260</v>
      </c>
      <c r="M88" s="369">
        <f t="shared" si="189"/>
        <v>0</v>
      </c>
      <c r="N88" s="370">
        <f t="shared" si="189"/>
        <v>-120</v>
      </c>
      <c r="O88" s="369">
        <f t="shared" si="189"/>
        <v>0</v>
      </c>
      <c r="P88" s="370">
        <f t="shared" si="189"/>
        <v>-120</v>
      </c>
      <c r="Q88" s="369">
        <f t="shared" si="189"/>
        <v>0</v>
      </c>
      <c r="R88" s="370">
        <f t="shared" si="189"/>
        <v>-120</v>
      </c>
      <c r="S88" s="371">
        <f t="shared" si="189"/>
        <v>0</v>
      </c>
      <c r="T88" s="372">
        <f t="shared" si="189"/>
        <v>-360</v>
      </c>
    </row>
  </sheetData>
  <sheetProtection sheet="1" objects="1" scenarios="1"/>
  <mergeCells count="15">
    <mergeCell ref="A1:O1"/>
    <mergeCell ref="A2:O2"/>
    <mergeCell ref="A22:T22"/>
    <mergeCell ref="A28:T28"/>
    <mergeCell ref="A34:T34"/>
    <mergeCell ref="A4:T4"/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99" customWidth="1"/>
    <col min="3" max="3" width="8.28515625" style="157" customWidth="1"/>
    <col min="4" max="4" width="7.85546875" style="157" customWidth="1"/>
    <col min="5" max="5" width="8.140625" customWidth="1"/>
    <col min="6" max="6" width="8" style="319" customWidth="1"/>
    <col min="7" max="7" width="8.140625" customWidth="1"/>
    <col min="8" max="8" width="8" style="319" customWidth="1"/>
    <col min="9" max="9" width="7.85546875" customWidth="1"/>
    <col min="10" max="10" width="8" style="319" customWidth="1"/>
    <col min="11" max="11" width="8.85546875" style="157"/>
    <col min="12" max="12" width="8.28515625" style="332" customWidth="1"/>
    <col min="13" max="13" width="8" customWidth="1"/>
    <col min="14" max="14" width="8" style="319" customWidth="1"/>
    <col min="15" max="15" width="8" customWidth="1"/>
    <col min="16" max="16" width="8" style="319" customWidth="1"/>
    <col min="17" max="17" width="7.28515625" customWidth="1"/>
    <col min="18" max="18" width="8" style="319" customWidth="1"/>
    <col min="19" max="19" width="8.85546875" style="157"/>
    <col min="20" max="20" width="8.42578125" style="332" customWidth="1"/>
  </cols>
  <sheetData>
    <row r="1" spans="1:20" ht="18" x14ac:dyDescent="0.35">
      <c r="A1" s="1289" t="s">
        <v>399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331"/>
      <c r="Q1" s="1"/>
    </row>
    <row r="2" spans="1:20" ht="18" x14ac:dyDescent="0.35">
      <c r="A2" s="1289" t="s">
        <v>188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331"/>
      <c r="Q2" s="1"/>
    </row>
    <row r="3" spans="1:20" x14ac:dyDescent="0.25">
      <c r="A3" s="104" t="s">
        <v>192</v>
      </c>
      <c r="B3" s="296"/>
    </row>
    <row r="4" spans="1:20" ht="16.5" thickBot="1" x14ac:dyDescent="0.3">
      <c r="A4" s="1395" t="s">
        <v>330</v>
      </c>
      <c r="B4" s="1396"/>
      <c r="C4" s="1396"/>
      <c r="D4" s="1396"/>
      <c r="E4" s="1396"/>
      <c r="F4" s="1396"/>
      <c r="G4" s="1396"/>
      <c r="H4" s="1396"/>
      <c r="I4" s="1396"/>
      <c r="J4" s="1396"/>
      <c r="K4" s="1396"/>
      <c r="L4" s="1396"/>
      <c r="M4" s="1396"/>
      <c r="N4" s="1396"/>
      <c r="O4" s="1396"/>
      <c r="P4" s="1396"/>
      <c r="Q4" s="1396"/>
      <c r="R4" s="1396"/>
      <c r="S4" s="1396"/>
      <c r="T4" s="1396"/>
    </row>
    <row r="5" spans="1:20" ht="36.75" thickBot="1" x14ac:dyDescent="0.3">
      <c r="A5" s="436" t="s">
        <v>14</v>
      </c>
      <c r="B5" s="437" t="s">
        <v>222</v>
      </c>
      <c r="C5" s="438" t="s">
        <v>165</v>
      </c>
      <c r="D5" s="439" t="s">
        <v>223</v>
      </c>
      <c r="E5" s="440" t="str">
        <f>'Eq Minima Unds Horas'!E5</f>
        <v>MAR</v>
      </c>
      <c r="F5" s="441" t="str">
        <f>'Eq Minima Unds Horas'!F5</f>
        <v>Saldo Mar</v>
      </c>
      <c r="G5" s="440" t="str">
        <f>'Eq Minima Unds Horas'!G5</f>
        <v>ABR</v>
      </c>
      <c r="H5" s="441" t="str">
        <f>'Eq Minima Unds Horas'!H5</f>
        <v>Saldo Abr</v>
      </c>
      <c r="I5" s="440" t="str">
        <f>'Eq Minima Unds Horas'!I5</f>
        <v>MAI</v>
      </c>
      <c r="J5" s="441" t="str">
        <f>'Eq Minima Unds Horas'!J5</f>
        <v>Saldo Mai</v>
      </c>
      <c r="K5" s="442" t="str">
        <f>'Eq Minima Unds Horas'!K5</f>
        <v>3º Trimestre</v>
      </c>
      <c r="L5" s="443" t="str">
        <f>'Eq Minima Unds Horas'!L5</f>
        <v>Saldo Trim</v>
      </c>
      <c r="M5" s="440" t="str">
        <f>'Eq Minima Unds Horas'!M5</f>
        <v>JUN</v>
      </c>
      <c r="N5" s="441" t="str">
        <f>'Eq Minima Unds Horas'!N5</f>
        <v>Saldo Jun</v>
      </c>
      <c r="O5" s="440" t="str">
        <f>'Eq Minima Unds Horas'!O5</f>
        <v>JUL</v>
      </c>
      <c r="P5" s="441" t="str">
        <f>'Eq Minima Unds Horas'!P5</f>
        <v>Saldo Jul</v>
      </c>
      <c r="Q5" s="440" t="str">
        <f>'Eq Minima Unds Horas'!Q5</f>
        <v>AGO</v>
      </c>
      <c r="R5" s="441" t="str">
        <f>'Eq Minima Unds Horas'!R5</f>
        <v>Saldo Ago</v>
      </c>
      <c r="S5" s="442" t="str">
        <f>'Eq Minima Unds Horas'!S5</f>
        <v>4º Trimestre</v>
      </c>
      <c r="T5" s="443" t="str">
        <f>'Eq Minima Unds Horas'!T5</f>
        <v>Saldo Trim</v>
      </c>
    </row>
    <row r="6" spans="1:20" ht="15.75" thickTop="1" x14ac:dyDescent="0.25">
      <c r="A6" s="444" t="s">
        <v>310</v>
      </c>
      <c r="B6" s="280">
        <v>30</v>
      </c>
      <c r="C6" s="84">
        <f>C44</f>
        <v>3</v>
      </c>
      <c r="D6" s="301">
        <f>C6*B6</f>
        <v>90</v>
      </c>
      <c r="E6" s="107">
        <f>E44</f>
        <v>3</v>
      </c>
      <c r="F6" s="321">
        <f>(E6*$B6)-$D6</f>
        <v>0</v>
      </c>
      <c r="G6" s="107">
        <f>G44</f>
        <v>0</v>
      </c>
      <c r="H6" s="321">
        <f>(G6*$B6)-$D6</f>
        <v>-90</v>
      </c>
      <c r="I6" s="107">
        <f>I44</f>
        <v>0</v>
      </c>
      <c r="J6" s="321">
        <f>(I6*$B6)-$D6</f>
        <v>-90</v>
      </c>
      <c r="K6" s="257">
        <f t="shared" ref="K6:K7" si="0">SUM(E6,G6,I6)</f>
        <v>3</v>
      </c>
      <c r="L6" s="334">
        <f t="shared" ref="L6:L7" si="1">(K6*$B6)-$D6*3</f>
        <v>-180</v>
      </c>
      <c r="M6" s="107">
        <f>M44</f>
        <v>0</v>
      </c>
      <c r="N6" s="321">
        <f>(M6*$B6)-$D6</f>
        <v>-90</v>
      </c>
      <c r="O6" s="107">
        <f>O44</f>
        <v>0</v>
      </c>
      <c r="P6" s="321">
        <f>(O6*$B6)-$D6</f>
        <v>-90</v>
      </c>
      <c r="Q6" s="107">
        <f>Q44</f>
        <v>0</v>
      </c>
      <c r="R6" s="321">
        <f>(Q6*$B6)-$D6</f>
        <v>-90</v>
      </c>
      <c r="S6" s="257">
        <f t="shared" ref="S6:S18" si="2">SUM(M6,O6,Q6)</f>
        <v>0</v>
      </c>
      <c r="T6" s="334">
        <f t="shared" ref="T6:T18" si="3">(S6*$B6)-$D6*3</f>
        <v>-270</v>
      </c>
    </row>
    <row r="7" spans="1:20" ht="15.75" thickBot="1" x14ac:dyDescent="0.3">
      <c r="A7" s="435" t="s">
        <v>331</v>
      </c>
      <c r="B7" s="288">
        <v>40</v>
      </c>
      <c r="C7" s="64">
        <f>C43</f>
        <v>5</v>
      </c>
      <c r="D7" s="314">
        <f>C7*B7</f>
        <v>200</v>
      </c>
      <c r="E7" s="118">
        <f>E43</f>
        <v>5</v>
      </c>
      <c r="F7" s="329">
        <f>(E7*$B7)-$D7</f>
        <v>0</v>
      </c>
      <c r="G7" s="118">
        <f>G43</f>
        <v>0</v>
      </c>
      <c r="H7" s="329">
        <f>(G7*$B7)-$D7</f>
        <v>-200</v>
      </c>
      <c r="I7" s="118">
        <f>I43</f>
        <v>0</v>
      </c>
      <c r="J7" s="329">
        <f>(I7*$B7)-$D7</f>
        <v>-200</v>
      </c>
      <c r="K7" s="265">
        <f t="shared" si="0"/>
        <v>5</v>
      </c>
      <c r="L7" s="342">
        <f t="shared" si="1"/>
        <v>-400</v>
      </c>
      <c r="M7" s="118">
        <f>M43</f>
        <v>0</v>
      </c>
      <c r="N7" s="329">
        <f>(M7*$B7)-$D7</f>
        <v>-200</v>
      </c>
      <c r="O7" s="118">
        <f>O43</f>
        <v>0</v>
      </c>
      <c r="P7" s="329">
        <f>(O7*$B7)-$D7</f>
        <v>-200</v>
      </c>
      <c r="Q7" s="118">
        <f>Q43</f>
        <v>0</v>
      </c>
      <c r="R7" s="329">
        <f>(Q7*$B7)-$D7</f>
        <v>-200</v>
      </c>
      <c r="S7" s="265">
        <f t="shared" ref="S7" si="4">SUM(M7,O7,Q7)</f>
        <v>0</v>
      </c>
      <c r="T7" s="342">
        <f t="shared" ref="T7" si="5">(S7*$B7)-$D7*3</f>
        <v>-600</v>
      </c>
    </row>
    <row r="8" spans="1:20" ht="15.75" thickBot="1" x14ac:dyDescent="0.3">
      <c r="A8" s="476" t="s">
        <v>342</v>
      </c>
      <c r="B8" s="477">
        <f>SUM(B6:B7)</f>
        <v>70</v>
      </c>
      <c r="C8" s="318">
        <f t="shared" ref="C8:T8" si="6">SUM(C6:C7)</f>
        <v>8</v>
      </c>
      <c r="D8" s="318">
        <f t="shared" si="6"/>
        <v>290</v>
      </c>
      <c r="E8" s="244">
        <f t="shared" si="6"/>
        <v>8</v>
      </c>
      <c r="F8" s="475">
        <f t="shared" si="6"/>
        <v>0</v>
      </c>
      <c r="G8" s="244">
        <f t="shared" si="6"/>
        <v>0</v>
      </c>
      <c r="H8" s="475">
        <f t="shared" si="6"/>
        <v>-290</v>
      </c>
      <c r="I8" s="244">
        <f t="shared" si="6"/>
        <v>0</v>
      </c>
      <c r="J8" s="475">
        <f t="shared" si="6"/>
        <v>-290</v>
      </c>
      <c r="K8" s="244">
        <f t="shared" ref="K8:L8" si="7">SUM(K6:K7)</f>
        <v>8</v>
      </c>
      <c r="L8" s="475">
        <f t="shared" si="7"/>
        <v>-580</v>
      </c>
      <c r="M8" s="244">
        <f t="shared" si="6"/>
        <v>0</v>
      </c>
      <c r="N8" s="475">
        <f t="shared" si="6"/>
        <v>-290</v>
      </c>
      <c r="O8" s="244">
        <f t="shared" si="6"/>
        <v>0</v>
      </c>
      <c r="P8" s="475">
        <f t="shared" si="6"/>
        <v>-290</v>
      </c>
      <c r="Q8" s="244">
        <f t="shared" si="6"/>
        <v>0</v>
      </c>
      <c r="R8" s="475">
        <f t="shared" si="6"/>
        <v>-290</v>
      </c>
      <c r="S8" s="244">
        <f t="shared" si="6"/>
        <v>0</v>
      </c>
      <c r="T8" s="475">
        <f t="shared" si="6"/>
        <v>-870</v>
      </c>
    </row>
    <row r="9" spans="1:20" x14ac:dyDescent="0.25">
      <c r="A9" s="445" t="s">
        <v>311</v>
      </c>
      <c r="B9" s="279">
        <v>30</v>
      </c>
      <c r="C9" s="10">
        <f>C50</f>
        <v>3</v>
      </c>
      <c r="D9" s="300">
        <f t="shared" ref="D9:D18" si="8">C9*B9</f>
        <v>90</v>
      </c>
      <c r="E9" s="106">
        <f>E50</f>
        <v>3.3330000000000002</v>
      </c>
      <c r="F9" s="320">
        <f t="shared" ref="F9:H35" si="9">(E9*$B9)-$D9</f>
        <v>9.9900000000000091</v>
      </c>
      <c r="G9" s="106">
        <f>G50</f>
        <v>0</v>
      </c>
      <c r="H9" s="320">
        <f t="shared" si="9"/>
        <v>-90</v>
      </c>
      <c r="I9" s="106">
        <f>I50</f>
        <v>0</v>
      </c>
      <c r="J9" s="320">
        <f t="shared" ref="J9" si="10">(I9*$B9)-$D9</f>
        <v>-90</v>
      </c>
      <c r="K9" s="245">
        <f t="shared" ref="K9:K10" si="11">SUM(E9,G9,I9)</f>
        <v>3.3330000000000002</v>
      </c>
      <c r="L9" s="333">
        <f t="shared" ref="L9:L10" si="12">(K9*$B9)-$D9*3</f>
        <v>-170.01</v>
      </c>
      <c r="M9" s="106">
        <f>M50</f>
        <v>0</v>
      </c>
      <c r="N9" s="320">
        <f t="shared" ref="N9" si="13">(M9*$B9)-$D9</f>
        <v>-90</v>
      </c>
      <c r="O9" s="106">
        <f>O50</f>
        <v>0</v>
      </c>
      <c r="P9" s="320">
        <f t="shared" ref="P9" si="14">(O9*$B9)-$D9</f>
        <v>-90</v>
      </c>
      <c r="Q9" s="106">
        <f>Q50</f>
        <v>0</v>
      </c>
      <c r="R9" s="320">
        <f t="shared" ref="R9" si="15">(Q9*$B9)-$D9</f>
        <v>-90</v>
      </c>
      <c r="S9" s="245">
        <f t="shared" si="2"/>
        <v>0</v>
      </c>
      <c r="T9" s="333">
        <f t="shared" si="3"/>
        <v>-270</v>
      </c>
    </row>
    <row r="10" spans="1:20" ht="15.75" thickBot="1" x14ac:dyDescent="0.3">
      <c r="A10" s="444" t="s">
        <v>322</v>
      </c>
      <c r="B10" s="280">
        <v>40</v>
      </c>
      <c r="C10" s="84">
        <f>C49</f>
        <v>4</v>
      </c>
      <c r="D10" s="301">
        <f t="shared" si="8"/>
        <v>160</v>
      </c>
      <c r="E10" s="107">
        <f>E49</f>
        <v>4</v>
      </c>
      <c r="F10" s="321">
        <f t="shared" si="9"/>
        <v>0</v>
      </c>
      <c r="G10" s="107">
        <f>G49</f>
        <v>0</v>
      </c>
      <c r="H10" s="321">
        <f t="shared" si="9"/>
        <v>-160</v>
      </c>
      <c r="I10" s="107">
        <f>I49</f>
        <v>0</v>
      </c>
      <c r="J10" s="321">
        <f t="shared" ref="J10" si="16">(I10*$B10)-$D10</f>
        <v>-160</v>
      </c>
      <c r="K10" s="257">
        <f t="shared" si="11"/>
        <v>4</v>
      </c>
      <c r="L10" s="334">
        <f t="shared" si="12"/>
        <v>-320</v>
      </c>
      <c r="M10" s="107">
        <f>M49</f>
        <v>0</v>
      </c>
      <c r="N10" s="321">
        <f t="shared" ref="N10" si="17">(M10*$B10)-$D10</f>
        <v>-160</v>
      </c>
      <c r="O10" s="107">
        <f>O49</f>
        <v>0</v>
      </c>
      <c r="P10" s="321">
        <f t="shared" ref="P10" si="18">(O10*$B10)-$D10</f>
        <v>-160</v>
      </c>
      <c r="Q10" s="107">
        <f>Q49</f>
        <v>0</v>
      </c>
      <c r="R10" s="321">
        <f t="shared" ref="R10" si="19">(Q10*$B10)-$D10</f>
        <v>-160</v>
      </c>
      <c r="S10" s="257">
        <f t="shared" si="2"/>
        <v>0</v>
      </c>
      <c r="T10" s="334">
        <f t="shared" si="3"/>
        <v>-480</v>
      </c>
    </row>
    <row r="11" spans="1:20" ht="15.75" thickBot="1" x14ac:dyDescent="0.3">
      <c r="A11" s="476" t="s">
        <v>343</v>
      </c>
      <c r="B11" s="477">
        <f>SUM(B9:B10)</f>
        <v>70</v>
      </c>
      <c r="C11" s="318">
        <f t="shared" ref="C11" si="20">SUM(C9:C10)</f>
        <v>7</v>
      </c>
      <c r="D11" s="318">
        <f>SUM(D9:D10)</f>
        <v>250</v>
      </c>
      <c r="E11" s="244">
        <f t="shared" ref="E11" si="21">SUM(E9:E10)</f>
        <v>7.3330000000000002</v>
      </c>
      <c r="F11" s="475">
        <f t="shared" ref="F11" si="22">SUM(F9:F10)</f>
        <v>9.9900000000000091</v>
      </c>
      <c r="G11" s="244">
        <f t="shared" ref="G11" si="23">SUM(G9:G10)</f>
        <v>0</v>
      </c>
      <c r="H11" s="475">
        <f t="shared" ref="H11" si="24">SUM(H9:H10)</f>
        <v>-250</v>
      </c>
      <c r="I11" s="244">
        <f t="shared" ref="I11" si="25">SUM(I9:I10)</f>
        <v>0</v>
      </c>
      <c r="J11" s="475">
        <f t="shared" ref="J11:L11" si="26">SUM(J9:J10)</f>
        <v>-250</v>
      </c>
      <c r="K11" s="244">
        <f t="shared" si="26"/>
        <v>7.3330000000000002</v>
      </c>
      <c r="L11" s="475">
        <f t="shared" si="26"/>
        <v>-490.01</v>
      </c>
      <c r="M11" s="244">
        <f t="shared" ref="M11" si="27">SUM(M9:M10)</f>
        <v>0</v>
      </c>
      <c r="N11" s="475">
        <f t="shared" ref="N11" si="28">SUM(N9:N10)</f>
        <v>-250</v>
      </c>
      <c r="O11" s="244">
        <f t="shared" ref="O11" si="29">SUM(O9:O10)</f>
        <v>0</v>
      </c>
      <c r="P11" s="475">
        <f t="shared" ref="P11" si="30">SUM(P9:P10)</f>
        <v>-250</v>
      </c>
      <c r="Q11" s="244">
        <f t="shared" ref="Q11" si="31">SUM(Q9:Q10)</f>
        <v>0</v>
      </c>
      <c r="R11" s="475">
        <f t="shared" ref="R11" si="32">SUM(R9:R10)</f>
        <v>-250</v>
      </c>
      <c r="S11" s="244">
        <f t="shared" ref="S11" si="33">SUM(S9:S10)</f>
        <v>0</v>
      </c>
      <c r="T11" s="475">
        <f t="shared" ref="T11" si="34">SUM(T9:T10)</f>
        <v>-750</v>
      </c>
    </row>
    <row r="12" spans="1:20" x14ac:dyDescent="0.25">
      <c r="A12" s="478" t="s">
        <v>351</v>
      </c>
      <c r="B12" s="479">
        <v>30</v>
      </c>
      <c r="C12" s="480">
        <f>C55</f>
        <v>5</v>
      </c>
      <c r="D12" s="481">
        <f t="shared" ref="D12" si="35">C12*B12</f>
        <v>150</v>
      </c>
      <c r="E12" s="482">
        <f>SUM(E55:E56)</f>
        <v>13</v>
      </c>
      <c r="F12" s="483">
        <f>((E55*$B55)+(E56*$B56)+(E57*B$57))-$D12</f>
        <v>328</v>
      </c>
      <c r="G12" s="482">
        <f>SUM(G55:G56)</f>
        <v>0</v>
      </c>
      <c r="H12" s="483">
        <f>((G55*$B55)+(G56*$B56)+(G57*B$57))-$D12</f>
        <v>-150</v>
      </c>
      <c r="I12" s="482">
        <f>SUM(I55:I56)</f>
        <v>0</v>
      </c>
      <c r="J12" s="483">
        <f>((I55*$B55)+(I56*$B56)+(I57*B$57)-$D12)</f>
        <v>-150</v>
      </c>
      <c r="K12" s="484">
        <f t="shared" ref="K12:K14" si="36">SUM(E12,G12,I12)</f>
        <v>13</v>
      </c>
      <c r="L12" s="485">
        <f>((K55*$B55)+(K56*$B56))-$D12*3</f>
        <v>-12</v>
      </c>
      <c r="M12" s="482">
        <f>SUM(M55:M56)</f>
        <v>0</v>
      </c>
      <c r="N12" s="483">
        <f>((M55*$B55)+(M56*$B56)+(M57*B$57)-$D12)</f>
        <v>-150</v>
      </c>
      <c r="O12" s="482">
        <f>SUM(O55:O56)</f>
        <v>0</v>
      </c>
      <c r="P12" s="483">
        <f>((O55*$B55)+(O56*$B56)+(O57*D$57)-$D12)</f>
        <v>-150</v>
      </c>
      <c r="Q12" s="482">
        <f>SUM(Q55:Q56)</f>
        <v>0</v>
      </c>
      <c r="R12" s="483">
        <f>((Q55*$B55)+(Q56*$B56)+(Q57*F$57)-$D12)</f>
        <v>-150</v>
      </c>
      <c r="S12" s="484">
        <f t="shared" ref="S12" si="37">SUM(M12,O12,Q12)</f>
        <v>0</v>
      </c>
      <c r="T12" s="485">
        <f>((S55*$B55)+(S56*$B56))-$D12*3</f>
        <v>-450</v>
      </c>
    </row>
    <row r="13" spans="1:20" x14ac:dyDescent="0.25">
      <c r="A13" s="486" t="s">
        <v>352</v>
      </c>
      <c r="B13" s="487">
        <v>30</v>
      </c>
      <c r="C13" s="488">
        <f>C62</f>
        <v>5</v>
      </c>
      <c r="D13" s="489">
        <f t="shared" ref="D13:D14" si="38">C13*B13</f>
        <v>150</v>
      </c>
      <c r="E13" s="490">
        <f>SUM(E62:E64)</f>
        <v>10</v>
      </c>
      <c r="F13" s="491">
        <f>((E62*$B62)+(E63*$B63)+(E64*$B64)-$D13)</f>
        <v>212</v>
      </c>
      <c r="G13" s="490">
        <f>SUM(G62:G64)</f>
        <v>0</v>
      </c>
      <c r="H13" s="491">
        <f>((G62*$B62)+(G63*$B63)+(G64*$B64)-$D13)</f>
        <v>-150</v>
      </c>
      <c r="I13" s="490">
        <f>SUM(I62:I64)</f>
        <v>0</v>
      </c>
      <c r="J13" s="491">
        <f>((I62*$B62)+(I63*$B63)+(I64*$B64)-$D13)</f>
        <v>-150</v>
      </c>
      <c r="K13" s="492">
        <f t="shared" si="36"/>
        <v>10</v>
      </c>
      <c r="L13" s="493">
        <f>((K62*$B62)+(K63*$B63)+(K64*$B64))-$D13*3</f>
        <v>-88</v>
      </c>
      <c r="M13" s="490">
        <f>SUM(M62:M64)</f>
        <v>0</v>
      </c>
      <c r="N13" s="491">
        <f>((M62*$B62)+(M63*$B63)+(M64*$B64)-$D13)</f>
        <v>-150</v>
      </c>
      <c r="O13" s="490">
        <f>SUM(O62:O64)</f>
        <v>0</v>
      </c>
      <c r="P13" s="491">
        <f>((O62*$B62)+(O63*$B63)+(O64*$B64)-$D13)</f>
        <v>-150</v>
      </c>
      <c r="Q13" s="490">
        <f>SUM(Q62:Q64)</f>
        <v>0</v>
      </c>
      <c r="R13" s="491">
        <f>((Q62*$B62)+(Q63*$B63)+(Q64*$B64)-$D13)</f>
        <v>-150</v>
      </c>
      <c r="S13" s="492">
        <f t="shared" ref="S13" si="39">SUM(M13,O13,Q13)</f>
        <v>0</v>
      </c>
      <c r="T13" s="493">
        <f>((S62*$B62)+(S63*$B63)+(S64*$B64))-$D13*3</f>
        <v>-450</v>
      </c>
    </row>
    <row r="14" spans="1:20" ht="15.75" thickBot="1" x14ac:dyDescent="0.3">
      <c r="A14" s="494" t="s">
        <v>353</v>
      </c>
      <c r="B14" s="495">
        <v>30</v>
      </c>
      <c r="C14" s="496">
        <f>C71</f>
        <v>4</v>
      </c>
      <c r="D14" s="497">
        <f t="shared" si="38"/>
        <v>120</v>
      </c>
      <c r="E14" s="498">
        <f>SUM(E69:E71)</f>
        <v>10</v>
      </c>
      <c r="F14" s="499">
        <f>((E69*$B69)+(E70*$B70)+(E71*$B71))-$D14</f>
        <v>220</v>
      </c>
      <c r="G14" s="498">
        <f>SUM(G69:G71)</f>
        <v>0</v>
      </c>
      <c r="H14" s="499">
        <f>((G69*$B69)+(G70*$B70)+(G71*$B71))-$D14</f>
        <v>-120</v>
      </c>
      <c r="I14" s="498">
        <f>SUM(I69:I71)</f>
        <v>0</v>
      </c>
      <c r="J14" s="499">
        <f>((I69*$B69)+(I70*$B70)+(I71*$B71))-$D14</f>
        <v>-120</v>
      </c>
      <c r="K14" s="500">
        <f t="shared" si="36"/>
        <v>10</v>
      </c>
      <c r="L14" s="501">
        <f>((K69*$B69)+(K70*$B70)+(K71*$B71))-$D14*3</f>
        <v>-20</v>
      </c>
      <c r="M14" s="498">
        <f>SUM(M69:M71)</f>
        <v>0</v>
      </c>
      <c r="N14" s="499">
        <f>((M69*$B69)+(M70*$B70)+(M71*$B71))-$D14</f>
        <v>-120</v>
      </c>
      <c r="O14" s="498">
        <f>SUM(O69:O71)</f>
        <v>0</v>
      </c>
      <c r="P14" s="499">
        <f>((O69*$B69)+(O70*$B70)+(O71*$B71))-$D14</f>
        <v>-120</v>
      </c>
      <c r="Q14" s="498">
        <f>SUM(Q69:Q71)</f>
        <v>0</v>
      </c>
      <c r="R14" s="499">
        <f>((Q69*$B69)+(Q70*$B70)+(Q71*$B71))-$D14</f>
        <v>-120</v>
      </c>
      <c r="S14" s="500">
        <f t="shared" ref="S14" si="40">SUM(M14,O14,Q14)</f>
        <v>0</v>
      </c>
      <c r="T14" s="501">
        <f>((S69*$B69)+(S70*$B70)+(S71*$B71))-$D14*3</f>
        <v>-360</v>
      </c>
    </row>
    <row r="15" spans="1:20" x14ac:dyDescent="0.25">
      <c r="A15" s="478" t="s">
        <v>348</v>
      </c>
      <c r="B15" s="479">
        <v>30</v>
      </c>
      <c r="C15" s="480">
        <f>C76</f>
        <v>4</v>
      </c>
      <c r="D15" s="481">
        <f t="shared" si="8"/>
        <v>120</v>
      </c>
      <c r="E15" s="482">
        <f>E76</f>
        <v>4</v>
      </c>
      <c r="F15" s="1391">
        <f>((E15*$B15)+(E16*$B16))-$D$15</f>
        <v>40</v>
      </c>
      <c r="G15" s="482">
        <f>G76</f>
        <v>0</v>
      </c>
      <c r="H15" s="1391">
        <f>((G15*$B15)+(G16*$B16))-$D$15</f>
        <v>-120</v>
      </c>
      <c r="I15" s="482">
        <f>I76</f>
        <v>0</v>
      </c>
      <c r="J15" s="1391">
        <f>((I15*$B15)+(I16*$B16))-$D$15</f>
        <v>-120</v>
      </c>
      <c r="K15" s="484">
        <f>SUM(E15,G15,I15)</f>
        <v>4</v>
      </c>
      <c r="L15" s="1393">
        <f>((K15*$B15)+(K16*$B16)-$D15*3)</f>
        <v>-200</v>
      </c>
      <c r="M15" s="482">
        <f>M76</f>
        <v>0</v>
      </c>
      <c r="N15" s="1391">
        <f>((M15*$B15)+(M16*$B16))-$D$15</f>
        <v>-120</v>
      </c>
      <c r="O15" s="482">
        <f>O76</f>
        <v>0</v>
      </c>
      <c r="P15" s="1391">
        <f>((O15*$B15)+(O16*$B16))-$D$15</f>
        <v>-120</v>
      </c>
      <c r="Q15" s="482">
        <f>Q76</f>
        <v>0</v>
      </c>
      <c r="R15" s="1391">
        <f>((Q15*$B15)+(Q16*$B16))-$D$15</f>
        <v>-120</v>
      </c>
      <c r="S15" s="484">
        <f>SUM(M15,O15,Q15)</f>
        <v>0</v>
      </c>
      <c r="T15" s="1393">
        <f>((S15*$B15)+(S16*$B16)-$D15*3)</f>
        <v>-360</v>
      </c>
    </row>
    <row r="16" spans="1:20" ht="15.75" thickBot="1" x14ac:dyDescent="0.3">
      <c r="A16" s="459" t="s">
        <v>349</v>
      </c>
      <c r="B16" s="460">
        <v>40</v>
      </c>
      <c r="C16" s="461">
        <f>C77</f>
        <v>1</v>
      </c>
      <c r="D16" s="462">
        <f t="shared" ref="D16" si="41">C16*B16</f>
        <v>40</v>
      </c>
      <c r="E16" s="463">
        <f>E77</f>
        <v>1</v>
      </c>
      <c r="F16" s="1392"/>
      <c r="G16" s="463">
        <f>G77</f>
        <v>0</v>
      </c>
      <c r="H16" s="1392"/>
      <c r="I16" s="463">
        <f>I77</f>
        <v>0</v>
      </c>
      <c r="J16" s="1392"/>
      <c r="K16" s="465">
        <f>SUM(E16,G16,I16)</f>
        <v>1</v>
      </c>
      <c r="L16" s="1394"/>
      <c r="M16" s="463">
        <f>M77</f>
        <v>0</v>
      </c>
      <c r="N16" s="1392"/>
      <c r="O16" s="463">
        <f>O77</f>
        <v>0</v>
      </c>
      <c r="P16" s="1392"/>
      <c r="Q16" s="463">
        <f>Q77</f>
        <v>0</v>
      </c>
      <c r="R16" s="1392"/>
      <c r="S16" s="465">
        <f>SUM(M16,O16,Q16)</f>
        <v>0</v>
      </c>
      <c r="T16" s="1394"/>
    </row>
    <row r="17" spans="1:20" ht="15.75" thickBot="1" x14ac:dyDescent="0.3">
      <c r="A17" s="476" t="s">
        <v>350</v>
      </c>
      <c r="B17" s="477">
        <f>SUM(B15:B16)</f>
        <v>70</v>
      </c>
      <c r="C17" s="318">
        <f t="shared" ref="C17" si="42">SUM(C15:C16)</f>
        <v>5</v>
      </c>
      <c r="D17" s="318">
        <f>SUM(D15:D16)</f>
        <v>160</v>
      </c>
      <c r="E17" s="244">
        <f t="shared" ref="E17" si="43">SUM(E15:E16)</f>
        <v>5</v>
      </c>
      <c r="F17" s="475">
        <f t="shared" ref="F17" si="44">SUM(F15:F16)</f>
        <v>40</v>
      </c>
      <c r="G17" s="244">
        <f t="shared" ref="G17" si="45">SUM(G15:G16)</f>
        <v>0</v>
      </c>
      <c r="H17" s="475">
        <f t="shared" ref="H17" si="46">SUM(H15:H16)</f>
        <v>-120</v>
      </c>
      <c r="I17" s="244">
        <f t="shared" ref="I17" si="47">SUM(I15:I16)</f>
        <v>0</v>
      </c>
      <c r="J17" s="475">
        <f t="shared" ref="J17:L17" si="48">SUM(J15:J16)</f>
        <v>-120</v>
      </c>
      <c r="K17" s="244">
        <f t="shared" si="48"/>
        <v>5</v>
      </c>
      <c r="L17" s="475">
        <f t="shared" si="48"/>
        <v>-200</v>
      </c>
      <c r="M17" s="244">
        <f t="shared" ref="M17" si="49">SUM(M15:M16)</f>
        <v>0</v>
      </c>
      <c r="N17" s="475">
        <f t="shared" ref="N17" si="50">SUM(N15:N16)</f>
        <v>-120</v>
      </c>
      <c r="O17" s="244">
        <f t="shared" ref="O17" si="51">SUM(O15:O16)</f>
        <v>0</v>
      </c>
      <c r="P17" s="475">
        <f t="shared" ref="P17" si="52">SUM(P15:P16)</f>
        <v>-120</v>
      </c>
      <c r="Q17" s="244">
        <f t="shared" ref="Q17" si="53">SUM(Q15:Q16)</f>
        <v>0</v>
      </c>
      <c r="R17" s="475">
        <f t="shared" ref="R17" si="54">SUM(R15:R16)</f>
        <v>-120</v>
      </c>
      <c r="S17" s="244">
        <f t="shared" ref="S17" si="55">SUM(S15:S16)</f>
        <v>0</v>
      </c>
      <c r="T17" s="475">
        <f t="shared" ref="T17" si="56">SUM(T15:T16)</f>
        <v>-360</v>
      </c>
    </row>
    <row r="18" spans="1:20" x14ac:dyDescent="0.25">
      <c r="A18" s="486" t="s">
        <v>334</v>
      </c>
      <c r="B18" s="487">
        <v>30</v>
      </c>
      <c r="C18" s="488">
        <f>C82</f>
        <v>6</v>
      </c>
      <c r="D18" s="489">
        <f t="shared" si="8"/>
        <v>180</v>
      </c>
      <c r="E18" s="490">
        <f>E82</f>
        <v>7</v>
      </c>
      <c r="F18" s="491">
        <f>(E18*$B18)-$D18</f>
        <v>30</v>
      </c>
      <c r="G18" s="490">
        <f>G82</f>
        <v>0</v>
      </c>
      <c r="H18" s="491">
        <f t="shared" si="9"/>
        <v>-180</v>
      </c>
      <c r="I18" s="490">
        <f>I82</f>
        <v>0</v>
      </c>
      <c r="J18" s="491">
        <f t="shared" ref="J18" si="57">(I18*$B18)-$D18</f>
        <v>-180</v>
      </c>
      <c r="K18" s="492">
        <f t="shared" ref="K18:K19" si="58">SUM(E18,G18,I18)</f>
        <v>7</v>
      </c>
      <c r="L18" s="493">
        <f>(K18*$B18)-$D18*3</f>
        <v>-330</v>
      </c>
      <c r="M18" s="490">
        <f>M82</f>
        <v>0</v>
      </c>
      <c r="N18" s="491">
        <f t="shared" ref="N18" si="59">(M18*$B18)-$D18</f>
        <v>-180</v>
      </c>
      <c r="O18" s="490">
        <f>O82</f>
        <v>0</v>
      </c>
      <c r="P18" s="491">
        <f t="shared" ref="P18" si="60">(O18*$B18)-$D18</f>
        <v>-180</v>
      </c>
      <c r="Q18" s="490">
        <f>Q82</f>
        <v>0</v>
      </c>
      <c r="R18" s="491">
        <f t="shared" ref="R18" si="61">(Q18*$B18)-$D18</f>
        <v>-180</v>
      </c>
      <c r="S18" s="492">
        <f t="shared" si="2"/>
        <v>0</v>
      </c>
      <c r="T18" s="493">
        <f t="shared" si="3"/>
        <v>-540</v>
      </c>
    </row>
    <row r="19" spans="1:20" ht="15.75" thickBot="1" x14ac:dyDescent="0.3">
      <c r="A19" s="459" t="s">
        <v>335</v>
      </c>
      <c r="B19" s="460">
        <v>40</v>
      </c>
      <c r="C19" s="461">
        <f>C83</f>
        <v>1</v>
      </c>
      <c r="D19" s="462">
        <f t="shared" ref="D19" si="62">C19*B19</f>
        <v>40</v>
      </c>
      <c r="E19" s="463">
        <f>E83</f>
        <v>1</v>
      </c>
      <c r="F19" s="464">
        <f t="shared" si="9"/>
        <v>0</v>
      </c>
      <c r="G19" s="463">
        <f>G83</f>
        <v>0</v>
      </c>
      <c r="H19" s="464">
        <f t="shared" si="9"/>
        <v>-40</v>
      </c>
      <c r="I19" s="463">
        <f>I83</f>
        <v>0</v>
      </c>
      <c r="J19" s="464">
        <f t="shared" ref="J19" si="63">(I19*$B19)-$D19</f>
        <v>-40</v>
      </c>
      <c r="K19" s="465">
        <f t="shared" si="58"/>
        <v>1</v>
      </c>
      <c r="L19" s="466">
        <f>(K19*$B19)-$D19*3</f>
        <v>-80</v>
      </c>
      <c r="M19" s="463">
        <f>M83</f>
        <v>0</v>
      </c>
      <c r="N19" s="464">
        <f t="shared" ref="N19" si="64">(M19*$B19)-$D19</f>
        <v>-40</v>
      </c>
      <c r="O19" s="463">
        <f>O83</f>
        <v>0</v>
      </c>
      <c r="P19" s="464">
        <f t="shared" ref="P19" si="65">(O19*$B19)-$D19</f>
        <v>-40</v>
      </c>
      <c r="Q19" s="463">
        <f>Q83</f>
        <v>0</v>
      </c>
      <c r="R19" s="464">
        <f t="shared" ref="R19" si="66">(Q19*$B19)-$D19</f>
        <v>-40</v>
      </c>
      <c r="S19" s="465">
        <f t="shared" ref="S19" si="67">SUM(M19,O19,Q19)</f>
        <v>0</v>
      </c>
      <c r="T19" s="466">
        <f t="shared" ref="T19" si="68">(S19*$B19)-$D19*3</f>
        <v>-120</v>
      </c>
    </row>
    <row r="20" spans="1:20" ht="15.75" thickBot="1" x14ac:dyDescent="0.3">
      <c r="A20" s="476" t="s">
        <v>344</v>
      </c>
      <c r="B20" s="477">
        <f>SUM(B18:B19)</f>
        <v>70</v>
      </c>
      <c r="C20" s="318">
        <f t="shared" ref="C20" si="69">SUM(C18:C19)</f>
        <v>7</v>
      </c>
      <c r="D20" s="318">
        <f>SUM(D18:D19)</f>
        <v>220</v>
      </c>
      <c r="E20" s="244">
        <f t="shared" ref="E20" si="70">SUM(E18:E19)</f>
        <v>8</v>
      </c>
      <c r="F20" s="475">
        <f>SUM(F18:F19)</f>
        <v>30</v>
      </c>
      <c r="G20" s="244">
        <f t="shared" ref="G20" si="71">SUM(G18:G19)</f>
        <v>0</v>
      </c>
      <c r="H20" s="475">
        <f t="shared" ref="H20" si="72">SUM(H18:H19)</f>
        <v>-220</v>
      </c>
      <c r="I20" s="244">
        <f t="shared" ref="I20" si="73">SUM(I18:I19)</f>
        <v>0</v>
      </c>
      <c r="J20" s="475">
        <f t="shared" ref="J20:L20" si="74">SUM(J18:J19)</f>
        <v>-220</v>
      </c>
      <c r="K20" s="244">
        <f t="shared" si="74"/>
        <v>8</v>
      </c>
      <c r="L20" s="475">
        <f t="shared" si="74"/>
        <v>-410</v>
      </c>
      <c r="M20" s="244">
        <f t="shared" ref="M20" si="75">SUM(M18:M19)</f>
        <v>0</v>
      </c>
      <c r="N20" s="475">
        <f>SUM(N18:N19)</f>
        <v>-220</v>
      </c>
      <c r="O20" s="244">
        <f t="shared" ref="O20" si="76">SUM(O18:O19)</f>
        <v>0</v>
      </c>
      <c r="P20" s="475">
        <f t="shared" ref="P20" si="77">SUM(P18:P19)</f>
        <v>-220</v>
      </c>
      <c r="Q20" s="244">
        <f t="shared" ref="Q20" si="78">SUM(Q18:Q19)</f>
        <v>0</v>
      </c>
      <c r="R20" s="475">
        <f t="shared" ref="R20" si="79">SUM(R18:R19)</f>
        <v>-220</v>
      </c>
      <c r="S20" s="244">
        <f t="shared" ref="S20" si="80">SUM(S18:S19)</f>
        <v>0</v>
      </c>
      <c r="T20" s="475">
        <f t="shared" ref="T20" si="81">SUM(T18:T19)</f>
        <v>-660</v>
      </c>
    </row>
    <row r="21" spans="1:20" x14ac:dyDescent="0.25">
      <c r="A21" s="478" t="s">
        <v>336</v>
      </c>
      <c r="B21" s="479">
        <v>40</v>
      </c>
      <c r="C21" s="480">
        <f>C88</f>
        <v>2</v>
      </c>
      <c r="D21" s="481">
        <f t="shared" ref="D21:D28" si="82">C21*B21</f>
        <v>80</v>
      </c>
      <c r="E21" s="482">
        <f>E88+E89</f>
        <v>3</v>
      </c>
      <c r="F21" s="483">
        <f>((E88*$B88)+(E89*$B89))-$D21</f>
        <v>20</v>
      </c>
      <c r="G21" s="482">
        <f>G88+G89</f>
        <v>0</v>
      </c>
      <c r="H21" s="483">
        <f>((G88*$B88)+(G89*$B89))-$D21</f>
        <v>-80</v>
      </c>
      <c r="I21" s="482">
        <f>I88+I89</f>
        <v>0</v>
      </c>
      <c r="J21" s="483">
        <f>((I88*$B88)+(I89*$B89))-$D21</f>
        <v>-80</v>
      </c>
      <c r="K21" s="484">
        <f t="shared" ref="K21:K32" si="83">SUM(E21,G21,I21)</f>
        <v>3</v>
      </c>
      <c r="L21" s="485">
        <f>((K88*$B88)+(K89*$B89))-$D21*3</f>
        <v>-140</v>
      </c>
      <c r="M21" s="482">
        <f>M88+M89</f>
        <v>0</v>
      </c>
      <c r="N21" s="483">
        <f>((M88*$B88)+(M89*$B89))-$D21</f>
        <v>-80</v>
      </c>
      <c r="O21" s="482">
        <f>O88+O89</f>
        <v>0</v>
      </c>
      <c r="P21" s="483">
        <f>((O88*$B88)+(O89*$B89))-$D21</f>
        <v>-80</v>
      </c>
      <c r="Q21" s="482">
        <f>Q88+Q89</f>
        <v>0</v>
      </c>
      <c r="R21" s="483">
        <f t="shared" ref="R21" si="84">(Q21*$B21)-$D21</f>
        <v>-80</v>
      </c>
      <c r="S21" s="484">
        <f t="shared" ref="S21:S35" si="85">SUM(M21,O21,Q21)</f>
        <v>0</v>
      </c>
      <c r="T21" s="485">
        <f>((S88*$B88)+(S89*$B89))-$D21*3</f>
        <v>-240</v>
      </c>
    </row>
    <row r="22" spans="1:20" x14ac:dyDescent="0.25">
      <c r="A22" s="486" t="s">
        <v>316</v>
      </c>
      <c r="B22" s="487">
        <v>30</v>
      </c>
      <c r="C22" s="488">
        <f>C94</f>
        <v>5</v>
      </c>
      <c r="D22" s="489">
        <f t="shared" si="82"/>
        <v>150</v>
      </c>
      <c r="E22" s="490">
        <f>E94</f>
        <v>5</v>
      </c>
      <c r="F22" s="491">
        <f t="shared" si="9"/>
        <v>0</v>
      </c>
      <c r="G22" s="490">
        <f>G94</f>
        <v>0</v>
      </c>
      <c r="H22" s="491">
        <f t="shared" si="9"/>
        <v>-150</v>
      </c>
      <c r="I22" s="490">
        <f>I94</f>
        <v>0</v>
      </c>
      <c r="J22" s="491">
        <f t="shared" ref="J22" si="86">(I22*$B22)-$D22</f>
        <v>-150</v>
      </c>
      <c r="K22" s="492">
        <f t="shared" si="83"/>
        <v>5</v>
      </c>
      <c r="L22" s="493">
        <f t="shared" ref="L22:L32" si="87">(K22*$B22)-$D22*3</f>
        <v>-300</v>
      </c>
      <c r="M22" s="490">
        <f>M94</f>
        <v>0</v>
      </c>
      <c r="N22" s="491">
        <f t="shared" ref="N22" si="88">(M22*$B22)-$D22</f>
        <v>-150</v>
      </c>
      <c r="O22" s="490">
        <f>O94</f>
        <v>0</v>
      </c>
      <c r="P22" s="491">
        <f t="shared" ref="P22" si="89">(O22*$B22)-$D22</f>
        <v>-150</v>
      </c>
      <c r="Q22" s="490">
        <f>Q94</f>
        <v>0</v>
      </c>
      <c r="R22" s="491">
        <f t="shared" ref="R22" si="90">(Q22*$B22)-$D22</f>
        <v>-150</v>
      </c>
      <c r="S22" s="492">
        <f t="shared" si="85"/>
        <v>0</v>
      </c>
      <c r="T22" s="493">
        <f t="shared" ref="T22:T35" si="91">(S22*$B22)-$D22*3</f>
        <v>-450</v>
      </c>
    </row>
    <row r="23" spans="1:20" x14ac:dyDescent="0.25">
      <c r="A23" s="486" t="s">
        <v>317</v>
      </c>
      <c r="B23" s="487">
        <v>30</v>
      </c>
      <c r="C23" s="488">
        <f>C99</f>
        <v>5</v>
      </c>
      <c r="D23" s="489">
        <f t="shared" si="82"/>
        <v>150</v>
      </c>
      <c r="E23" s="490">
        <f>E99</f>
        <v>4.33</v>
      </c>
      <c r="F23" s="491">
        <f t="shared" si="9"/>
        <v>-20.099999999999994</v>
      </c>
      <c r="G23" s="490">
        <f>G99</f>
        <v>0</v>
      </c>
      <c r="H23" s="491">
        <f t="shared" si="9"/>
        <v>-150</v>
      </c>
      <c r="I23" s="490">
        <f>I99</f>
        <v>0</v>
      </c>
      <c r="J23" s="491">
        <f t="shared" ref="J23" si="92">(I23*$B23)-$D23</f>
        <v>-150</v>
      </c>
      <c r="K23" s="492">
        <f t="shared" si="83"/>
        <v>4.33</v>
      </c>
      <c r="L23" s="493">
        <f t="shared" si="87"/>
        <v>-320.10000000000002</v>
      </c>
      <c r="M23" s="490">
        <f>M99</f>
        <v>0</v>
      </c>
      <c r="N23" s="491">
        <f t="shared" ref="N23" si="93">(M23*$B23)-$D23</f>
        <v>-150</v>
      </c>
      <c r="O23" s="490">
        <f>O99</f>
        <v>0</v>
      </c>
      <c r="P23" s="491">
        <f t="shared" ref="P23" si="94">(O23*$B23)-$D23</f>
        <v>-150</v>
      </c>
      <c r="Q23" s="490">
        <f>Q99</f>
        <v>0</v>
      </c>
      <c r="R23" s="491">
        <f t="shared" ref="R23" si="95">(Q23*$B23)-$D23</f>
        <v>-150</v>
      </c>
      <c r="S23" s="492">
        <f t="shared" si="85"/>
        <v>0</v>
      </c>
      <c r="T23" s="493">
        <f t="shared" si="91"/>
        <v>-450</v>
      </c>
    </row>
    <row r="24" spans="1:20" x14ac:dyDescent="0.25">
      <c r="A24" s="486" t="s">
        <v>318</v>
      </c>
      <c r="B24" s="487">
        <v>30</v>
      </c>
      <c r="C24" s="488">
        <f>C104</f>
        <v>4</v>
      </c>
      <c r="D24" s="489">
        <f t="shared" si="82"/>
        <v>120</v>
      </c>
      <c r="E24" s="490">
        <f>E104</f>
        <v>5</v>
      </c>
      <c r="F24" s="491">
        <f t="shared" si="9"/>
        <v>30</v>
      </c>
      <c r="G24" s="490">
        <f>G104</f>
        <v>0</v>
      </c>
      <c r="H24" s="491">
        <f t="shared" si="9"/>
        <v>-120</v>
      </c>
      <c r="I24" s="490">
        <f>I104</f>
        <v>0</v>
      </c>
      <c r="J24" s="491">
        <f t="shared" ref="J24" si="96">(I24*$B24)-$D24</f>
        <v>-120</v>
      </c>
      <c r="K24" s="492">
        <f t="shared" si="83"/>
        <v>5</v>
      </c>
      <c r="L24" s="493">
        <f t="shared" si="87"/>
        <v>-210</v>
      </c>
      <c r="M24" s="490">
        <f>M104</f>
        <v>0</v>
      </c>
      <c r="N24" s="491">
        <f t="shared" ref="N24" si="97">(M24*$B24)-$D24</f>
        <v>-120</v>
      </c>
      <c r="O24" s="490">
        <f>O104</f>
        <v>0</v>
      </c>
      <c r="P24" s="491">
        <f t="shared" ref="P24" si="98">(O24*$B24)-$D24</f>
        <v>-120</v>
      </c>
      <c r="Q24" s="490">
        <f>Q104</f>
        <v>0</v>
      </c>
      <c r="R24" s="491">
        <f t="shared" ref="R24" si="99">(Q24*$B24)-$D24</f>
        <v>-120</v>
      </c>
      <c r="S24" s="492">
        <f t="shared" si="85"/>
        <v>0</v>
      </c>
      <c r="T24" s="493">
        <f t="shared" si="91"/>
        <v>-360</v>
      </c>
    </row>
    <row r="25" spans="1:20" x14ac:dyDescent="0.25">
      <c r="A25" s="486" t="s">
        <v>319</v>
      </c>
      <c r="B25" s="487">
        <v>30</v>
      </c>
      <c r="C25" s="488">
        <f>C109</f>
        <v>5</v>
      </c>
      <c r="D25" s="489">
        <f t="shared" si="82"/>
        <v>150</v>
      </c>
      <c r="E25" s="490">
        <f>E109</f>
        <v>5</v>
      </c>
      <c r="F25" s="491">
        <f t="shared" si="9"/>
        <v>0</v>
      </c>
      <c r="G25" s="490">
        <f>G109</f>
        <v>0</v>
      </c>
      <c r="H25" s="491">
        <f t="shared" si="9"/>
        <v>-150</v>
      </c>
      <c r="I25" s="490">
        <f>I109</f>
        <v>0</v>
      </c>
      <c r="J25" s="491">
        <f t="shared" ref="J25" si="100">(I25*$B25)-$D25</f>
        <v>-150</v>
      </c>
      <c r="K25" s="492">
        <f t="shared" si="83"/>
        <v>5</v>
      </c>
      <c r="L25" s="493">
        <f t="shared" si="87"/>
        <v>-300</v>
      </c>
      <c r="M25" s="490">
        <f>M109</f>
        <v>0</v>
      </c>
      <c r="N25" s="491">
        <f t="shared" ref="N25" si="101">(M25*$B25)-$D25</f>
        <v>-150</v>
      </c>
      <c r="O25" s="490">
        <f>O109</f>
        <v>0</v>
      </c>
      <c r="P25" s="491">
        <f t="shared" ref="P25" si="102">(O25*$B25)-$D25</f>
        <v>-150</v>
      </c>
      <c r="Q25" s="490">
        <f>Q109</f>
        <v>0</v>
      </c>
      <c r="R25" s="491">
        <f t="shared" ref="R25" si="103">(Q25*$B25)-$D25</f>
        <v>-150</v>
      </c>
      <c r="S25" s="492">
        <f t="shared" si="85"/>
        <v>0</v>
      </c>
      <c r="T25" s="493">
        <f t="shared" si="91"/>
        <v>-450</v>
      </c>
    </row>
    <row r="26" spans="1:20" x14ac:dyDescent="0.25">
      <c r="A26" s="486" t="s">
        <v>332</v>
      </c>
      <c r="B26" s="487">
        <v>30</v>
      </c>
      <c r="C26" s="488">
        <f>C114</f>
        <v>1</v>
      </c>
      <c r="D26" s="489">
        <f t="shared" si="82"/>
        <v>30</v>
      </c>
      <c r="E26" s="490">
        <f>E114</f>
        <v>1</v>
      </c>
      <c r="F26" s="491">
        <f t="shared" si="9"/>
        <v>0</v>
      </c>
      <c r="G26" s="490">
        <f>G114</f>
        <v>0</v>
      </c>
      <c r="H26" s="491">
        <f t="shared" si="9"/>
        <v>-30</v>
      </c>
      <c r="I26" s="490">
        <f>I114</f>
        <v>0</v>
      </c>
      <c r="J26" s="491">
        <f t="shared" ref="J26" si="104">(I26*$B26)-$D26</f>
        <v>-30</v>
      </c>
      <c r="K26" s="492">
        <f t="shared" si="83"/>
        <v>1</v>
      </c>
      <c r="L26" s="493">
        <f t="shared" si="87"/>
        <v>-60</v>
      </c>
      <c r="M26" s="490">
        <f>M114</f>
        <v>0</v>
      </c>
      <c r="N26" s="491">
        <f t="shared" ref="N26" si="105">(M26*$B26)-$D26</f>
        <v>-30</v>
      </c>
      <c r="O26" s="490">
        <f>O114</f>
        <v>0</v>
      </c>
      <c r="P26" s="491">
        <f t="shared" ref="P26" si="106">(O26*$B26)-$D26</f>
        <v>-30</v>
      </c>
      <c r="Q26" s="490">
        <f>Q114</f>
        <v>0</v>
      </c>
      <c r="R26" s="491">
        <f t="shared" ref="R26" si="107">(Q26*$B26)-$D26</f>
        <v>-30</v>
      </c>
      <c r="S26" s="492">
        <f t="shared" si="85"/>
        <v>0</v>
      </c>
      <c r="T26" s="493">
        <f t="shared" si="91"/>
        <v>-90</v>
      </c>
    </row>
    <row r="27" spans="1:20" x14ac:dyDescent="0.25">
      <c r="A27" s="486" t="s">
        <v>337</v>
      </c>
      <c r="B27" s="487">
        <v>40</v>
      </c>
      <c r="C27" s="488">
        <f>C119</f>
        <v>1</v>
      </c>
      <c r="D27" s="489">
        <f t="shared" si="82"/>
        <v>40</v>
      </c>
      <c r="E27" s="490">
        <f>E119</f>
        <v>1</v>
      </c>
      <c r="F27" s="491">
        <f t="shared" si="9"/>
        <v>0</v>
      </c>
      <c r="G27" s="490">
        <f>G119</f>
        <v>0</v>
      </c>
      <c r="H27" s="491">
        <f t="shared" si="9"/>
        <v>-40</v>
      </c>
      <c r="I27" s="490">
        <f>I119</f>
        <v>0</v>
      </c>
      <c r="J27" s="491">
        <f t="shared" ref="J27" si="108">(I27*$B27)-$D27</f>
        <v>-40</v>
      </c>
      <c r="K27" s="492">
        <f t="shared" si="83"/>
        <v>1</v>
      </c>
      <c r="L27" s="493">
        <f t="shared" si="87"/>
        <v>-80</v>
      </c>
      <c r="M27" s="490">
        <f>M119</f>
        <v>0</v>
      </c>
      <c r="N27" s="491">
        <f t="shared" ref="N27" si="109">(M27*$B27)-$D27</f>
        <v>-40</v>
      </c>
      <c r="O27" s="490">
        <f>O119</f>
        <v>0</v>
      </c>
      <c r="P27" s="491">
        <f t="shared" ref="P27" si="110">(O27*$B27)-$D27</f>
        <v>-40</v>
      </c>
      <c r="Q27" s="490">
        <f>Q119</f>
        <v>0</v>
      </c>
      <c r="R27" s="491">
        <f t="shared" ref="R27" si="111">(Q27*$B27)-$D27</f>
        <v>-40</v>
      </c>
      <c r="S27" s="492">
        <f t="shared" si="85"/>
        <v>0</v>
      </c>
      <c r="T27" s="493">
        <f t="shared" si="91"/>
        <v>-120</v>
      </c>
    </row>
    <row r="28" spans="1:20" x14ac:dyDescent="0.25">
      <c r="A28" s="486" t="s">
        <v>333</v>
      </c>
      <c r="B28" s="487">
        <v>30</v>
      </c>
      <c r="C28" s="488" t="e">
        <f>C124</f>
        <v>#REF!</v>
      </c>
      <c r="D28" s="489" t="e">
        <f t="shared" si="82"/>
        <v>#REF!</v>
      </c>
      <c r="E28" s="490" t="e">
        <f>E124</f>
        <v>#REF!</v>
      </c>
      <c r="F28" s="491" t="e">
        <f t="shared" si="9"/>
        <v>#REF!</v>
      </c>
      <c r="G28" s="490" t="e">
        <f>G124</f>
        <v>#REF!</v>
      </c>
      <c r="H28" s="491" t="e">
        <f t="shared" si="9"/>
        <v>#REF!</v>
      </c>
      <c r="I28" s="490" t="e">
        <f>I124</f>
        <v>#REF!</v>
      </c>
      <c r="J28" s="491" t="e">
        <f t="shared" ref="J28" si="112">(I28*$B28)-$D28</f>
        <v>#REF!</v>
      </c>
      <c r="K28" s="492" t="e">
        <f t="shared" si="83"/>
        <v>#REF!</v>
      </c>
      <c r="L28" s="493" t="e">
        <f t="shared" si="87"/>
        <v>#REF!</v>
      </c>
      <c r="M28" s="490" t="e">
        <f>M124</f>
        <v>#REF!</v>
      </c>
      <c r="N28" s="491" t="e">
        <f t="shared" ref="N28" si="113">(M28*$B28)-$D28</f>
        <v>#REF!</v>
      </c>
      <c r="O28" s="490" t="e">
        <f>O124</f>
        <v>#REF!</v>
      </c>
      <c r="P28" s="491" t="e">
        <f t="shared" ref="P28" si="114">(O28*$B28)-$D28</f>
        <v>#REF!</v>
      </c>
      <c r="Q28" s="490" t="e">
        <f>Q124</f>
        <v>#REF!</v>
      </c>
      <c r="R28" s="491" t="e">
        <f t="shared" ref="R28" si="115">(Q28*$B28)-$D28</f>
        <v>#REF!</v>
      </c>
      <c r="S28" s="492" t="e">
        <f t="shared" si="85"/>
        <v>#REF!</v>
      </c>
      <c r="T28" s="493" t="e">
        <f t="shared" si="91"/>
        <v>#REF!</v>
      </c>
    </row>
    <row r="29" spans="1:20" x14ac:dyDescent="0.25">
      <c r="A29" s="486" t="s">
        <v>320</v>
      </c>
      <c r="B29" s="487">
        <v>30</v>
      </c>
      <c r="C29" s="488">
        <f>C129</f>
        <v>4</v>
      </c>
      <c r="D29" s="489">
        <f t="shared" ref="D29:D35" si="116">C29*B29</f>
        <v>120</v>
      </c>
      <c r="E29" s="490">
        <f>E129</f>
        <v>4</v>
      </c>
      <c r="F29" s="491">
        <f t="shared" si="9"/>
        <v>0</v>
      </c>
      <c r="G29" s="490">
        <f>G129</f>
        <v>0</v>
      </c>
      <c r="H29" s="491">
        <f t="shared" si="9"/>
        <v>-120</v>
      </c>
      <c r="I29" s="490">
        <f>I129</f>
        <v>0</v>
      </c>
      <c r="J29" s="491">
        <f t="shared" ref="J29" si="117">(I29*$B29)-$D29</f>
        <v>-120</v>
      </c>
      <c r="K29" s="492">
        <f t="shared" si="83"/>
        <v>4</v>
      </c>
      <c r="L29" s="493">
        <f t="shared" si="87"/>
        <v>-240</v>
      </c>
      <c r="M29" s="490">
        <f>M129</f>
        <v>0</v>
      </c>
      <c r="N29" s="491">
        <f t="shared" ref="N29" si="118">(M29*$B29)-$D29</f>
        <v>-120</v>
      </c>
      <c r="O29" s="490">
        <f>O129</f>
        <v>0</v>
      </c>
      <c r="P29" s="491">
        <f t="shared" ref="P29" si="119">(O29*$B29)-$D29</f>
        <v>-120</v>
      </c>
      <c r="Q29" s="490">
        <f>Q129</f>
        <v>0</v>
      </c>
      <c r="R29" s="491">
        <f t="shared" ref="R29" si="120">(Q29*$B29)-$D29</f>
        <v>-120</v>
      </c>
      <c r="S29" s="492">
        <f t="shared" si="85"/>
        <v>0</v>
      </c>
      <c r="T29" s="493">
        <f t="shared" si="91"/>
        <v>-360</v>
      </c>
    </row>
    <row r="30" spans="1:20" ht="15.75" thickBot="1" x14ac:dyDescent="0.3">
      <c r="A30" s="459" t="s">
        <v>347</v>
      </c>
      <c r="B30" s="460">
        <v>30</v>
      </c>
      <c r="C30" s="461" t="e">
        <f>C134</f>
        <v>#REF!</v>
      </c>
      <c r="D30" s="462" t="e">
        <f t="shared" ref="D30" si="121">C30*B30</f>
        <v>#REF!</v>
      </c>
      <c r="E30" s="463" t="e">
        <f>E134</f>
        <v>#REF!</v>
      </c>
      <c r="F30" s="464" t="e">
        <f t="shared" ref="F30" si="122">(E30*$B30)-$D30</f>
        <v>#REF!</v>
      </c>
      <c r="G30" s="463" t="e">
        <f>G134</f>
        <v>#REF!</v>
      </c>
      <c r="H30" s="464" t="e">
        <f t="shared" ref="H30" si="123">(G30*$B30)-$D30</f>
        <v>#REF!</v>
      </c>
      <c r="I30" s="463" t="e">
        <f>I134</f>
        <v>#REF!</v>
      </c>
      <c r="J30" s="464" t="e">
        <f t="shared" ref="J30" si="124">(I30*$B30)-$D30</f>
        <v>#REF!</v>
      </c>
      <c r="K30" s="465" t="e">
        <f t="shared" si="83"/>
        <v>#REF!</v>
      </c>
      <c r="L30" s="466" t="e">
        <f t="shared" si="87"/>
        <v>#REF!</v>
      </c>
      <c r="M30" s="463" t="e">
        <f>M134</f>
        <v>#REF!</v>
      </c>
      <c r="N30" s="464" t="e">
        <f t="shared" ref="N30" si="125">(M30*$B30)-$D30</f>
        <v>#REF!</v>
      </c>
      <c r="O30" s="463" t="e">
        <f>O134</f>
        <v>#REF!</v>
      </c>
      <c r="P30" s="464" t="e">
        <f t="shared" ref="P30" si="126">(O30*$B30)-$D30</f>
        <v>#REF!</v>
      </c>
      <c r="Q30" s="463" t="e">
        <f>Q134</f>
        <v>#REF!</v>
      </c>
      <c r="R30" s="464" t="e">
        <f t="shared" ref="R30" si="127">(Q30*$B30)-$D30</f>
        <v>#REF!</v>
      </c>
      <c r="S30" s="465" t="e">
        <f t="shared" ref="S30" si="128">SUM(M30,O30,Q30)</f>
        <v>#REF!</v>
      </c>
      <c r="T30" s="466" t="e">
        <f t="shared" ref="T30" si="129">(S30*$B30)-$D30*3</f>
        <v>#REF!</v>
      </c>
    </row>
    <row r="31" spans="1:20" x14ac:dyDescent="0.25">
      <c r="A31" s="451" t="s">
        <v>338</v>
      </c>
      <c r="B31" s="452">
        <v>30</v>
      </c>
      <c r="C31" s="453">
        <f>C140</f>
        <v>2</v>
      </c>
      <c r="D31" s="454">
        <f t="shared" si="116"/>
        <v>60</v>
      </c>
      <c r="E31" s="455">
        <f>E140</f>
        <v>1</v>
      </c>
      <c r="F31" s="456">
        <f t="shared" si="9"/>
        <v>-30</v>
      </c>
      <c r="G31" s="455">
        <f>G140</f>
        <v>0</v>
      </c>
      <c r="H31" s="456">
        <f t="shared" si="9"/>
        <v>-60</v>
      </c>
      <c r="I31" s="455">
        <f>I140</f>
        <v>0</v>
      </c>
      <c r="J31" s="456">
        <f t="shared" ref="J31" si="130">(I31*$B31)-$D31</f>
        <v>-60</v>
      </c>
      <c r="K31" s="457">
        <f t="shared" si="83"/>
        <v>1</v>
      </c>
      <c r="L31" s="458">
        <f t="shared" si="87"/>
        <v>-150</v>
      </c>
      <c r="M31" s="455">
        <f>M140</f>
        <v>0</v>
      </c>
      <c r="N31" s="456">
        <f t="shared" ref="N31" si="131">(M31*$B31)-$D31</f>
        <v>-60</v>
      </c>
      <c r="O31" s="455">
        <f>O140</f>
        <v>0</v>
      </c>
      <c r="P31" s="456">
        <f t="shared" ref="P31" si="132">(O31*$B31)-$D31</f>
        <v>-60</v>
      </c>
      <c r="Q31" s="455">
        <f>Q140</f>
        <v>0</v>
      </c>
      <c r="R31" s="456">
        <f t="shared" ref="R31" si="133">(Q31*$B31)-$D31</f>
        <v>-60</v>
      </c>
      <c r="S31" s="457">
        <f t="shared" si="85"/>
        <v>0</v>
      </c>
      <c r="T31" s="458">
        <f t="shared" si="91"/>
        <v>-180</v>
      </c>
    </row>
    <row r="32" spans="1:20" ht="15.75" thickBot="1" x14ac:dyDescent="0.3">
      <c r="A32" s="459" t="s">
        <v>339</v>
      </c>
      <c r="B32" s="460">
        <v>40</v>
      </c>
      <c r="C32" s="461">
        <f>C139</f>
        <v>1</v>
      </c>
      <c r="D32" s="462">
        <f t="shared" ref="D32:D34" si="134">C32*B32</f>
        <v>40</v>
      </c>
      <c r="E32" s="463">
        <f>E139</f>
        <v>1</v>
      </c>
      <c r="F32" s="464">
        <f t="shared" si="9"/>
        <v>0</v>
      </c>
      <c r="G32" s="463">
        <f>G139</f>
        <v>0</v>
      </c>
      <c r="H32" s="464">
        <f t="shared" si="9"/>
        <v>-40</v>
      </c>
      <c r="I32" s="463">
        <f>I139</f>
        <v>0</v>
      </c>
      <c r="J32" s="464">
        <f t="shared" ref="J32" si="135">(I32*$B32)-$D32</f>
        <v>-40</v>
      </c>
      <c r="K32" s="465">
        <f t="shared" si="83"/>
        <v>1</v>
      </c>
      <c r="L32" s="466">
        <f t="shared" si="87"/>
        <v>-80</v>
      </c>
      <c r="M32" s="463">
        <f>M139</f>
        <v>0</v>
      </c>
      <c r="N32" s="464">
        <f t="shared" ref="N32" si="136">(M32*$B32)-$D32</f>
        <v>-40</v>
      </c>
      <c r="O32" s="463">
        <f>O139</f>
        <v>0</v>
      </c>
      <c r="P32" s="464">
        <f t="shared" ref="P32" si="137">(O32*$B32)-$D32</f>
        <v>-40</v>
      </c>
      <c r="Q32" s="463">
        <f>Q139</f>
        <v>0</v>
      </c>
      <c r="R32" s="464">
        <f t="shared" ref="R32" si="138">(Q32*$B32)-$D32</f>
        <v>-40</v>
      </c>
      <c r="S32" s="465">
        <f t="shared" ref="S32:S34" si="139">SUM(M32,O32,Q32)</f>
        <v>0</v>
      </c>
      <c r="T32" s="466">
        <f t="shared" ref="T32:T34" si="140">(S32*$B32)-$D32*3</f>
        <v>-120</v>
      </c>
    </row>
    <row r="33" spans="1:20" ht="15.75" thickBot="1" x14ac:dyDescent="0.3">
      <c r="A33" s="476" t="s">
        <v>345</v>
      </c>
      <c r="B33" s="477">
        <f>SUM(B31:B32)</f>
        <v>70</v>
      </c>
      <c r="C33" s="318">
        <f t="shared" ref="C33" si="141">SUM(C31:C32)</f>
        <v>3</v>
      </c>
      <c r="D33" s="318">
        <f>SUM(D31:D32)</f>
        <v>100</v>
      </c>
      <c r="E33" s="244">
        <f t="shared" ref="E33" si="142">SUM(E31:E32)</f>
        <v>2</v>
      </c>
      <c r="F33" s="475">
        <f>SUM(F31:F32)</f>
        <v>-30</v>
      </c>
      <c r="G33" s="244">
        <f t="shared" ref="G33" si="143">SUM(G31:G32)</f>
        <v>0</v>
      </c>
      <c r="H33" s="475">
        <f t="shared" ref="H33" si="144">SUM(H31:H32)</f>
        <v>-100</v>
      </c>
      <c r="I33" s="244">
        <f t="shared" ref="I33" si="145">SUM(I31:I32)</f>
        <v>0</v>
      </c>
      <c r="J33" s="475">
        <f t="shared" ref="J33:L33" si="146">SUM(J31:J32)</f>
        <v>-100</v>
      </c>
      <c r="K33" s="244">
        <f t="shared" si="146"/>
        <v>2</v>
      </c>
      <c r="L33" s="475">
        <f t="shared" si="146"/>
        <v>-230</v>
      </c>
      <c r="M33" s="244">
        <f t="shared" ref="M33" si="147">SUM(M31:M32)</f>
        <v>0</v>
      </c>
      <c r="N33" s="475">
        <f t="shared" ref="N33" si="148">SUM(N31:N32)</f>
        <v>-100</v>
      </c>
      <c r="O33" s="244">
        <f t="shared" ref="O33" si="149">SUM(O31:O32)</f>
        <v>0</v>
      </c>
      <c r="P33" s="475">
        <f t="shared" ref="P33" si="150">SUM(P31:P32)</f>
        <v>-100</v>
      </c>
      <c r="Q33" s="244">
        <f t="shared" ref="Q33" si="151">SUM(Q31:Q32)</f>
        <v>0</v>
      </c>
      <c r="R33" s="475">
        <f t="shared" ref="R33" si="152">SUM(R31:R32)</f>
        <v>-100</v>
      </c>
      <c r="S33" s="244">
        <f t="shared" ref="S33" si="153">SUM(S31:S32)</f>
        <v>0</v>
      </c>
      <c r="T33" s="475">
        <f t="shared" ref="T33" si="154">SUM(T31:T32)</f>
        <v>-300</v>
      </c>
    </row>
    <row r="34" spans="1:20" x14ac:dyDescent="0.25">
      <c r="A34" s="451" t="s">
        <v>340</v>
      </c>
      <c r="B34" s="452">
        <v>36</v>
      </c>
      <c r="C34" s="453" t="e">
        <f>C146</f>
        <v>#REF!</v>
      </c>
      <c r="D34" s="454" t="e">
        <f t="shared" si="134"/>
        <v>#REF!</v>
      </c>
      <c r="E34" s="455" t="e">
        <f>E146</f>
        <v>#REF!</v>
      </c>
      <c r="F34" s="456" t="e">
        <f t="shared" si="9"/>
        <v>#REF!</v>
      </c>
      <c r="G34" s="455" t="e">
        <f>G146</f>
        <v>#REF!</v>
      </c>
      <c r="H34" s="456" t="e">
        <f t="shared" si="9"/>
        <v>#REF!</v>
      </c>
      <c r="I34" s="455" t="e">
        <f>I146</f>
        <v>#REF!</v>
      </c>
      <c r="J34" s="456" t="e">
        <f t="shared" ref="J34" si="155">(I34*$B34)-$D34</f>
        <v>#REF!</v>
      </c>
      <c r="K34" s="457" t="e">
        <f t="shared" ref="K34:K35" si="156">SUM(E34,G34,I34)</f>
        <v>#REF!</v>
      </c>
      <c r="L34" s="458" t="e">
        <f t="shared" ref="L34:L35" si="157">(K34*$B34)-$D34*3</f>
        <v>#REF!</v>
      </c>
      <c r="M34" s="455" t="e">
        <f>M146</f>
        <v>#REF!</v>
      </c>
      <c r="N34" s="456" t="e">
        <f t="shared" ref="N34" si="158">(M34*$B34)-$D34</f>
        <v>#REF!</v>
      </c>
      <c r="O34" s="455" t="e">
        <f>O146</f>
        <v>#REF!</v>
      </c>
      <c r="P34" s="456" t="e">
        <f t="shared" ref="P34" si="159">(O34*$B34)-$D34</f>
        <v>#REF!</v>
      </c>
      <c r="Q34" s="455" t="e">
        <f>Q146</f>
        <v>#REF!</v>
      </c>
      <c r="R34" s="456" t="e">
        <f t="shared" ref="R34" si="160">(Q34*$B34)-$D34</f>
        <v>#REF!</v>
      </c>
      <c r="S34" s="457" t="e">
        <f t="shared" si="139"/>
        <v>#REF!</v>
      </c>
      <c r="T34" s="458" t="e">
        <f t="shared" si="140"/>
        <v>#REF!</v>
      </c>
    </row>
    <row r="35" spans="1:20" ht="15.75" thickBot="1" x14ac:dyDescent="0.3">
      <c r="A35" s="467" t="s">
        <v>341</v>
      </c>
      <c r="B35" s="468">
        <v>40</v>
      </c>
      <c r="C35" s="469" t="e">
        <f>C145</f>
        <v>#REF!</v>
      </c>
      <c r="D35" s="470" t="e">
        <f t="shared" si="116"/>
        <v>#REF!</v>
      </c>
      <c r="E35" s="471" t="e">
        <f>E145</f>
        <v>#REF!</v>
      </c>
      <c r="F35" s="472" t="e">
        <f t="shared" si="9"/>
        <v>#REF!</v>
      </c>
      <c r="G35" s="471" t="e">
        <f>G145</f>
        <v>#REF!</v>
      </c>
      <c r="H35" s="472" t="e">
        <f t="shared" si="9"/>
        <v>#REF!</v>
      </c>
      <c r="I35" s="471" t="e">
        <f>I145</f>
        <v>#REF!</v>
      </c>
      <c r="J35" s="472" t="e">
        <f t="shared" ref="J35" si="161">(I35*$B35)-$D35</f>
        <v>#REF!</v>
      </c>
      <c r="K35" s="473" t="e">
        <f t="shared" si="156"/>
        <v>#REF!</v>
      </c>
      <c r="L35" s="474" t="e">
        <f t="shared" si="157"/>
        <v>#REF!</v>
      </c>
      <c r="M35" s="471" t="e">
        <f>M145</f>
        <v>#REF!</v>
      </c>
      <c r="N35" s="472" t="e">
        <f t="shared" ref="N35" si="162">(M35*$B35)-$D35</f>
        <v>#REF!</v>
      </c>
      <c r="O35" s="471" t="e">
        <f>O145</f>
        <v>#REF!</v>
      </c>
      <c r="P35" s="472" t="e">
        <f t="shared" ref="P35" si="163">(O35*$B35)-$D35</f>
        <v>#REF!</v>
      </c>
      <c r="Q35" s="471" t="e">
        <f>Q145</f>
        <v>#REF!</v>
      </c>
      <c r="R35" s="472" t="e">
        <f t="shared" ref="R35" si="164">(Q35*$B35)-$D35</f>
        <v>#REF!</v>
      </c>
      <c r="S35" s="473" t="e">
        <f t="shared" si="85"/>
        <v>#REF!</v>
      </c>
      <c r="T35" s="474" t="e">
        <f t="shared" si="91"/>
        <v>#REF!</v>
      </c>
    </row>
    <row r="36" spans="1:20" ht="15.75" thickBot="1" x14ac:dyDescent="0.3">
      <c r="A36" s="476" t="s">
        <v>346</v>
      </c>
      <c r="B36" s="477">
        <f>SUM(B34:B35)</f>
        <v>76</v>
      </c>
      <c r="C36" s="318" t="e">
        <f>SUM(C34:C35)</f>
        <v>#REF!</v>
      </c>
      <c r="D36" s="318" t="e">
        <f>SUM(D34:D35)</f>
        <v>#REF!</v>
      </c>
      <c r="E36" s="244" t="e">
        <f t="shared" ref="E36" si="165">SUM(E34:E35)</f>
        <v>#REF!</v>
      </c>
      <c r="F36" s="475" t="e">
        <f>SUM(F34:F35)</f>
        <v>#REF!</v>
      </c>
      <c r="G36" s="244" t="e">
        <f t="shared" ref="G36" si="166">SUM(G34:G35)</f>
        <v>#REF!</v>
      </c>
      <c r="H36" s="475" t="e">
        <f t="shared" ref="H36" si="167">SUM(H34:H35)</f>
        <v>#REF!</v>
      </c>
      <c r="I36" s="244" t="e">
        <f t="shared" ref="I36" si="168">SUM(I34:I35)</f>
        <v>#REF!</v>
      </c>
      <c r="J36" s="475" t="e">
        <f t="shared" ref="J36:L36" si="169">SUM(J34:J35)</f>
        <v>#REF!</v>
      </c>
      <c r="K36" s="244" t="e">
        <f t="shared" si="169"/>
        <v>#REF!</v>
      </c>
      <c r="L36" s="475" t="e">
        <f t="shared" si="169"/>
        <v>#REF!</v>
      </c>
      <c r="M36" s="244" t="e">
        <f t="shared" ref="M36" si="170">SUM(M34:M35)</f>
        <v>#REF!</v>
      </c>
      <c r="N36" s="475" t="e">
        <f t="shared" ref="N36" si="171">SUM(N34:N35)</f>
        <v>#REF!</v>
      </c>
      <c r="O36" s="244" t="e">
        <f t="shared" ref="O36" si="172">SUM(O34:O35)</f>
        <v>#REF!</v>
      </c>
      <c r="P36" s="475" t="e">
        <f t="shared" ref="P36" si="173">SUM(P34:P35)</f>
        <v>#REF!</v>
      </c>
      <c r="Q36" s="244" t="e">
        <f t="shared" ref="Q36" si="174">SUM(Q34:Q35)</f>
        <v>#REF!</v>
      </c>
      <c r="R36" s="475" t="e">
        <f t="shared" ref="R36" si="175">SUM(R34:R35)</f>
        <v>#REF!</v>
      </c>
      <c r="S36" s="244" t="e">
        <f t="shared" ref="S36" si="176">SUM(S34:S35)</f>
        <v>#REF!</v>
      </c>
      <c r="T36" s="475" t="e">
        <f t="shared" ref="T36" si="177">SUM(T34:T35)</f>
        <v>#REF!</v>
      </c>
    </row>
    <row r="37" spans="1:20" ht="15.75" thickBot="1" x14ac:dyDescent="0.3">
      <c r="A37" s="446" t="s">
        <v>7</v>
      </c>
      <c r="B37" s="447">
        <f>SUM(B6:B35)</f>
        <v>1186</v>
      </c>
      <c r="C37" s="448" t="e">
        <f t="shared" ref="C37:T37" si="178">SUM(C6:C29)</f>
        <v>#REF!</v>
      </c>
      <c r="D37" s="448" t="e">
        <f t="shared" si="178"/>
        <v>#REF!</v>
      </c>
      <c r="E37" s="449" t="e">
        <f t="shared" si="178"/>
        <v>#REF!</v>
      </c>
      <c r="F37" s="450" t="e">
        <f t="shared" si="178"/>
        <v>#REF!</v>
      </c>
      <c r="G37" s="449" t="e">
        <f t="shared" si="178"/>
        <v>#REF!</v>
      </c>
      <c r="H37" s="450" t="e">
        <f t="shared" si="178"/>
        <v>#REF!</v>
      </c>
      <c r="I37" s="449" t="e">
        <f t="shared" si="178"/>
        <v>#REF!</v>
      </c>
      <c r="J37" s="450" t="e">
        <f t="shared" si="178"/>
        <v>#REF!</v>
      </c>
      <c r="K37" s="449" t="e">
        <f t="shared" ref="K37:L37" si="179">SUM(K6:K29)</f>
        <v>#REF!</v>
      </c>
      <c r="L37" s="450" t="e">
        <f t="shared" si="179"/>
        <v>#REF!</v>
      </c>
      <c r="M37" s="449" t="e">
        <f t="shared" si="178"/>
        <v>#REF!</v>
      </c>
      <c r="N37" s="450" t="e">
        <f t="shared" si="178"/>
        <v>#REF!</v>
      </c>
      <c r="O37" s="449" t="e">
        <f t="shared" si="178"/>
        <v>#REF!</v>
      </c>
      <c r="P37" s="450" t="e">
        <f t="shared" si="178"/>
        <v>#REF!</v>
      </c>
      <c r="Q37" s="449" t="e">
        <f t="shared" si="178"/>
        <v>#REF!</v>
      </c>
      <c r="R37" s="450" t="e">
        <f t="shared" si="178"/>
        <v>#REF!</v>
      </c>
      <c r="S37" s="449" t="e">
        <f t="shared" si="178"/>
        <v>#REF!</v>
      </c>
      <c r="T37" s="450" t="e">
        <f t="shared" si="178"/>
        <v>#REF!</v>
      </c>
    </row>
    <row r="38" spans="1:20" x14ac:dyDescent="0.25">
      <c r="A38" s="431"/>
      <c r="B38" s="432"/>
      <c r="C38" s="24"/>
      <c r="D38" s="24"/>
      <c r="E38" s="433"/>
      <c r="F38" s="434"/>
      <c r="G38" s="433"/>
      <c r="H38" s="434"/>
      <c r="I38" s="433"/>
      <c r="J38" s="434"/>
      <c r="K38" s="433"/>
      <c r="L38" s="434"/>
      <c r="M38" s="433"/>
      <c r="N38" s="434"/>
      <c r="O38" s="433"/>
      <c r="P38" s="434"/>
      <c r="Q38" s="433"/>
      <c r="R38" s="434"/>
      <c r="S38" s="433"/>
      <c r="T38" s="434"/>
    </row>
    <row r="39" spans="1:20" x14ac:dyDescent="0.25">
      <c r="A39" s="431"/>
      <c r="B39" s="432"/>
      <c r="C39" s="24"/>
      <c r="D39" s="24"/>
      <c r="E39" s="433"/>
      <c r="F39" s="434"/>
      <c r="G39" s="433"/>
      <c r="H39" s="434"/>
      <c r="I39" s="433"/>
      <c r="J39" s="434"/>
      <c r="K39" s="433"/>
      <c r="L39" s="434"/>
      <c r="M39" s="433"/>
      <c r="N39" s="434"/>
      <c r="O39" s="433"/>
      <c r="P39" s="434"/>
      <c r="Q39" s="433"/>
      <c r="R39" s="434"/>
      <c r="S39" s="433"/>
      <c r="T39" s="434"/>
    </row>
    <row r="40" spans="1:20" x14ac:dyDescent="0.25">
      <c r="A40" s="431"/>
      <c r="B40" s="432"/>
      <c r="C40" s="24"/>
      <c r="D40" s="24"/>
      <c r="E40" s="433"/>
      <c r="F40" s="434"/>
      <c r="G40" s="433"/>
      <c r="H40" s="434"/>
      <c r="I40" s="433"/>
      <c r="J40" s="434"/>
      <c r="K40" s="433"/>
      <c r="L40" s="434"/>
      <c r="M40" s="433"/>
      <c r="N40" s="434"/>
      <c r="O40" s="433"/>
      <c r="P40" s="434"/>
      <c r="Q40" s="433"/>
      <c r="R40" s="434"/>
      <c r="S40" s="433"/>
      <c r="T40" s="434"/>
    </row>
    <row r="41" spans="1:20" ht="15.75" hidden="1" x14ac:dyDescent="0.25">
      <c r="A41" s="1290" t="s">
        <v>266</v>
      </c>
      <c r="B41" s="1291"/>
      <c r="C41" s="1291"/>
      <c r="D41" s="1291"/>
      <c r="E41" s="1291"/>
      <c r="F41" s="1291"/>
      <c r="G41" s="1291"/>
      <c r="H41" s="1291"/>
      <c r="I41" s="1291"/>
      <c r="J41" s="1291"/>
      <c r="K41" s="1291"/>
      <c r="L41" s="1291"/>
      <c r="M41" s="1291"/>
      <c r="N41" s="1291"/>
      <c r="O41" s="1291"/>
      <c r="P41" s="1291"/>
      <c r="Q41" s="1291"/>
      <c r="R41" s="1291"/>
      <c r="S41" s="1291"/>
      <c r="T41" s="1291"/>
    </row>
    <row r="42" spans="1:20" ht="36.75" hidden="1" thickBot="1" x14ac:dyDescent="0.3">
      <c r="A42" s="86" t="s">
        <v>14</v>
      </c>
      <c r="B42" s="278" t="s">
        <v>222</v>
      </c>
      <c r="C42" s="105" t="s">
        <v>165</v>
      </c>
      <c r="D42" s="306" t="s">
        <v>223</v>
      </c>
      <c r="E42" s="347" t="s">
        <v>2</v>
      </c>
      <c r="F42" s="348" t="s">
        <v>225</v>
      </c>
      <c r="G42" s="347" t="s">
        <v>3</v>
      </c>
      <c r="H42" s="348" t="s">
        <v>226</v>
      </c>
      <c r="I42" s="347" t="s">
        <v>4</v>
      </c>
      <c r="J42" s="348" t="s">
        <v>227</v>
      </c>
      <c r="K42" s="255" t="s">
        <v>197</v>
      </c>
      <c r="L42" s="346" t="s">
        <v>224</v>
      </c>
      <c r="M42" s="347" t="s">
        <v>5</v>
      </c>
      <c r="N42" s="348" t="s">
        <v>228</v>
      </c>
      <c r="O42" s="349" t="s">
        <v>194</v>
      </c>
      <c r="P42" s="348" t="s">
        <v>229</v>
      </c>
      <c r="Q42" s="349" t="s">
        <v>195</v>
      </c>
      <c r="R42" s="348" t="s">
        <v>230</v>
      </c>
      <c r="S42" s="255" t="s">
        <v>197</v>
      </c>
      <c r="T42" s="346" t="s">
        <v>224</v>
      </c>
    </row>
    <row r="43" spans="1:20" ht="15.75" hidden="1" thickTop="1" x14ac:dyDescent="0.25">
      <c r="A43" s="89" t="s">
        <v>18</v>
      </c>
      <c r="B43" s="280">
        <v>40</v>
      </c>
      <c r="C43" s="84">
        <f>'Pque N Mundo I'!B26</f>
        <v>5</v>
      </c>
      <c r="D43" s="301">
        <f t="shared" ref="D43:D44" si="180">C43*B43</f>
        <v>200</v>
      </c>
      <c r="E43" s="107">
        <f>'Pque N Mundo I'!C26</f>
        <v>5</v>
      </c>
      <c r="F43" s="321">
        <f t="shared" ref="F43:H44" si="181">(E43*$B43)-$D43</f>
        <v>0</v>
      </c>
      <c r="G43" s="107">
        <f>'Pque N Mundo I'!E26</f>
        <v>0</v>
      </c>
      <c r="H43" s="321">
        <f t="shared" si="181"/>
        <v>-200</v>
      </c>
      <c r="I43" s="107">
        <f>'Pque N Mundo I'!G26</f>
        <v>0</v>
      </c>
      <c r="J43" s="321">
        <f t="shared" ref="J43:J44" si="182">(I43*$B43)-$D43</f>
        <v>-200</v>
      </c>
      <c r="K43" s="257">
        <f t="shared" ref="K43:K44" si="183">SUM(E43,G43,I43)</f>
        <v>5</v>
      </c>
      <c r="L43" s="334">
        <f t="shared" ref="L43:L44" si="184">(K43*$B43)-$D43*3</f>
        <v>-400</v>
      </c>
      <c r="M43" s="107">
        <f>'Pque N Mundo I'!K26</f>
        <v>0</v>
      </c>
      <c r="N43" s="321">
        <f t="shared" ref="N43:N44" si="185">(M43*$B43)-$D43</f>
        <v>-200</v>
      </c>
      <c r="O43" s="107">
        <f>'Pque N Mundo I'!M26</f>
        <v>0</v>
      </c>
      <c r="P43" s="321">
        <f t="shared" ref="P43:P44" si="186">(O43*$B43)-$D43</f>
        <v>-200</v>
      </c>
      <c r="Q43" s="107">
        <f>'Pque N Mundo I'!O26</f>
        <v>0</v>
      </c>
      <c r="R43" s="321">
        <f t="shared" ref="R43:R44" si="187">(Q43*$B43)-$D43</f>
        <v>-200</v>
      </c>
      <c r="S43" s="257">
        <f t="shared" ref="S43:S44" si="188">SUM(M43,O43,Q43)</f>
        <v>0</v>
      </c>
      <c r="T43" s="334">
        <f t="shared" ref="T43:T44" si="189">(S43*$B43)-$D43*3</f>
        <v>-600</v>
      </c>
    </row>
    <row r="44" spans="1:20" hidden="1" x14ac:dyDescent="0.25">
      <c r="A44" s="89" t="s">
        <v>25</v>
      </c>
      <c r="B44" s="280">
        <v>30</v>
      </c>
      <c r="C44" s="84">
        <f>'Pque N Mundo I'!B35</f>
        <v>3</v>
      </c>
      <c r="D44" s="301">
        <f t="shared" si="180"/>
        <v>90</v>
      </c>
      <c r="E44" s="107">
        <f>'Pque N Mundo I'!C35</f>
        <v>3</v>
      </c>
      <c r="F44" s="321">
        <f t="shared" si="181"/>
        <v>0</v>
      </c>
      <c r="G44" s="107">
        <f>'Pque N Mundo I'!E35</f>
        <v>0</v>
      </c>
      <c r="H44" s="321">
        <f t="shared" si="181"/>
        <v>-90</v>
      </c>
      <c r="I44" s="107">
        <f>'Pque N Mundo I'!G35</f>
        <v>0</v>
      </c>
      <c r="J44" s="321">
        <f t="shared" si="182"/>
        <v>-90</v>
      </c>
      <c r="K44" s="257">
        <f t="shared" si="183"/>
        <v>3</v>
      </c>
      <c r="L44" s="334">
        <f t="shared" si="184"/>
        <v>-180</v>
      </c>
      <c r="M44" s="107">
        <f>'Pque N Mundo I'!K35</f>
        <v>0</v>
      </c>
      <c r="N44" s="321">
        <f t="shared" si="185"/>
        <v>-90</v>
      </c>
      <c r="O44" s="107">
        <f>'Pque N Mundo I'!M35</f>
        <v>0</v>
      </c>
      <c r="P44" s="321">
        <f t="shared" si="186"/>
        <v>-90</v>
      </c>
      <c r="Q44" s="107">
        <f>'Pque N Mundo I'!O35</f>
        <v>0</v>
      </c>
      <c r="R44" s="321">
        <f t="shared" si="187"/>
        <v>-90</v>
      </c>
      <c r="S44" s="257">
        <f t="shared" si="188"/>
        <v>0</v>
      </c>
      <c r="T44" s="334">
        <f t="shared" si="189"/>
        <v>-270</v>
      </c>
    </row>
    <row r="45" spans="1:20" ht="15.75" hidden="1" thickBot="1" x14ac:dyDescent="0.3">
      <c r="A45" s="6" t="s">
        <v>7</v>
      </c>
      <c r="B45" s="297">
        <f t="shared" ref="B45:T45" si="190">SUM(B43:B44)</f>
        <v>70</v>
      </c>
      <c r="C45" s="7">
        <f t="shared" si="190"/>
        <v>8</v>
      </c>
      <c r="D45" s="304">
        <f t="shared" si="190"/>
        <v>290</v>
      </c>
      <c r="E45" s="8">
        <f t="shared" si="190"/>
        <v>8</v>
      </c>
      <c r="F45" s="323">
        <f t="shared" si="190"/>
        <v>0</v>
      </c>
      <c r="G45" s="8">
        <f t="shared" si="190"/>
        <v>0</v>
      </c>
      <c r="H45" s="323">
        <f t="shared" si="190"/>
        <v>-290</v>
      </c>
      <c r="I45" s="8">
        <f t="shared" si="190"/>
        <v>0</v>
      </c>
      <c r="J45" s="323">
        <f t="shared" si="190"/>
        <v>-290</v>
      </c>
      <c r="K45" s="81">
        <f t="shared" ref="K45:L45" si="191">SUM(K43:K44)</f>
        <v>8</v>
      </c>
      <c r="L45" s="336">
        <f t="shared" si="191"/>
        <v>-580</v>
      </c>
      <c r="M45" s="8">
        <f t="shared" si="190"/>
        <v>0</v>
      </c>
      <c r="N45" s="323">
        <f t="shared" si="190"/>
        <v>-290</v>
      </c>
      <c r="O45" s="8">
        <f t="shared" si="190"/>
        <v>0</v>
      </c>
      <c r="P45" s="323">
        <f t="shared" si="190"/>
        <v>-290</v>
      </c>
      <c r="Q45" s="8">
        <f t="shared" si="190"/>
        <v>0</v>
      </c>
      <c r="R45" s="323">
        <f t="shared" si="190"/>
        <v>-290</v>
      </c>
      <c r="S45" s="81">
        <f t="shared" si="190"/>
        <v>0</v>
      </c>
      <c r="T45" s="336">
        <f t="shared" si="190"/>
        <v>-870</v>
      </c>
    </row>
    <row r="46" spans="1:20" hidden="1" x14ac:dyDescent="0.25"/>
    <row r="47" spans="1:20" ht="15.75" hidden="1" x14ac:dyDescent="0.25">
      <c r="A47" s="1290" t="s">
        <v>47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K47" s="1291"/>
      <c r="L47" s="1291"/>
      <c r="M47" s="1291"/>
      <c r="N47" s="1291"/>
      <c r="O47" s="1291"/>
      <c r="P47" s="1291"/>
      <c r="Q47" s="1291"/>
      <c r="R47" s="1291"/>
      <c r="S47" s="1291"/>
      <c r="T47" s="1291"/>
    </row>
    <row r="48" spans="1:20" ht="36.75" hidden="1" thickBot="1" x14ac:dyDescent="0.3">
      <c r="A48" s="86" t="s">
        <v>14</v>
      </c>
      <c r="B48" s="278" t="s">
        <v>222</v>
      </c>
      <c r="C48" s="105" t="s">
        <v>165</v>
      </c>
      <c r="D48" s="306" t="s">
        <v>223</v>
      </c>
      <c r="E48" s="347" t="s">
        <v>2</v>
      </c>
      <c r="F48" s="348" t="s">
        <v>225</v>
      </c>
      <c r="G48" s="347" t="s">
        <v>3</v>
      </c>
      <c r="H48" s="348" t="s">
        <v>226</v>
      </c>
      <c r="I48" s="347" t="s">
        <v>4</v>
      </c>
      <c r="J48" s="348" t="s">
        <v>227</v>
      </c>
      <c r="K48" s="255" t="s">
        <v>197</v>
      </c>
      <c r="L48" s="346" t="s">
        <v>224</v>
      </c>
      <c r="M48" s="347" t="s">
        <v>5</v>
      </c>
      <c r="N48" s="348" t="s">
        <v>228</v>
      </c>
      <c r="O48" s="349" t="s">
        <v>194</v>
      </c>
      <c r="P48" s="348" t="s">
        <v>229</v>
      </c>
      <c r="Q48" s="349" t="s">
        <v>195</v>
      </c>
      <c r="R48" s="348" t="s">
        <v>230</v>
      </c>
      <c r="S48" s="255" t="s">
        <v>197</v>
      </c>
      <c r="T48" s="346" t="s">
        <v>224</v>
      </c>
    </row>
    <row r="49" spans="1:20" ht="15.75" hidden="1" thickTop="1" x14ac:dyDescent="0.25">
      <c r="A49" s="89" t="s">
        <v>18</v>
      </c>
      <c r="B49" s="280">
        <v>40</v>
      </c>
      <c r="C49" s="84">
        <f>'Pque N Mundo II'!B26</f>
        <v>4</v>
      </c>
      <c r="D49" s="301">
        <f t="shared" ref="D49:D50" si="192">C49*B49</f>
        <v>160</v>
      </c>
      <c r="E49" s="107">
        <f>'Pque N Mundo II'!C26</f>
        <v>4</v>
      </c>
      <c r="F49" s="321">
        <f t="shared" ref="F49" si="193">(E49*$B49)-$D49</f>
        <v>0</v>
      </c>
      <c r="G49" s="107">
        <f>'Pque N Mundo II'!E26</f>
        <v>0</v>
      </c>
      <c r="H49" s="321">
        <f t="shared" ref="H49" si="194">(G49*$B49)-$D49</f>
        <v>-160</v>
      </c>
      <c r="I49" s="107">
        <f>'Pque N Mundo II'!G26</f>
        <v>0</v>
      </c>
      <c r="J49" s="321">
        <f t="shared" ref="J49:J50" si="195">(I49*$B49)-$D49</f>
        <v>-160</v>
      </c>
      <c r="K49" s="257">
        <f t="shared" ref="K49:K50" si="196">SUM(E49,G49,I49)</f>
        <v>4</v>
      </c>
      <c r="L49" s="334">
        <f t="shared" ref="L49:L50" si="197">(K49*$B49)-$D49*3</f>
        <v>-320</v>
      </c>
      <c r="M49" s="107">
        <f>'Pque N Mundo II'!K26</f>
        <v>0</v>
      </c>
      <c r="N49" s="321">
        <f t="shared" ref="N49:N50" si="198">(M49*$B49)-$D49</f>
        <v>-160</v>
      </c>
      <c r="O49" s="107">
        <f>'Pque N Mundo II'!M26</f>
        <v>0</v>
      </c>
      <c r="P49" s="321">
        <f t="shared" ref="P49:P50" si="199">(O49*$B49)-$D49</f>
        <v>-160</v>
      </c>
      <c r="Q49" s="107">
        <f>'Pque N Mundo II'!O26</f>
        <v>0</v>
      </c>
      <c r="R49" s="321">
        <f t="shared" ref="R49:R50" si="200">(Q49*$B49)-$D49</f>
        <v>-160</v>
      </c>
      <c r="S49" s="257">
        <f t="shared" ref="S49:S50" si="201">SUM(M49,O49,Q49)</f>
        <v>0</v>
      </c>
      <c r="T49" s="334">
        <f t="shared" ref="T49:T50" si="202">(S49*$B49)-$D49*3</f>
        <v>-480</v>
      </c>
    </row>
    <row r="50" spans="1:20" ht="15.75" hidden="1" thickBot="1" x14ac:dyDescent="0.3">
      <c r="A50" s="89" t="s">
        <v>25</v>
      </c>
      <c r="B50" s="280">
        <v>30</v>
      </c>
      <c r="C50" s="84">
        <f>'Pque N Mundo II'!B33</f>
        <v>3</v>
      </c>
      <c r="D50" s="301">
        <f t="shared" si="192"/>
        <v>90</v>
      </c>
      <c r="E50" s="107">
        <f>'Pque N Mundo II'!C33</f>
        <v>3.3330000000000002</v>
      </c>
      <c r="F50" s="321">
        <f>(E50*$B50)-$D50</f>
        <v>9.9900000000000091</v>
      </c>
      <c r="G50" s="107">
        <f>'Pque N Mundo II'!E33</f>
        <v>0</v>
      </c>
      <c r="H50" s="321">
        <f>(G50*$B50)-$D50</f>
        <v>-90</v>
      </c>
      <c r="I50" s="107">
        <f>'Pque N Mundo II'!G33</f>
        <v>0</v>
      </c>
      <c r="J50" s="321">
        <f t="shared" si="195"/>
        <v>-90</v>
      </c>
      <c r="K50" s="257">
        <f t="shared" si="196"/>
        <v>3.3330000000000002</v>
      </c>
      <c r="L50" s="334">
        <f t="shared" si="197"/>
        <v>-170.01</v>
      </c>
      <c r="M50" s="107">
        <f>'Pque N Mundo II'!K33</f>
        <v>0</v>
      </c>
      <c r="N50" s="321">
        <f t="shared" si="198"/>
        <v>-90</v>
      </c>
      <c r="O50" s="107">
        <f>'Pque N Mundo II'!M33</f>
        <v>0</v>
      </c>
      <c r="P50" s="321">
        <f t="shared" si="199"/>
        <v>-90</v>
      </c>
      <c r="Q50" s="107">
        <f>'Pque N Mundo II'!O33</f>
        <v>0</v>
      </c>
      <c r="R50" s="321">
        <f t="shared" si="200"/>
        <v>-90</v>
      </c>
      <c r="S50" s="257">
        <f t="shared" si="201"/>
        <v>0</v>
      </c>
      <c r="T50" s="334">
        <f t="shared" si="202"/>
        <v>-270</v>
      </c>
    </row>
    <row r="51" spans="1:20" ht="15.75" hidden="1" thickBot="1" x14ac:dyDescent="0.3">
      <c r="A51" s="351" t="s">
        <v>7</v>
      </c>
      <c r="B51" s="352">
        <f t="shared" ref="B51:T51" si="203">SUM(B49:B50)</f>
        <v>70</v>
      </c>
      <c r="C51" s="353">
        <f t="shared" si="203"/>
        <v>7</v>
      </c>
      <c r="D51" s="354">
        <f t="shared" si="203"/>
        <v>250</v>
      </c>
      <c r="E51" s="355">
        <f t="shared" si="203"/>
        <v>7.3330000000000002</v>
      </c>
      <c r="F51" s="356">
        <f t="shared" si="203"/>
        <v>9.9900000000000091</v>
      </c>
      <c r="G51" s="355">
        <f t="shared" si="203"/>
        <v>0</v>
      </c>
      <c r="H51" s="356">
        <f t="shared" si="203"/>
        <v>-250</v>
      </c>
      <c r="I51" s="355">
        <f t="shared" si="203"/>
        <v>0</v>
      </c>
      <c r="J51" s="356">
        <f t="shared" si="203"/>
        <v>-250</v>
      </c>
      <c r="K51" s="357">
        <f t="shared" ref="K51:L51" si="204">SUM(K49:K50)</f>
        <v>7.3330000000000002</v>
      </c>
      <c r="L51" s="336">
        <f t="shared" si="204"/>
        <v>-490.01</v>
      </c>
      <c r="M51" s="355">
        <f t="shared" si="203"/>
        <v>0</v>
      </c>
      <c r="N51" s="356">
        <f t="shared" si="203"/>
        <v>-250</v>
      </c>
      <c r="O51" s="355">
        <f t="shared" si="203"/>
        <v>0</v>
      </c>
      <c r="P51" s="356">
        <f t="shared" si="203"/>
        <v>-250</v>
      </c>
      <c r="Q51" s="355">
        <f t="shared" si="203"/>
        <v>0</v>
      </c>
      <c r="R51" s="356">
        <f t="shared" si="203"/>
        <v>-250</v>
      </c>
      <c r="S51" s="357">
        <f t="shared" si="203"/>
        <v>0</v>
      </c>
      <c r="T51" s="336">
        <f t="shared" si="203"/>
        <v>-750</v>
      </c>
    </row>
    <row r="52" spans="1:20" hidden="1" x14ac:dyDescent="0.25"/>
    <row r="53" spans="1:20" ht="15.75" hidden="1" x14ac:dyDescent="0.25">
      <c r="A53" s="1290" t="s">
        <v>270</v>
      </c>
      <c r="B53" s="1291"/>
      <c r="C53" s="1291"/>
      <c r="D53" s="1291"/>
      <c r="E53" s="1291"/>
      <c r="F53" s="1291"/>
      <c r="G53" s="1291"/>
      <c r="H53" s="1291"/>
      <c r="I53" s="1291"/>
      <c r="J53" s="1291"/>
      <c r="K53" s="1291"/>
      <c r="L53" s="1291"/>
      <c r="M53" s="1291"/>
      <c r="N53" s="1291"/>
      <c r="O53" s="1291"/>
      <c r="P53" s="1291"/>
      <c r="Q53" s="1291"/>
      <c r="R53" s="1291"/>
      <c r="S53" s="1291"/>
      <c r="T53" s="1291"/>
    </row>
    <row r="54" spans="1:20" ht="36.75" hidden="1" thickBot="1" x14ac:dyDescent="0.3">
      <c r="A54" s="86" t="s">
        <v>14</v>
      </c>
      <c r="B54" s="278" t="s">
        <v>222</v>
      </c>
      <c r="C54" s="105" t="s">
        <v>165</v>
      </c>
      <c r="D54" s="306" t="s">
        <v>223</v>
      </c>
      <c r="E54" s="347" t="s">
        <v>2</v>
      </c>
      <c r="F54" s="348" t="s">
        <v>225</v>
      </c>
      <c r="G54" s="347" t="s">
        <v>3</v>
      </c>
      <c r="H54" s="348" t="s">
        <v>226</v>
      </c>
      <c r="I54" s="347" t="s">
        <v>4</v>
      </c>
      <c r="J54" s="348" t="s">
        <v>227</v>
      </c>
      <c r="K54" s="255" t="s">
        <v>197</v>
      </c>
      <c r="L54" s="346" t="s">
        <v>224</v>
      </c>
      <c r="M54" s="347" t="s">
        <v>5</v>
      </c>
      <c r="N54" s="348" t="s">
        <v>228</v>
      </c>
      <c r="O54" s="349" t="s">
        <v>194</v>
      </c>
      <c r="P54" s="348" t="s">
        <v>229</v>
      </c>
      <c r="Q54" s="349" t="s">
        <v>195</v>
      </c>
      <c r="R54" s="348" t="s">
        <v>230</v>
      </c>
      <c r="S54" s="255" t="s">
        <v>197</v>
      </c>
      <c r="T54" s="346" t="s">
        <v>224</v>
      </c>
    </row>
    <row r="55" spans="1:20" ht="15.75" hidden="1" thickTop="1" x14ac:dyDescent="0.25">
      <c r="A55" s="89" t="s">
        <v>25</v>
      </c>
      <c r="B55" s="280">
        <v>30</v>
      </c>
      <c r="C55" s="90">
        <f>'AMA_UBS J Brasil'!B36</f>
        <v>5</v>
      </c>
      <c r="D55" s="308">
        <f t="shared" ref="D55:D57" si="205">C55*B55</f>
        <v>150</v>
      </c>
      <c r="E55" s="107">
        <f>'AMA_UBS J Brasil'!C36</f>
        <v>5</v>
      </c>
      <c r="F55" s="321">
        <f t="shared" ref="F55:F57" si="206">(E55*$B55)-$D55</f>
        <v>0</v>
      </c>
      <c r="G55" s="107">
        <f>'AMA_UBS J Brasil'!E36</f>
        <v>0</v>
      </c>
      <c r="H55" s="321">
        <f t="shared" ref="H55:H57" si="207">(G55*$B55)-$D55</f>
        <v>-150</v>
      </c>
      <c r="I55" s="107">
        <f>'AMA_UBS J Brasil'!G36</f>
        <v>0</v>
      </c>
      <c r="J55" s="321">
        <f t="shared" ref="J55:J57" si="208">(I55*$B55)-$D55</f>
        <v>-150</v>
      </c>
      <c r="K55" s="257">
        <f t="shared" ref="K55:K57" si="209">SUM(E55,G55,I55)</f>
        <v>5</v>
      </c>
      <c r="L55" s="334">
        <f t="shared" ref="L55" si="210">(K55*$B55)-$D55*3</f>
        <v>-300</v>
      </c>
      <c r="M55" s="107">
        <f>'AMA_UBS J Brasil'!K36</f>
        <v>0</v>
      </c>
      <c r="N55" s="321">
        <f t="shared" ref="N55:N57" si="211">(M55*$B55)-$D55</f>
        <v>-150</v>
      </c>
      <c r="O55" s="107">
        <f>'AMA_UBS J Brasil'!M36</f>
        <v>0</v>
      </c>
      <c r="P55" s="321">
        <f t="shared" ref="P55:P57" si="212">(O55*$B55)-$D55</f>
        <v>-150</v>
      </c>
      <c r="Q55" s="107">
        <f>'AMA_UBS J Brasil'!O36</f>
        <v>0</v>
      </c>
      <c r="R55" s="321">
        <f t="shared" ref="R55:R57" si="213">(Q55*$B55)-$D55</f>
        <v>-150</v>
      </c>
      <c r="S55" s="257">
        <f t="shared" ref="S55:S57" si="214">SUM(M55,O55,Q55)</f>
        <v>0</v>
      </c>
      <c r="T55" s="334">
        <f t="shared" ref="T55:T57" si="215">(S55*$B55)-$D55*3</f>
        <v>-450</v>
      </c>
    </row>
    <row r="56" spans="1:20" hidden="1" x14ac:dyDescent="0.25">
      <c r="A56" s="70" t="s">
        <v>167</v>
      </c>
      <c r="B56" s="280">
        <v>36</v>
      </c>
      <c r="C56" s="90">
        <v>8</v>
      </c>
      <c r="D56" s="308">
        <f>C56*B56</f>
        <v>288</v>
      </c>
      <c r="E56" s="107">
        <f>'AMA_UBS J Brasil'!C35</f>
        <v>8</v>
      </c>
      <c r="F56" s="321">
        <f>(E56*$B56)-$D56</f>
        <v>0</v>
      </c>
      <c r="G56" s="107">
        <f>'AMA_UBS J Brasil'!E35</f>
        <v>0</v>
      </c>
      <c r="H56" s="321">
        <f>(G56*$B56)-$D56</f>
        <v>-288</v>
      </c>
      <c r="I56" s="107">
        <f>'AMA_UBS J Brasil'!G35</f>
        <v>0</v>
      </c>
      <c r="J56" s="321">
        <f>(I56*$B56)-$D56</f>
        <v>-288</v>
      </c>
      <c r="K56" s="257">
        <f t="shared" si="209"/>
        <v>8</v>
      </c>
      <c r="L56" s="334">
        <f>(K56*$B56)-$D56*3</f>
        <v>-576</v>
      </c>
      <c r="M56" s="107">
        <f>'AMA_UBS J Brasil'!K35</f>
        <v>0</v>
      </c>
      <c r="N56" s="321">
        <f>(M56*$B56)-$D56</f>
        <v>-288</v>
      </c>
      <c r="O56" s="107">
        <f>'AMA_UBS J Brasil'!M35</f>
        <v>0</v>
      </c>
      <c r="P56" s="321">
        <f>(O56*$B56)-$D56</f>
        <v>-288</v>
      </c>
      <c r="Q56" s="107">
        <f>'AMA_UBS J Brasil'!O35</f>
        <v>0</v>
      </c>
      <c r="R56" s="321">
        <f>(Q56*$B56)-$D56</f>
        <v>-288</v>
      </c>
      <c r="S56" s="257">
        <f t="shared" si="214"/>
        <v>0</v>
      </c>
      <c r="T56" s="334">
        <f>(S56*$B56)-$D56*3</f>
        <v>-864</v>
      </c>
    </row>
    <row r="57" spans="1:20" ht="15.75" hidden="1" thickBot="1" x14ac:dyDescent="0.3">
      <c r="A57" s="75" t="s">
        <v>45</v>
      </c>
      <c r="B57" s="280">
        <v>40</v>
      </c>
      <c r="C57" s="90"/>
      <c r="D57" s="308">
        <f t="shared" si="205"/>
        <v>0</v>
      </c>
      <c r="E57" s="107">
        <f>'AMA_UBS J Brasil'!C37</f>
        <v>1</v>
      </c>
      <c r="F57" s="321">
        <f t="shared" si="206"/>
        <v>40</v>
      </c>
      <c r="G57" s="107">
        <f>'AMA_UBS J Brasil'!E37</f>
        <v>0</v>
      </c>
      <c r="H57" s="321">
        <f t="shared" si="207"/>
        <v>0</v>
      </c>
      <c r="I57" s="107">
        <f>'AMA_UBS J Brasil'!G37</f>
        <v>0</v>
      </c>
      <c r="J57" s="321">
        <f t="shared" si="208"/>
        <v>0</v>
      </c>
      <c r="K57" s="257">
        <f t="shared" si="209"/>
        <v>1</v>
      </c>
      <c r="L57" s="334">
        <f t="shared" ref="L57" si="216">(K57*$B57)-$D57*3</f>
        <v>40</v>
      </c>
      <c r="M57" s="107">
        <f>'AMA_UBS J Brasil'!K37</f>
        <v>0</v>
      </c>
      <c r="N57" s="321">
        <f t="shared" si="211"/>
        <v>0</v>
      </c>
      <c r="O57" s="107">
        <f>'AMA_UBS J Brasil'!M37</f>
        <v>0</v>
      </c>
      <c r="P57" s="321">
        <f t="shared" si="212"/>
        <v>0</v>
      </c>
      <c r="Q57" s="107">
        <f>'AMA_UBS J Brasil'!O37</f>
        <v>0</v>
      </c>
      <c r="R57" s="321">
        <f t="shared" si="213"/>
        <v>0</v>
      </c>
      <c r="S57" s="257">
        <f t="shared" si="214"/>
        <v>0</v>
      </c>
      <c r="T57" s="334">
        <f t="shared" si="215"/>
        <v>0</v>
      </c>
    </row>
    <row r="58" spans="1:20" ht="15.75" hidden="1" thickBot="1" x14ac:dyDescent="0.3">
      <c r="A58" s="359" t="s">
        <v>7</v>
      </c>
      <c r="B58" s="360">
        <f t="shared" ref="B58:T58" si="217">SUM(B55:B57)</f>
        <v>106</v>
      </c>
      <c r="C58" s="384">
        <f t="shared" si="217"/>
        <v>13</v>
      </c>
      <c r="D58" s="385">
        <f t="shared" si="217"/>
        <v>438</v>
      </c>
      <c r="E58" s="361">
        <f t="shared" si="217"/>
        <v>14</v>
      </c>
      <c r="F58" s="362">
        <f t="shared" si="217"/>
        <v>40</v>
      </c>
      <c r="G58" s="361">
        <f t="shared" si="217"/>
        <v>0</v>
      </c>
      <c r="H58" s="362">
        <f t="shared" si="217"/>
        <v>-438</v>
      </c>
      <c r="I58" s="361">
        <f t="shared" si="217"/>
        <v>0</v>
      </c>
      <c r="J58" s="362">
        <f t="shared" si="217"/>
        <v>-438</v>
      </c>
      <c r="K58" s="363">
        <f t="shared" ref="K58:L58" si="218">SUM(K55:K57)</f>
        <v>14</v>
      </c>
      <c r="L58" s="364">
        <f t="shared" si="218"/>
        <v>-836</v>
      </c>
      <c r="M58" s="361">
        <f t="shared" si="217"/>
        <v>0</v>
      </c>
      <c r="N58" s="362">
        <f t="shared" si="217"/>
        <v>-438</v>
      </c>
      <c r="O58" s="361">
        <f t="shared" si="217"/>
        <v>0</v>
      </c>
      <c r="P58" s="362">
        <f t="shared" si="217"/>
        <v>-438</v>
      </c>
      <c r="Q58" s="361">
        <f t="shared" si="217"/>
        <v>0</v>
      </c>
      <c r="R58" s="362">
        <f t="shared" si="217"/>
        <v>-438</v>
      </c>
      <c r="S58" s="363">
        <f t="shared" si="217"/>
        <v>0</v>
      </c>
      <c r="T58" s="364">
        <f t="shared" si="217"/>
        <v>-1314</v>
      </c>
    </row>
    <row r="59" spans="1:20" hidden="1" x14ac:dyDescent="0.25"/>
    <row r="60" spans="1:20" ht="15.75" hidden="1" x14ac:dyDescent="0.25">
      <c r="A60" s="1290" t="s">
        <v>272</v>
      </c>
      <c r="B60" s="1291"/>
      <c r="C60" s="1291"/>
      <c r="D60" s="1291"/>
      <c r="E60" s="1291"/>
      <c r="F60" s="1291"/>
      <c r="G60" s="1291"/>
      <c r="H60" s="1291"/>
      <c r="I60" s="1291"/>
      <c r="J60" s="1291"/>
      <c r="K60" s="1291"/>
      <c r="L60" s="1291"/>
      <c r="M60" s="1291"/>
      <c r="N60" s="1291"/>
      <c r="O60" s="1291"/>
      <c r="P60" s="1291"/>
      <c r="Q60" s="1291"/>
      <c r="R60" s="1291"/>
      <c r="S60" s="1291"/>
      <c r="T60" s="1291"/>
    </row>
    <row r="61" spans="1:20" ht="36.75" hidden="1" thickBot="1" x14ac:dyDescent="0.3">
      <c r="A61" s="86" t="s">
        <v>14</v>
      </c>
      <c r="B61" s="278" t="s">
        <v>222</v>
      </c>
      <c r="C61" s="105" t="s">
        <v>165</v>
      </c>
      <c r="D61" s="306" t="s">
        <v>223</v>
      </c>
      <c r="E61" s="347" t="s">
        <v>2</v>
      </c>
      <c r="F61" s="348" t="s">
        <v>225</v>
      </c>
      <c r="G61" s="347" t="s">
        <v>3</v>
      </c>
      <c r="H61" s="348" t="s">
        <v>226</v>
      </c>
      <c r="I61" s="347" t="s">
        <v>4</v>
      </c>
      <c r="J61" s="348" t="s">
        <v>227</v>
      </c>
      <c r="K61" s="255" t="s">
        <v>197</v>
      </c>
      <c r="L61" s="346" t="s">
        <v>224</v>
      </c>
      <c r="M61" s="347" t="s">
        <v>5</v>
      </c>
      <c r="N61" s="348" t="s">
        <v>228</v>
      </c>
      <c r="O61" s="349" t="s">
        <v>194</v>
      </c>
      <c r="P61" s="348" t="s">
        <v>229</v>
      </c>
      <c r="Q61" s="349" t="s">
        <v>195</v>
      </c>
      <c r="R61" s="348" t="s">
        <v>230</v>
      </c>
      <c r="S61" s="255" t="s">
        <v>197</v>
      </c>
      <c r="T61" s="346" t="s">
        <v>224</v>
      </c>
    </row>
    <row r="62" spans="1:20" ht="15.75" hidden="1" thickTop="1" x14ac:dyDescent="0.25">
      <c r="A62" s="89" t="s">
        <v>25</v>
      </c>
      <c r="B62" s="280">
        <v>30</v>
      </c>
      <c r="C62" s="90">
        <f>'AMA_UBS V Guilherme'!B32</f>
        <v>5</v>
      </c>
      <c r="D62" s="308">
        <f t="shared" ref="D62:D64" si="219">C62*B62</f>
        <v>150</v>
      </c>
      <c r="E62" s="107">
        <f>'AMA_UBS V Guilherme'!C32</f>
        <v>1</v>
      </c>
      <c r="F62" s="321">
        <f t="shared" ref="F62:F64" si="220">(E62*$B62)-$D62</f>
        <v>-120</v>
      </c>
      <c r="G62" s="107">
        <f>'AMA_UBS V Guilherme'!E32</f>
        <v>0</v>
      </c>
      <c r="H62" s="321">
        <f t="shared" ref="H62:H64" si="221">(G62*$B62)-$D62</f>
        <v>-150</v>
      </c>
      <c r="I62" s="107">
        <f>'AMA_UBS V Guilherme'!G32</f>
        <v>0</v>
      </c>
      <c r="J62" s="321">
        <f t="shared" ref="J62:J64" si="222">(I62*$B62)-$D62</f>
        <v>-150</v>
      </c>
      <c r="K62" s="257">
        <f t="shared" ref="K62:K64" si="223">SUM(E62,G62,I62)</f>
        <v>1</v>
      </c>
      <c r="L62" s="334">
        <f t="shared" ref="L62:L64" si="224">(K62*$B62)-$D62*3</f>
        <v>-420</v>
      </c>
      <c r="M62" s="107">
        <f>'AMA_UBS V Guilherme'!K32</f>
        <v>0</v>
      </c>
      <c r="N62" s="321">
        <f t="shared" ref="N62:N64" si="225">(M62*$B62)-$D62</f>
        <v>-150</v>
      </c>
      <c r="O62" s="107">
        <f>'AMA_UBS V Guilherme'!M32</f>
        <v>0</v>
      </c>
      <c r="P62" s="321">
        <f t="shared" ref="P62:P64" si="226">(O62*$B62)-$D62</f>
        <v>-150</v>
      </c>
      <c r="Q62" s="107">
        <f>'AMA_UBS V Guilherme'!O32</f>
        <v>0</v>
      </c>
      <c r="R62" s="321">
        <f t="shared" ref="R62:R64" si="227">(Q62*$B62)-$D62</f>
        <v>-150</v>
      </c>
      <c r="S62" s="257">
        <f t="shared" ref="S62:S64" si="228">SUM(M62,O62,Q62)</f>
        <v>0</v>
      </c>
      <c r="T62" s="334">
        <f t="shared" ref="T62:T64" si="229">(S62*$B62)-$D62*3</f>
        <v>-450</v>
      </c>
    </row>
    <row r="63" spans="1:20" hidden="1" x14ac:dyDescent="0.25">
      <c r="A63" s="70" t="s">
        <v>167</v>
      </c>
      <c r="B63" s="288">
        <v>36</v>
      </c>
      <c r="C63" s="350">
        <v>3</v>
      </c>
      <c r="D63" s="308">
        <f t="shared" si="219"/>
        <v>108</v>
      </c>
      <c r="E63" s="107">
        <f>'AMA_UBS V Guilherme'!C33</f>
        <v>7</v>
      </c>
      <c r="F63" s="321">
        <f t="shared" si="220"/>
        <v>144</v>
      </c>
      <c r="G63" s="107">
        <f>'AMA_UBS V Guilherme'!E33</f>
        <v>0</v>
      </c>
      <c r="H63" s="321">
        <f t="shared" si="221"/>
        <v>-108</v>
      </c>
      <c r="I63" s="107">
        <f>'AMA_UBS V Guilherme'!G33</f>
        <v>0</v>
      </c>
      <c r="J63" s="321">
        <f t="shared" si="222"/>
        <v>-108</v>
      </c>
      <c r="K63" s="257">
        <f t="shared" si="223"/>
        <v>7</v>
      </c>
      <c r="L63" s="334">
        <f t="shared" si="224"/>
        <v>-72</v>
      </c>
      <c r="M63" s="107">
        <f>'AMA_UBS V Guilherme'!K33</f>
        <v>0</v>
      </c>
      <c r="N63" s="321">
        <f t="shared" si="225"/>
        <v>-108</v>
      </c>
      <c r="O63" s="107">
        <f>'AMA_UBS V Guilherme'!M33</f>
        <v>0</v>
      </c>
      <c r="P63" s="321">
        <f t="shared" si="226"/>
        <v>-108</v>
      </c>
      <c r="Q63" s="107">
        <f>'AMA_UBS V Guilherme'!O33</f>
        <v>0</v>
      </c>
      <c r="R63" s="321">
        <f t="shared" si="227"/>
        <v>-108</v>
      </c>
      <c r="S63" s="257">
        <f t="shared" si="228"/>
        <v>0</v>
      </c>
      <c r="T63" s="334">
        <f t="shared" si="229"/>
        <v>-324</v>
      </c>
    </row>
    <row r="64" spans="1:20" ht="15.75" hidden="1" thickBot="1" x14ac:dyDescent="0.3">
      <c r="A64" s="75" t="s">
        <v>45</v>
      </c>
      <c r="B64" s="288">
        <v>40</v>
      </c>
      <c r="C64" s="350">
        <v>1</v>
      </c>
      <c r="D64" s="308">
        <f t="shared" si="219"/>
        <v>40</v>
      </c>
      <c r="E64" s="107">
        <f>'AMA_UBS V Guilherme'!C34</f>
        <v>2</v>
      </c>
      <c r="F64" s="321">
        <f t="shared" si="220"/>
        <v>40</v>
      </c>
      <c r="G64" s="107">
        <f>'AMA_UBS V Guilherme'!E34</f>
        <v>0</v>
      </c>
      <c r="H64" s="321">
        <f t="shared" si="221"/>
        <v>-40</v>
      </c>
      <c r="I64" s="107">
        <f>'AMA_UBS V Guilherme'!G34</f>
        <v>0</v>
      </c>
      <c r="J64" s="321">
        <f t="shared" si="222"/>
        <v>-40</v>
      </c>
      <c r="K64" s="257">
        <f t="shared" si="223"/>
        <v>2</v>
      </c>
      <c r="L64" s="334">
        <f t="shared" si="224"/>
        <v>-40</v>
      </c>
      <c r="M64" s="107">
        <f>'AMA_UBS V Guilherme'!K34</f>
        <v>0</v>
      </c>
      <c r="N64" s="321">
        <f t="shared" si="225"/>
        <v>-40</v>
      </c>
      <c r="O64" s="107">
        <f>'AMA_UBS V Guilherme'!M34</f>
        <v>0</v>
      </c>
      <c r="P64" s="321">
        <f t="shared" si="226"/>
        <v>-40</v>
      </c>
      <c r="Q64" s="107">
        <f>'AMA_UBS V Guilherme'!O34</f>
        <v>0</v>
      </c>
      <c r="R64" s="321">
        <f t="shared" si="227"/>
        <v>-40</v>
      </c>
      <c r="S64" s="257">
        <f t="shared" si="228"/>
        <v>0</v>
      </c>
      <c r="T64" s="334">
        <f t="shared" si="229"/>
        <v>-120</v>
      </c>
    </row>
    <row r="65" spans="1:20" ht="15.75" hidden="1" thickBot="1" x14ac:dyDescent="0.3">
      <c r="A65" s="365" t="s">
        <v>7</v>
      </c>
      <c r="B65" s="366">
        <f t="shared" ref="B65:T65" si="230">SUM(B62:B64)</f>
        <v>106</v>
      </c>
      <c r="C65" s="367">
        <f t="shared" si="230"/>
        <v>9</v>
      </c>
      <c r="D65" s="368">
        <f t="shared" si="230"/>
        <v>298</v>
      </c>
      <c r="E65" s="369">
        <f t="shared" si="230"/>
        <v>10</v>
      </c>
      <c r="F65" s="370">
        <f t="shared" si="230"/>
        <v>64</v>
      </c>
      <c r="G65" s="369">
        <f t="shared" si="230"/>
        <v>0</v>
      </c>
      <c r="H65" s="370">
        <f t="shared" si="230"/>
        <v>-298</v>
      </c>
      <c r="I65" s="369">
        <f t="shared" si="230"/>
        <v>0</v>
      </c>
      <c r="J65" s="370">
        <f t="shared" si="230"/>
        <v>-298</v>
      </c>
      <c r="K65" s="371">
        <f t="shared" ref="K65:L65" si="231">SUM(K62:K64)</f>
        <v>10</v>
      </c>
      <c r="L65" s="372">
        <f t="shared" si="231"/>
        <v>-532</v>
      </c>
      <c r="M65" s="369">
        <f t="shared" si="230"/>
        <v>0</v>
      </c>
      <c r="N65" s="370">
        <f t="shared" si="230"/>
        <v>-298</v>
      </c>
      <c r="O65" s="369">
        <f t="shared" si="230"/>
        <v>0</v>
      </c>
      <c r="P65" s="370">
        <f t="shared" si="230"/>
        <v>-298</v>
      </c>
      <c r="Q65" s="369">
        <f t="shared" si="230"/>
        <v>0</v>
      </c>
      <c r="R65" s="370">
        <f t="shared" si="230"/>
        <v>-298</v>
      </c>
      <c r="S65" s="371">
        <f t="shared" si="230"/>
        <v>0</v>
      </c>
      <c r="T65" s="372">
        <f t="shared" si="230"/>
        <v>-894</v>
      </c>
    </row>
    <row r="66" spans="1:20" hidden="1" x14ac:dyDescent="0.25"/>
    <row r="67" spans="1:20" ht="15.75" hidden="1" x14ac:dyDescent="0.25">
      <c r="A67" s="1290" t="s">
        <v>276</v>
      </c>
      <c r="B67" s="1291"/>
      <c r="C67" s="1291"/>
      <c r="D67" s="1291"/>
      <c r="E67" s="1291"/>
      <c r="F67" s="1291"/>
      <c r="G67" s="1291"/>
      <c r="H67" s="1291"/>
      <c r="I67" s="1291"/>
      <c r="J67" s="1291"/>
      <c r="K67" s="1291"/>
      <c r="L67" s="1291"/>
      <c r="M67" s="1291"/>
      <c r="N67" s="1291"/>
      <c r="O67" s="1291"/>
      <c r="P67" s="1291"/>
      <c r="Q67" s="1291"/>
      <c r="R67" s="1291"/>
      <c r="S67" s="1291"/>
      <c r="T67" s="1291"/>
    </row>
    <row r="68" spans="1:20" ht="36.75" hidden="1" thickBot="1" x14ac:dyDescent="0.3">
      <c r="A68" s="86" t="s">
        <v>14</v>
      </c>
      <c r="B68" s="278" t="s">
        <v>222</v>
      </c>
      <c r="C68" s="105" t="s">
        <v>165</v>
      </c>
      <c r="D68" s="306" t="s">
        <v>223</v>
      </c>
      <c r="E68" s="347" t="s">
        <v>2</v>
      </c>
      <c r="F68" s="348" t="s">
        <v>225</v>
      </c>
      <c r="G68" s="347" t="s">
        <v>3</v>
      </c>
      <c r="H68" s="348" t="s">
        <v>226</v>
      </c>
      <c r="I68" s="347" t="s">
        <v>4</v>
      </c>
      <c r="J68" s="348" t="s">
        <v>227</v>
      </c>
      <c r="K68" s="255" t="s">
        <v>197</v>
      </c>
      <c r="L68" s="346" t="s">
        <v>224</v>
      </c>
      <c r="M68" s="347" t="s">
        <v>5</v>
      </c>
      <c r="N68" s="348" t="s">
        <v>228</v>
      </c>
      <c r="O68" s="349" t="s">
        <v>194</v>
      </c>
      <c r="P68" s="348" t="s">
        <v>229</v>
      </c>
      <c r="Q68" s="349" t="s">
        <v>195</v>
      </c>
      <c r="R68" s="348" t="s">
        <v>230</v>
      </c>
      <c r="S68" s="255" t="s">
        <v>197</v>
      </c>
      <c r="T68" s="346" t="s">
        <v>224</v>
      </c>
    </row>
    <row r="69" spans="1:20" ht="15.75" hidden="1" thickTop="1" x14ac:dyDescent="0.25">
      <c r="A69" s="75" t="s">
        <v>45</v>
      </c>
      <c r="B69" s="283">
        <v>40</v>
      </c>
      <c r="C69" s="73">
        <f>'AMA_UBS V Medeiros'!B30</f>
        <v>1</v>
      </c>
      <c r="D69" s="309">
        <f t="shared" ref="D69:D71" si="232">C69*B69</f>
        <v>40</v>
      </c>
      <c r="E69" s="106">
        <f>'AMA_UBS V Medeiros'!C30</f>
        <v>1</v>
      </c>
      <c r="F69" s="320">
        <f t="shared" ref="F69:F71" si="233">(E69*$B69)-$D69</f>
        <v>0</v>
      </c>
      <c r="G69" s="106">
        <f>'AMA_UBS V Medeiros'!E30</f>
        <v>0</v>
      </c>
      <c r="H69" s="320">
        <f t="shared" ref="H69:H71" si="234">(G69*$B69)-$D69</f>
        <v>-40</v>
      </c>
      <c r="I69" s="106">
        <f>'AMA_UBS V Medeiros'!G30</f>
        <v>0</v>
      </c>
      <c r="J69" s="320">
        <f t="shared" ref="J69:J71" si="235">(I69*$B69)-$D69</f>
        <v>-40</v>
      </c>
      <c r="K69" s="245">
        <f t="shared" ref="K69:K71" si="236">SUM(E69,G69,I69)</f>
        <v>1</v>
      </c>
      <c r="L69" s="333">
        <f t="shared" ref="L69:L71" si="237">(K69*$B69)-$D69*3</f>
        <v>-80</v>
      </c>
      <c r="M69" s="106">
        <f>'AMA_UBS V Medeiros'!K30</f>
        <v>0</v>
      </c>
      <c r="N69" s="320">
        <f t="shared" ref="N69:N71" si="238">(M69*$B69)-$D69</f>
        <v>-40</v>
      </c>
      <c r="O69" s="106">
        <f>'AMA_UBS V Medeiros'!M30</f>
        <v>0</v>
      </c>
      <c r="P69" s="320">
        <f t="shared" ref="P69:P71" si="239">(O69*$B69)-$D69</f>
        <v>-40</v>
      </c>
      <c r="Q69" s="106">
        <f>'AMA_UBS V Medeiros'!O30</f>
        <v>0</v>
      </c>
      <c r="R69" s="320">
        <f t="shared" ref="R69:R71" si="240">(Q69*$B69)-$D69</f>
        <v>-40</v>
      </c>
      <c r="S69" s="245">
        <f t="shared" ref="S69:S71" si="241">SUM(M69,O69,Q69)</f>
        <v>0</v>
      </c>
      <c r="T69" s="333">
        <f t="shared" ref="T69:T71" si="242">(S69*$B69)-$D69*3</f>
        <v>-120</v>
      </c>
    </row>
    <row r="70" spans="1:20" hidden="1" x14ac:dyDescent="0.25">
      <c r="A70" s="75" t="s">
        <v>167</v>
      </c>
      <c r="B70" s="283">
        <v>36</v>
      </c>
      <c r="C70" s="73">
        <f>'AMA_UBS V Medeiros'!B31</f>
        <v>6</v>
      </c>
      <c r="D70" s="309">
        <f t="shared" si="232"/>
        <v>216</v>
      </c>
      <c r="E70" s="106">
        <f>'AMA_UBS V Medeiros'!C31</f>
        <v>5</v>
      </c>
      <c r="F70" s="320">
        <f t="shared" si="233"/>
        <v>-36</v>
      </c>
      <c r="G70" s="106">
        <f>'AMA_UBS V Medeiros'!E31</f>
        <v>0</v>
      </c>
      <c r="H70" s="320">
        <f t="shared" si="234"/>
        <v>-216</v>
      </c>
      <c r="I70" s="106">
        <f>'AMA_UBS V Medeiros'!G31</f>
        <v>0</v>
      </c>
      <c r="J70" s="320">
        <f t="shared" si="235"/>
        <v>-216</v>
      </c>
      <c r="K70" s="245">
        <f t="shared" si="236"/>
        <v>5</v>
      </c>
      <c r="L70" s="333">
        <f t="shared" si="237"/>
        <v>-468</v>
      </c>
      <c r="M70" s="106">
        <f>'AMA_UBS V Medeiros'!K31</f>
        <v>0</v>
      </c>
      <c r="N70" s="320">
        <f t="shared" si="238"/>
        <v>-216</v>
      </c>
      <c r="O70" s="106">
        <f>'AMA_UBS V Medeiros'!M31</f>
        <v>0</v>
      </c>
      <c r="P70" s="320">
        <f t="shared" si="239"/>
        <v>-216</v>
      </c>
      <c r="Q70" s="106">
        <f>'AMA_UBS V Medeiros'!O31</f>
        <v>0</v>
      </c>
      <c r="R70" s="320">
        <f t="shared" si="240"/>
        <v>-216</v>
      </c>
      <c r="S70" s="245">
        <f t="shared" si="241"/>
        <v>0</v>
      </c>
      <c r="T70" s="333">
        <f t="shared" si="242"/>
        <v>-648</v>
      </c>
    </row>
    <row r="71" spans="1:20" ht="15.75" hidden="1" thickBot="1" x14ac:dyDescent="0.3">
      <c r="A71" s="89" t="s">
        <v>25</v>
      </c>
      <c r="B71" s="280">
        <v>30</v>
      </c>
      <c r="C71" s="84">
        <f>'AMA_UBS V Medeiros'!B32</f>
        <v>4</v>
      </c>
      <c r="D71" s="301">
        <f t="shared" si="232"/>
        <v>120</v>
      </c>
      <c r="E71" s="107">
        <f>'AMA_UBS V Medeiros'!C32</f>
        <v>4</v>
      </c>
      <c r="F71" s="321">
        <f t="shared" si="233"/>
        <v>0</v>
      </c>
      <c r="G71" s="107">
        <f>'AMA_UBS V Medeiros'!E32</f>
        <v>0</v>
      </c>
      <c r="H71" s="321">
        <f t="shared" si="234"/>
        <v>-120</v>
      </c>
      <c r="I71" s="107">
        <f>'AMA_UBS V Medeiros'!G32</f>
        <v>0</v>
      </c>
      <c r="J71" s="321">
        <f t="shared" si="235"/>
        <v>-120</v>
      </c>
      <c r="K71" s="257">
        <f t="shared" si="236"/>
        <v>4</v>
      </c>
      <c r="L71" s="334">
        <f t="shared" si="237"/>
        <v>-240</v>
      </c>
      <c r="M71" s="107">
        <f>'AMA_UBS V Medeiros'!K32</f>
        <v>0</v>
      </c>
      <c r="N71" s="321">
        <f t="shared" si="238"/>
        <v>-120</v>
      </c>
      <c r="O71" s="107">
        <f>'AMA_UBS V Medeiros'!M32</f>
        <v>0</v>
      </c>
      <c r="P71" s="321">
        <f t="shared" si="239"/>
        <v>-120</v>
      </c>
      <c r="Q71" s="107">
        <f>'AMA_UBS V Medeiros'!O32</f>
        <v>0</v>
      </c>
      <c r="R71" s="321">
        <f t="shared" si="240"/>
        <v>-120</v>
      </c>
      <c r="S71" s="257">
        <f t="shared" si="241"/>
        <v>0</v>
      </c>
      <c r="T71" s="334">
        <f t="shared" si="242"/>
        <v>-360</v>
      </c>
    </row>
    <row r="72" spans="1:20" ht="15.75" hidden="1" thickBot="1" x14ac:dyDescent="0.3">
      <c r="A72" s="373" t="s">
        <v>7</v>
      </c>
      <c r="B72" s="366">
        <f t="shared" ref="B72:T72" si="243">SUM(B69:B71)</f>
        <v>106</v>
      </c>
      <c r="C72" s="367">
        <f t="shared" si="243"/>
        <v>11</v>
      </c>
      <c r="D72" s="368">
        <f t="shared" si="243"/>
        <v>376</v>
      </c>
      <c r="E72" s="369">
        <f t="shared" si="243"/>
        <v>10</v>
      </c>
      <c r="F72" s="370">
        <f t="shared" si="243"/>
        <v>-36</v>
      </c>
      <c r="G72" s="369">
        <f t="shared" si="243"/>
        <v>0</v>
      </c>
      <c r="H72" s="370">
        <f t="shared" si="243"/>
        <v>-376</v>
      </c>
      <c r="I72" s="369">
        <f t="shared" si="243"/>
        <v>0</v>
      </c>
      <c r="J72" s="370">
        <f t="shared" si="243"/>
        <v>-376</v>
      </c>
      <c r="K72" s="371">
        <f t="shared" ref="K72:L72" si="244">SUM(K69:K71)</f>
        <v>10</v>
      </c>
      <c r="L72" s="372">
        <f t="shared" si="244"/>
        <v>-788</v>
      </c>
      <c r="M72" s="369">
        <f t="shared" si="243"/>
        <v>0</v>
      </c>
      <c r="N72" s="370">
        <f t="shared" si="243"/>
        <v>-376</v>
      </c>
      <c r="O72" s="369">
        <f t="shared" si="243"/>
        <v>0</v>
      </c>
      <c r="P72" s="370">
        <f t="shared" si="243"/>
        <v>-376</v>
      </c>
      <c r="Q72" s="369">
        <f t="shared" si="243"/>
        <v>0</v>
      </c>
      <c r="R72" s="370">
        <f t="shared" si="243"/>
        <v>-376</v>
      </c>
      <c r="S72" s="371">
        <f t="shared" si="243"/>
        <v>0</v>
      </c>
      <c r="T72" s="372">
        <f t="shared" si="243"/>
        <v>-1128</v>
      </c>
    </row>
    <row r="73" spans="1:20" hidden="1" x14ac:dyDescent="0.25"/>
    <row r="74" spans="1:20" ht="15.75" hidden="1" x14ac:dyDescent="0.25">
      <c r="A74" s="1290" t="s">
        <v>278</v>
      </c>
      <c r="B74" s="1291"/>
      <c r="C74" s="1291"/>
      <c r="D74" s="1291"/>
      <c r="E74" s="1291"/>
      <c r="F74" s="1291"/>
      <c r="G74" s="1291"/>
      <c r="H74" s="1291"/>
      <c r="I74" s="1291"/>
      <c r="J74" s="1291"/>
      <c r="K74" s="1291"/>
      <c r="L74" s="1291"/>
      <c r="M74" s="1291"/>
      <c r="N74" s="1291"/>
      <c r="O74" s="1291"/>
      <c r="P74" s="1291"/>
      <c r="Q74" s="1291"/>
      <c r="R74" s="1291"/>
      <c r="S74" s="1291"/>
      <c r="T74" s="1291"/>
    </row>
    <row r="75" spans="1:20" ht="36.75" hidden="1" thickBot="1" x14ac:dyDescent="0.3">
      <c r="A75" s="86" t="s">
        <v>14</v>
      </c>
      <c r="B75" s="278" t="s">
        <v>222</v>
      </c>
      <c r="C75" s="105" t="s">
        <v>165</v>
      </c>
      <c r="D75" s="306" t="s">
        <v>223</v>
      </c>
      <c r="E75" s="347" t="s">
        <v>2</v>
      </c>
      <c r="F75" s="348" t="s">
        <v>225</v>
      </c>
      <c r="G75" s="347" t="s">
        <v>3</v>
      </c>
      <c r="H75" s="348" t="s">
        <v>226</v>
      </c>
      <c r="I75" s="347" t="s">
        <v>4</v>
      </c>
      <c r="J75" s="348" t="s">
        <v>227</v>
      </c>
      <c r="K75" s="255" t="s">
        <v>197</v>
      </c>
      <c r="L75" s="346" t="s">
        <v>224</v>
      </c>
      <c r="M75" s="347" t="s">
        <v>5</v>
      </c>
      <c r="N75" s="348" t="s">
        <v>228</v>
      </c>
      <c r="O75" s="349" t="s">
        <v>194</v>
      </c>
      <c r="P75" s="348" t="s">
        <v>229</v>
      </c>
      <c r="Q75" s="349" t="s">
        <v>195</v>
      </c>
      <c r="R75" s="348" t="s">
        <v>230</v>
      </c>
      <c r="S75" s="255" t="s">
        <v>197</v>
      </c>
      <c r="T75" s="346" t="s">
        <v>224</v>
      </c>
    </row>
    <row r="76" spans="1:20" ht="15.75" hidden="1" thickTop="1" x14ac:dyDescent="0.25">
      <c r="A76" s="89" t="s">
        <v>25</v>
      </c>
      <c r="B76" s="280">
        <v>30</v>
      </c>
      <c r="C76" s="90">
        <f>'UBS Izolina Mazzei'!B43</f>
        <v>4</v>
      </c>
      <c r="D76" s="308">
        <f t="shared" ref="D76:D77" si="245">C76*B76</f>
        <v>120</v>
      </c>
      <c r="E76" s="107">
        <f>'UBS Izolina Mazzei'!C43</f>
        <v>4</v>
      </c>
      <c r="F76" s="321">
        <f t="shared" ref="F76:F77" si="246">(E76*$B76)-$D76</f>
        <v>0</v>
      </c>
      <c r="G76" s="107">
        <f>'UBS Izolina Mazzei'!E43</f>
        <v>0</v>
      </c>
      <c r="H76" s="321">
        <f t="shared" ref="H76:H77" si="247">(G76*$B76)-$D76</f>
        <v>-120</v>
      </c>
      <c r="I76" s="107">
        <f>'UBS Izolina Mazzei'!G43</f>
        <v>0</v>
      </c>
      <c r="J76" s="321">
        <f t="shared" ref="J76:J77" si="248">(I76*$B76)-$D76</f>
        <v>-120</v>
      </c>
      <c r="K76" s="257">
        <f t="shared" ref="K76:K77" si="249">SUM(E76,G76,I76)</f>
        <v>4</v>
      </c>
      <c r="L76" s="334">
        <f t="shared" ref="L76:L77" si="250">(K76*$B76)-$D76*3</f>
        <v>-240</v>
      </c>
      <c r="M76" s="107">
        <f>'UBS Izolina Mazzei'!K43</f>
        <v>0</v>
      </c>
      <c r="N76" s="321">
        <f t="shared" ref="N76:N77" si="251">(M76*$B76)-$D76</f>
        <v>-120</v>
      </c>
      <c r="O76" s="107">
        <f>'UBS Izolina Mazzei'!M43</f>
        <v>0</v>
      </c>
      <c r="P76" s="321">
        <f t="shared" ref="P76:P77" si="252">(O76*$B76)-$D76</f>
        <v>-120</v>
      </c>
      <c r="Q76" s="107">
        <f>'UBS Izolina Mazzei'!O43</f>
        <v>0</v>
      </c>
      <c r="R76" s="321">
        <f t="shared" ref="R76:R77" si="253">(Q76*$B76)-$D76</f>
        <v>-120</v>
      </c>
      <c r="S76" s="257">
        <f t="shared" ref="S76:S77" si="254">SUM(M76,O76,Q76)</f>
        <v>0</v>
      </c>
      <c r="T76" s="334">
        <f t="shared" ref="T76:T77" si="255">(S76*$B76)-$D76*3</f>
        <v>-360</v>
      </c>
    </row>
    <row r="77" spans="1:20" hidden="1" x14ac:dyDescent="0.25">
      <c r="A77" s="75" t="s">
        <v>45</v>
      </c>
      <c r="B77" s="283">
        <v>40</v>
      </c>
      <c r="C77" s="73">
        <f>'UBS Izolina Mazzei'!B44</f>
        <v>1</v>
      </c>
      <c r="D77" s="309">
        <f t="shared" si="245"/>
        <v>40</v>
      </c>
      <c r="E77" s="106">
        <f>'UBS Izolina Mazzei'!C44</f>
        <v>1</v>
      </c>
      <c r="F77" s="320">
        <f t="shared" si="246"/>
        <v>0</v>
      </c>
      <c r="G77" s="106">
        <f>'UBS Izolina Mazzei'!E44</f>
        <v>0</v>
      </c>
      <c r="H77" s="320">
        <f t="shared" si="247"/>
        <v>-40</v>
      </c>
      <c r="I77" s="106">
        <f>'UBS Izolina Mazzei'!G44</f>
        <v>0</v>
      </c>
      <c r="J77" s="320">
        <f t="shared" si="248"/>
        <v>-40</v>
      </c>
      <c r="K77" s="245">
        <f t="shared" si="249"/>
        <v>1</v>
      </c>
      <c r="L77" s="333">
        <f t="shared" si="250"/>
        <v>-80</v>
      </c>
      <c r="M77" s="106">
        <f>'UBS Izolina Mazzei'!K44</f>
        <v>0</v>
      </c>
      <c r="N77" s="320">
        <f t="shared" si="251"/>
        <v>-40</v>
      </c>
      <c r="O77" s="106">
        <f>'UBS Izolina Mazzei'!M44</f>
        <v>0</v>
      </c>
      <c r="P77" s="320">
        <f t="shared" si="252"/>
        <v>-40</v>
      </c>
      <c r="Q77" s="106">
        <f>'UBS Izolina Mazzei'!O44</f>
        <v>0</v>
      </c>
      <c r="R77" s="320">
        <f t="shared" si="253"/>
        <v>-40</v>
      </c>
      <c r="S77" s="245">
        <f t="shared" si="254"/>
        <v>0</v>
      </c>
      <c r="T77" s="333">
        <f t="shared" si="255"/>
        <v>-120</v>
      </c>
    </row>
    <row r="78" spans="1:20" ht="15.75" hidden="1" thickBot="1" x14ac:dyDescent="0.3">
      <c r="A78" s="6" t="s">
        <v>7</v>
      </c>
      <c r="B78" s="297">
        <f t="shared" ref="B78:T78" si="256">SUM(B76:B77)</f>
        <v>70</v>
      </c>
      <c r="C78" s="7">
        <f t="shared" si="256"/>
        <v>5</v>
      </c>
      <c r="D78" s="304">
        <f t="shared" si="256"/>
        <v>160</v>
      </c>
      <c r="E78" s="8">
        <f t="shared" si="256"/>
        <v>5</v>
      </c>
      <c r="F78" s="323">
        <f t="shared" si="256"/>
        <v>0</v>
      </c>
      <c r="G78" s="8">
        <f t="shared" si="256"/>
        <v>0</v>
      </c>
      <c r="H78" s="323">
        <f t="shared" si="256"/>
        <v>-160</v>
      </c>
      <c r="I78" s="8">
        <f t="shared" si="256"/>
        <v>0</v>
      </c>
      <c r="J78" s="323">
        <f t="shared" si="256"/>
        <v>-160</v>
      </c>
      <c r="K78" s="81">
        <f t="shared" ref="K78:L78" si="257">SUM(K76:K77)</f>
        <v>5</v>
      </c>
      <c r="L78" s="336">
        <f t="shared" si="257"/>
        <v>-320</v>
      </c>
      <c r="M78" s="8">
        <f t="shared" si="256"/>
        <v>0</v>
      </c>
      <c r="N78" s="323">
        <f t="shared" si="256"/>
        <v>-160</v>
      </c>
      <c r="O78" s="8">
        <f t="shared" si="256"/>
        <v>0</v>
      </c>
      <c r="P78" s="323">
        <f t="shared" si="256"/>
        <v>-160</v>
      </c>
      <c r="Q78" s="8">
        <f t="shared" si="256"/>
        <v>0</v>
      </c>
      <c r="R78" s="323">
        <f t="shared" si="256"/>
        <v>-160</v>
      </c>
      <c r="S78" s="81">
        <f t="shared" si="256"/>
        <v>0</v>
      </c>
      <c r="T78" s="336">
        <f t="shared" si="256"/>
        <v>-480</v>
      </c>
    </row>
    <row r="79" spans="1:20" hidden="1" x14ac:dyDescent="0.25"/>
    <row r="80" spans="1:20" ht="15.75" hidden="1" x14ac:dyDescent="0.25">
      <c r="A80" s="1290" t="s">
        <v>280</v>
      </c>
      <c r="B80" s="1291"/>
      <c r="C80" s="1291"/>
      <c r="D80" s="1291"/>
      <c r="E80" s="1291"/>
      <c r="F80" s="1291"/>
      <c r="G80" s="1291"/>
      <c r="H80" s="1291"/>
      <c r="I80" s="1291"/>
      <c r="J80" s="1291"/>
      <c r="K80" s="1291"/>
      <c r="L80" s="1291"/>
      <c r="M80" s="1291"/>
      <c r="N80" s="1291"/>
      <c r="O80" s="1291"/>
      <c r="P80" s="1291"/>
      <c r="Q80" s="1291"/>
      <c r="R80" s="1291"/>
      <c r="S80" s="1291"/>
      <c r="T80" s="1291"/>
    </row>
    <row r="81" spans="1:20" ht="36.75" hidden="1" thickBot="1" x14ac:dyDescent="0.3">
      <c r="A81" s="86" t="s">
        <v>14</v>
      </c>
      <c r="B81" s="278" t="s">
        <v>222</v>
      </c>
      <c r="C81" s="105" t="s">
        <v>165</v>
      </c>
      <c r="D81" s="306" t="s">
        <v>223</v>
      </c>
      <c r="E81" s="347" t="s">
        <v>2</v>
      </c>
      <c r="F81" s="348" t="s">
        <v>225</v>
      </c>
      <c r="G81" s="347" t="s">
        <v>3</v>
      </c>
      <c r="H81" s="348" t="s">
        <v>226</v>
      </c>
      <c r="I81" s="347" t="s">
        <v>4</v>
      </c>
      <c r="J81" s="348" t="s">
        <v>227</v>
      </c>
      <c r="K81" s="255" t="s">
        <v>197</v>
      </c>
      <c r="L81" s="346" t="s">
        <v>224</v>
      </c>
      <c r="M81" s="347" t="s">
        <v>5</v>
      </c>
      <c r="N81" s="348" t="s">
        <v>228</v>
      </c>
      <c r="O81" s="349" t="s">
        <v>194</v>
      </c>
      <c r="P81" s="348" t="s">
        <v>229</v>
      </c>
      <c r="Q81" s="349" t="s">
        <v>195</v>
      </c>
      <c r="R81" s="348" t="s">
        <v>230</v>
      </c>
      <c r="S81" s="255" t="s">
        <v>197</v>
      </c>
      <c r="T81" s="346" t="s">
        <v>224</v>
      </c>
    </row>
    <row r="82" spans="1:20" ht="15.75" hidden="1" thickTop="1" x14ac:dyDescent="0.25">
      <c r="A82" s="89" t="s">
        <v>25</v>
      </c>
      <c r="B82" s="280">
        <v>30</v>
      </c>
      <c r="C82" s="84">
        <f>'UBS Jardim Japão'!B24</f>
        <v>6</v>
      </c>
      <c r="D82" s="301">
        <f t="shared" ref="D82:D83" si="258">C82*B82</f>
        <v>180</v>
      </c>
      <c r="E82" s="107">
        <f>'UBS Jardim Japão'!C24</f>
        <v>7</v>
      </c>
      <c r="F82" s="321">
        <f t="shared" ref="F82:F83" si="259">(E82*$B82)-$D82</f>
        <v>30</v>
      </c>
      <c r="G82" s="107">
        <f>'UBS Jardim Japão'!E24</f>
        <v>0</v>
      </c>
      <c r="H82" s="321">
        <f t="shared" ref="H82:H83" si="260">(G82*$B82)-$D82</f>
        <v>-180</v>
      </c>
      <c r="I82" s="107">
        <f>'UBS Jardim Japão'!G24</f>
        <v>0</v>
      </c>
      <c r="J82" s="321">
        <f t="shared" ref="J82:J83" si="261">(I82*$B82)-$D82</f>
        <v>-180</v>
      </c>
      <c r="K82" s="257">
        <f t="shared" ref="K82:K83" si="262">SUM(E82,G82,I82)</f>
        <v>7</v>
      </c>
      <c r="L82" s="334">
        <f t="shared" ref="L82:L83" si="263">(K82*$B82)-$D82*3</f>
        <v>-330</v>
      </c>
      <c r="M82" s="107">
        <f>'UBS Jardim Japão'!K24</f>
        <v>0</v>
      </c>
      <c r="N82" s="321">
        <f t="shared" ref="N82:N83" si="264">(M82*$B82)-$D82</f>
        <v>-180</v>
      </c>
      <c r="O82" s="107">
        <f>'UBS Jardim Japão'!M24</f>
        <v>0</v>
      </c>
      <c r="P82" s="321">
        <f t="shared" ref="P82:P83" si="265">(O82*$B82)-$D82</f>
        <v>-180</v>
      </c>
      <c r="Q82" s="107">
        <f>'UBS Jardim Japão'!O24</f>
        <v>0</v>
      </c>
      <c r="R82" s="321">
        <f t="shared" ref="R82:R83" si="266">(Q82*$B82)-$D82</f>
        <v>-180</v>
      </c>
      <c r="S82" s="257">
        <f t="shared" ref="S82:S83" si="267">SUM(M82,O82,Q82)</f>
        <v>0</v>
      </c>
      <c r="T82" s="334">
        <f t="shared" ref="T82:T83" si="268">(S82*$B82)-$D82*3</f>
        <v>-540</v>
      </c>
    </row>
    <row r="83" spans="1:20" hidden="1" x14ac:dyDescent="0.25">
      <c r="A83" s="89" t="s">
        <v>45</v>
      </c>
      <c r="B83" s="280">
        <v>40</v>
      </c>
      <c r="C83" s="84">
        <f>'UBS Jardim Japão'!B25</f>
        <v>1</v>
      </c>
      <c r="D83" s="301">
        <f t="shared" si="258"/>
        <v>40</v>
      </c>
      <c r="E83" s="107">
        <f>'UBS Jardim Japão'!C25</f>
        <v>1</v>
      </c>
      <c r="F83" s="321">
        <f t="shared" si="259"/>
        <v>0</v>
      </c>
      <c r="G83" s="107">
        <f>'UBS Jardim Japão'!E25</f>
        <v>0</v>
      </c>
      <c r="H83" s="321">
        <f t="shared" si="260"/>
        <v>-40</v>
      </c>
      <c r="I83" s="107">
        <f>'UBS Jardim Japão'!G25</f>
        <v>0</v>
      </c>
      <c r="J83" s="321">
        <f t="shared" si="261"/>
        <v>-40</v>
      </c>
      <c r="K83" s="257">
        <f t="shared" si="262"/>
        <v>1</v>
      </c>
      <c r="L83" s="334">
        <f t="shared" si="263"/>
        <v>-80</v>
      </c>
      <c r="M83" s="107">
        <f>'UBS Jardim Japão'!K25</f>
        <v>0</v>
      </c>
      <c r="N83" s="321">
        <f t="shared" si="264"/>
        <v>-40</v>
      </c>
      <c r="O83" s="107">
        <f>'UBS Jardim Japão'!M25</f>
        <v>0</v>
      </c>
      <c r="P83" s="321">
        <f t="shared" si="265"/>
        <v>-40</v>
      </c>
      <c r="Q83" s="107">
        <f>'UBS Jardim Japão'!O25</f>
        <v>0</v>
      </c>
      <c r="R83" s="321">
        <f t="shared" si="266"/>
        <v>-40</v>
      </c>
      <c r="S83" s="257">
        <f t="shared" si="267"/>
        <v>0</v>
      </c>
      <c r="T83" s="334">
        <f t="shared" si="268"/>
        <v>-120</v>
      </c>
    </row>
    <row r="84" spans="1:20" ht="15.75" hidden="1" thickBot="1" x14ac:dyDescent="0.3">
      <c r="A84" s="6" t="s">
        <v>7</v>
      </c>
      <c r="B84" s="297">
        <f t="shared" ref="B84:T84" si="269">SUM(B82:B83)</f>
        <v>70</v>
      </c>
      <c r="C84" s="7">
        <f t="shared" si="269"/>
        <v>7</v>
      </c>
      <c r="D84" s="304">
        <f t="shared" si="269"/>
        <v>220</v>
      </c>
      <c r="E84" s="8">
        <f t="shared" si="269"/>
        <v>8</v>
      </c>
      <c r="F84" s="323">
        <f t="shared" si="269"/>
        <v>30</v>
      </c>
      <c r="G84" s="8">
        <f t="shared" si="269"/>
        <v>0</v>
      </c>
      <c r="H84" s="323">
        <f t="shared" si="269"/>
        <v>-220</v>
      </c>
      <c r="I84" s="8">
        <f t="shared" si="269"/>
        <v>0</v>
      </c>
      <c r="J84" s="323">
        <f t="shared" si="269"/>
        <v>-220</v>
      </c>
      <c r="K84" s="81">
        <f t="shared" ref="K84:L84" si="270">SUM(K82:K83)</f>
        <v>8</v>
      </c>
      <c r="L84" s="336">
        <f t="shared" si="270"/>
        <v>-410</v>
      </c>
      <c r="M84" s="8">
        <f t="shared" si="269"/>
        <v>0</v>
      </c>
      <c r="N84" s="323">
        <f t="shared" si="269"/>
        <v>-220</v>
      </c>
      <c r="O84" s="8">
        <f t="shared" si="269"/>
        <v>0</v>
      </c>
      <c r="P84" s="323">
        <f t="shared" si="269"/>
        <v>-220</v>
      </c>
      <c r="Q84" s="8">
        <f t="shared" si="269"/>
        <v>0</v>
      </c>
      <c r="R84" s="323">
        <f t="shared" si="269"/>
        <v>-220</v>
      </c>
      <c r="S84" s="81">
        <f t="shared" si="269"/>
        <v>0</v>
      </c>
      <c r="T84" s="336">
        <f t="shared" si="269"/>
        <v>-660</v>
      </c>
    </row>
    <row r="85" spans="1:20" hidden="1" x14ac:dyDescent="0.25"/>
    <row r="86" spans="1:20" ht="15.75" hidden="1" x14ac:dyDescent="0.25">
      <c r="A86" s="1290" t="s">
        <v>308</v>
      </c>
      <c r="B86" s="1291"/>
      <c r="C86" s="1291"/>
      <c r="D86" s="1291"/>
      <c r="E86" s="1291"/>
      <c r="F86" s="1291"/>
      <c r="G86" s="1291"/>
      <c r="H86" s="1291"/>
      <c r="I86" s="1291"/>
      <c r="J86" s="1291"/>
      <c r="K86" s="1291"/>
      <c r="L86" s="1291"/>
      <c r="M86" s="1291"/>
      <c r="N86" s="1291"/>
      <c r="O86" s="1291"/>
      <c r="P86" s="1291"/>
      <c r="Q86" s="1291"/>
      <c r="R86" s="1291"/>
      <c r="S86" s="1291"/>
      <c r="T86" s="1291"/>
    </row>
    <row r="87" spans="1:20" ht="36.75" hidden="1" thickBot="1" x14ac:dyDescent="0.3">
      <c r="A87" s="86" t="s">
        <v>14</v>
      </c>
      <c r="B87" s="278" t="s">
        <v>222</v>
      </c>
      <c r="C87" s="105" t="s">
        <v>165</v>
      </c>
      <c r="D87" s="306" t="s">
        <v>223</v>
      </c>
      <c r="E87" s="347" t="s">
        <v>2</v>
      </c>
      <c r="F87" s="348" t="s">
        <v>225</v>
      </c>
      <c r="G87" s="347" t="s">
        <v>3</v>
      </c>
      <c r="H87" s="348" t="s">
        <v>226</v>
      </c>
      <c r="I87" s="347" t="s">
        <v>4</v>
      </c>
      <c r="J87" s="348" t="s">
        <v>227</v>
      </c>
      <c r="K87" s="255" t="s">
        <v>197</v>
      </c>
      <c r="L87" s="346" t="s">
        <v>224</v>
      </c>
      <c r="M87" s="347" t="s">
        <v>5</v>
      </c>
      <c r="N87" s="348" t="s">
        <v>228</v>
      </c>
      <c r="O87" s="349" t="s">
        <v>194</v>
      </c>
      <c r="P87" s="348" t="s">
        <v>229</v>
      </c>
      <c r="Q87" s="349" t="s">
        <v>195</v>
      </c>
      <c r="R87" s="348" t="s">
        <v>230</v>
      </c>
      <c r="S87" s="255" t="s">
        <v>197</v>
      </c>
      <c r="T87" s="346" t="s">
        <v>224</v>
      </c>
    </row>
    <row r="88" spans="1:20" ht="15.75" hidden="1" thickTop="1" x14ac:dyDescent="0.25">
      <c r="A88" s="9" t="s">
        <v>147</v>
      </c>
      <c r="B88" s="279">
        <v>40</v>
      </c>
      <c r="C88" s="88">
        <f>'EMAD na UBS JD JAPÃO'!B17</f>
        <v>2</v>
      </c>
      <c r="D88" s="307">
        <f t="shared" ref="D88:D89" si="271">C88*B88</f>
        <v>80</v>
      </c>
      <c r="E88" s="106">
        <f>'EMAD na UBS JD JAPÃO'!C17</f>
        <v>1</v>
      </c>
      <c r="F88" s="320">
        <f>(E88*$B88)-$D88</f>
        <v>-40</v>
      </c>
      <c r="G88" s="106">
        <f>'EMAD na UBS JD JAPÃO'!E17</f>
        <v>0</v>
      </c>
      <c r="H88" s="320">
        <f>(G88*$B88)-$D88</f>
        <v>-80</v>
      </c>
      <c r="I88" s="106">
        <f>'EMAD na UBS JD JAPÃO'!G17</f>
        <v>0</v>
      </c>
      <c r="J88" s="320">
        <f>(I88*$B88)-$D88</f>
        <v>-80</v>
      </c>
      <c r="K88" s="245">
        <f t="shared" ref="K88:K89" si="272">SUM(E88,G88,I88)</f>
        <v>1</v>
      </c>
      <c r="L88" s="333">
        <f t="shared" ref="L88:L89" si="273">(K88*$B88)-$D88*3</f>
        <v>-200</v>
      </c>
      <c r="M88" s="106">
        <f>'EMAD na UBS JD JAPÃO'!K17</f>
        <v>0</v>
      </c>
      <c r="N88" s="320">
        <f>(M88*$B88)-$D88</f>
        <v>-80</v>
      </c>
      <c r="O88" s="106">
        <f>'EMAD na UBS JD JAPÃO'!M17</f>
        <v>0</v>
      </c>
      <c r="P88" s="320">
        <f t="shared" ref="P88:P89" si="274">(O88*$B88)-$D88</f>
        <v>-80</v>
      </c>
      <c r="Q88" s="106">
        <f>'EMAD na UBS JD JAPÃO'!O17</f>
        <v>0</v>
      </c>
      <c r="R88" s="320">
        <f t="shared" ref="R88:R89" si="275">(Q88*$B88)-$D88</f>
        <v>-80</v>
      </c>
      <c r="S88" s="245">
        <f t="shared" ref="S88:S89" si="276">SUM(M88,O88,Q88)</f>
        <v>0</v>
      </c>
      <c r="T88" s="333">
        <f t="shared" ref="T88:T89" si="277">(S88*$B88)-$D88*3</f>
        <v>-240</v>
      </c>
    </row>
    <row r="89" spans="1:20" hidden="1" x14ac:dyDescent="0.25">
      <c r="A89" s="76" t="s">
        <v>173</v>
      </c>
      <c r="B89" s="286">
        <v>30</v>
      </c>
      <c r="C89" s="72">
        <f>'EMAD na UBS JD JAPÃO'!B18</f>
        <v>0</v>
      </c>
      <c r="D89" s="309">
        <f t="shared" si="271"/>
        <v>0</v>
      </c>
      <c r="E89" s="106">
        <f>'EMAD na UBS JD JAPÃO'!C18</f>
        <v>2</v>
      </c>
      <c r="F89" s="320">
        <f t="shared" ref="F89" si="278">(E89*$B89)-$D89</f>
        <v>60</v>
      </c>
      <c r="G89" s="106">
        <f>'EMAD na UBS JD JAPÃO'!E18</f>
        <v>0</v>
      </c>
      <c r="H89" s="320">
        <f t="shared" ref="H89" si="279">(G89*$B89)-$D89</f>
        <v>0</v>
      </c>
      <c r="I89" s="106">
        <f>'EMAD na UBS JD JAPÃO'!G18</f>
        <v>0</v>
      </c>
      <c r="J89" s="320">
        <f t="shared" ref="J89" si="280">(I89*$B89)-$D89</f>
        <v>0</v>
      </c>
      <c r="K89" s="245">
        <f t="shared" si="272"/>
        <v>2</v>
      </c>
      <c r="L89" s="333">
        <f t="shared" si="273"/>
        <v>60</v>
      </c>
      <c r="M89" s="106">
        <f>'EMAD na UBS JD JAPÃO'!K18</f>
        <v>0</v>
      </c>
      <c r="N89" s="320">
        <f t="shared" ref="N89" si="281">(M89*$B89)-$D89</f>
        <v>0</v>
      </c>
      <c r="O89" s="106">
        <f>'EMAD na UBS JD JAPÃO'!M18</f>
        <v>0</v>
      </c>
      <c r="P89" s="320">
        <f t="shared" si="274"/>
        <v>0</v>
      </c>
      <c r="Q89" s="106">
        <f>'EMAD na UBS JD JAPÃO'!O18</f>
        <v>0</v>
      </c>
      <c r="R89" s="320">
        <f t="shared" si="275"/>
        <v>0</v>
      </c>
      <c r="S89" s="245">
        <f t="shared" si="276"/>
        <v>0</v>
      </c>
      <c r="T89" s="333">
        <f t="shared" si="277"/>
        <v>0</v>
      </c>
    </row>
    <row r="90" spans="1:20" ht="15.75" hidden="1" thickBot="1" x14ac:dyDescent="0.3">
      <c r="A90" s="6" t="s">
        <v>7</v>
      </c>
      <c r="B90" s="297">
        <f t="shared" ref="B90:T90" si="282">SUM(B88:B89)</f>
        <v>70</v>
      </c>
      <c r="C90" s="7">
        <f t="shared" si="282"/>
        <v>2</v>
      </c>
      <c r="D90" s="304">
        <f t="shared" si="282"/>
        <v>80</v>
      </c>
      <c r="E90" s="8">
        <f t="shared" si="282"/>
        <v>3</v>
      </c>
      <c r="F90" s="323">
        <f t="shared" si="282"/>
        <v>20</v>
      </c>
      <c r="G90" s="8">
        <f t="shared" si="282"/>
        <v>0</v>
      </c>
      <c r="H90" s="323">
        <f t="shared" si="282"/>
        <v>-80</v>
      </c>
      <c r="I90" s="8">
        <f t="shared" si="282"/>
        <v>0</v>
      </c>
      <c r="J90" s="323">
        <f t="shared" si="282"/>
        <v>-80</v>
      </c>
      <c r="K90" s="81">
        <f t="shared" ref="K90:L90" si="283">SUM(K88:K89)</f>
        <v>3</v>
      </c>
      <c r="L90" s="336">
        <f t="shared" si="283"/>
        <v>-140</v>
      </c>
      <c r="M90" s="8">
        <f t="shared" si="282"/>
        <v>0</v>
      </c>
      <c r="N90" s="323">
        <f t="shared" si="282"/>
        <v>-80</v>
      </c>
      <c r="O90" s="8">
        <f t="shared" si="282"/>
        <v>0</v>
      </c>
      <c r="P90" s="323">
        <f t="shared" si="282"/>
        <v>-80</v>
      </c>
      <c r="Q90" s="8">
        <f t="shared" si="282"/>
        <v>0</v>
      </c>
      <c r="R90" s="323">
        <f t="shared" si="282"/>
        <v>-80</v>
      </c>
      <c r="S90" s="81">
        <f t="shared" si="282"/>
        <v>0</v>
      </c>
      <c r="T90" s="336">
        <f t="shared" si="282"/>
        <v>-240</v>
      </c>
    </row>
    <row r="91" spans="1:20" hidden="1" x14ac:dyDescent="0.25"/>
    <row r="92" spans="1:20" ht="15.75" hidden="1" x14ac:dyDescent="0.25">
      <c r="A92" s="1290" t="s">
        <v>283</v>
      </c>
      <c r="B92" s="1291"/>
      <c r="C92" s="1291"/>
      <c r="D92" s="1291"/>
      <c r="E92" s="1291"/>
      <c r="F92" s="1291"/>
      <c r="G92" s="1291"/>
      <c r="H92" s="1291"/>
      <c r="I92" s="1291"/>
      <c r="J92" s="1291"/>
      <c r="K92" s="1291"/>
      <c r="L92" s="1291"/>
      <c r="M92" s="1291"/>
      <c r="N92" s="1291"/>
      <c r="O92" s="1291"/>
      <c r="P92" s="1291"/>
      <c r="Q92" s="1291"/>
      <c r="R92" s="1291"/>
      <c r="S92" s="1291"/>
      <c r="T92" s="1291"/>
    </row>
    <row r="93" spans="1:20" ht="36.75" hidden="1" thickBot="1" x14ac:dyDescent="0.3">
      <c r="A93" s="86" t="s">
        <v>14</v>
      </c>
      <c r="B93" s="278" t="s">
        <v>222</v>
      </c>
      <c r="C93" s="105" t="s">
        <v>165</v>
      </c>
      <c r="D93" s="306" t="s">
        <v>223</v>
      </c>
      <c r="E93" s="347" t="s">
        <v>2</v>
      </c>
      <c r="F93" s="348" t="s">
        <v>225</v>
      </c>
      <c r="G93" s="347" t="s">
        <v>3</v>
      </c>
      <c r="H93" s="348" t="s">
        <v>226</v>
      </c>
      <c r="I93" s="347" t="s">
        <v>4</v>
      </c>
      <c r="J93" s="348" t="s">
        <v>227</v>
      </c>
      <c r="K93" s="255" t="s">
        <v>197</v>
      </c>
      <c r="L93" s="346" t="s">
        <v>224</v>
      </c>
      <c r="M93" s="347" t="s">
        <v>5</v>
      </c>
      <c r="N93" s="348" t="s">
        <v>228</v>
      </c>
      <c r="O93" s="349" t="s">
        <v>194</v>
      </c>
      <c r="P93" s="348" t="s">
        <v>229</v>
      </c>
      <c r="Q93" s="349" t="s">
        <v>195</v>
      </c>
      <c r="R93" s="348" t="s">
        <v>230</v>
      </c>
      <c r="S93" s="255" t="s">
        <v>197</v>
      </c>
      <c r="T93" s="346" t="s">
        <v>224</v>
      </c>
    </row>
    <row r="94" spans="1:20" ht="16.5" hidden="1" thickTop="1" thickBot="1" x14ac:dyDescent="0.3">
      <c r="A94" s="89" t="s">
        <v>25</v>
      </c>
      <c r="B94" s="280">
        <v>30</v>
      </c>
      <c r="C94" s="84">
        <f>'UBS Vila Ede'!B24</f>
        <v>5</v>
      </c>
      <c r="D94" s="301">
        <f t="shared" ref="D94" si="284">C94*B94</f>
        <v>150</v>
      </c>
      <c r="E94" s="107">
        <f>'UBS Vila Ede'!C24</f>
        <v>5</v>
      </c>
      <c r="F94" s="321">
        <f t="shared" ref="F94" si="285">(E94*$B94)-$D94</f>
        <v>0</v>
      </c>
      <c r="G94" s="107">
        <f>'UBS Vila Ede'!E24</f>
        <v>0</v>
      </c>
      <c r="H94" s="321">
        <f t="shared" ref="H94" si="286">(G94*$B94)-$D94</f>
        <v>-150</v>
      </c>
      <c r="I94" s="107">
        <f>'UBS Vila Ede'!G24</f>
        <v>0</v>
      </c>
      <c r="J94" s="321">
        <f t="shared" ref="J94" si="287">(I94*$B94)-$D94</f>
        <v>-150</v>
      </c>
      <c r="K94" s="257">
        <f t="shared" ref="K94" si="288">SUM(E94,G94,I94)</f>
        <v>5</v>
      </c>
      <c r="L94" s="334">
        <f t="shared" ref="L94" si="289">(K94*$B94)-$D94*3</f>
        <v>-300</v>
      </c>
      <c r="M94" s="107">
        <f>'UBS Vila Ede'!K24</f>
        <v>0</v>
      </c>
      <c r="N94" s="321">
        <f t="shared" ref="N94" si="290">(M94*$B94)-$D94</f>
        <v>-150</v>
      </c>
      <c r="O94" s="107">
        <f>'UBS Vila Ede'!M24</f>
        <v>0</v>
      </c>
      <c r="P94" s="321">
        <f t="shared" ref="P94" si="291">(O94*$B94)-$D94</f>
        <v>-150</v>
      </c>
      <c r="Q94" s="107">
        <f>'UBS Vila Ede'!O24</f>
        <v>0</v>
      </c>
      <c r="R94" s="321">
        <f t="shared" ref="R94" si="292">(Q94*$B94)-$D94</f>
        <v>-150</v>
      </c>
      <c r="S94" s="257">
        <f t="shared" ref="S94" si="293">SUM(M94,O94,Q94)</f>
        <v>0</v>
      </c>
      <c r="T94" s="334">
        <f t="shared" ref="T94" si="294">(S94*$B94)-$D94*3</f>
        <v>-450</v>
      </c>
    </row>
    <row r="95" spans="1:20" ht="15.75" hidden="1" thickBot="1" x14ac:dyDescent="0.3">
      <c r="A95" s="373" t="s">
        <v>7</v>
      </c>
      <c r="B95" s="366">
        <f t="shared" ref="B95:T95" si="295">SUM(B94:B94)</f>
        <v>30</v>
      </c>
      <c r="C95" s="367">
        <f t="shared" si="295"/>
        <v>5</v>
      </c>
      <c r="D95" s="368">
        <f t="shared" si="295"/>
        <v>150</v>
      </c>
      <c r="E95" s="369">
        <f t="shared" si="295"/>
        <v>5</v>
      </c>
      <c r="F95" s="370">
        <f t="shared" si="295"/>
        <v>0</v>
      </c>
      <c r="G95" s="369">
        <f t="shared" si="295"/>
        <v>0</v>
      </c>
      <c r="H95" s="370">
        <f t="shared" si="295"/>
        <v>-150</v>
      </c>
      <c r="I95" s="369">
        <f t="shared" si="295"/>
        <v>0</v>
      </c>
      <c r="J95" s="370">
        <f t="shared" si="295"/>
        <v>-150</v>
      </c>
      <c r="K95" s="371">
        <f t="shared" ref="K95:L95" si="296">SUM(K94:K94)</f>
        <v>5</v>
      </c>
      <c r="L95" s="372">
        <f t="shared" si="296"/>
        <v>-300</v>
      </c>
      <c r="M95" s="369">
        <f t="shared" si="295"/>
        <v>0</v>
      </c>
      <c r="N95" s="370">
        <f t="shared" si="295"/>
        <v>-150</v>
      </c>
      <c r="O95" s="369">
        <f t="shared" si="295"/>
        <v>0</v>
      </c>
      <c r="P95" s="370">
        <f t="shared" si="295"/>
        <v>-150</v>
      </c>
      <c r="Q95" s="369">
        <f t="shared" si="295"/>
        <v>0</v>
      </c>
      <c r="R95" s="370">
        <f t="shared" si="295"/>
        <v>-150</v>
      </c>
      <c r="S95" s="371">
        <f t="shared" si="295"/>
        <v>0</v>
      </c>
      <c r="T95" s="372">
        <f t="shared" si="295"/>
        <v>-450</v>
      </c>
    </row>
    <row r="96" spans="1:20" hidden="1" x14ac:dyDescent="0.25"/>
    <row r="97" spans="1:20" ht="15.75" hidden="1" x14ac:dyDescent="0.25">
      <c r="A97" s="1290" t="s">
        <v>285</v>
      </c>
      <c r="B97" s="1291"/>
      <c r="C97" s="1291"/>
      <c r="D97" s="1291"/>
      <c r="E97" s="1291"/>
      <c r="F97" s="1291"/>
      <c r="G97" s="1291"/>
      <c r="H97" s="1291"/>
      <c r="I97" s="1291"/>
      <c r="J97" s="1291"/>
      <c r="K97" s="1291"/>
      <c r="L97" s="1291"/>
      <c r="M97" s="1291"/>
      <c r="N97" s="1291"/>
      <c r="O97" s="1291"/>
      <c r="P97" s="1291"/>
      <c r="Q97" s="1291"/>
      <c r="R97" s="1291"/>
      <c r="S97" s="1291"/>
      <c r="T97" s="1291"/>
    </row>
    <row r="98" spans="1:20" ht="36.75" hidden="1" thickBot="1" x14ac:dyDescent="0.3">
      <c r="A98" s="86" t="s">
        <v>14</v>
      </c>
      <c r="B98" s="278" t="s">
        <v>222</v>
      </c>
      <c r="C98" s="105" t="s">
        <v>165</v>
      </c>
      <c r="D98" s="306" t="s">
        <v>223</v>
      </c>
      <c r="E98" s="347" t="s">
        <v>2</v>
      </c>
      <c r="F98" s="348" t="s">
        <v>225</v>
      </c>
      <c r="G98" s="347" t="s">
        <v>3</v>
      </c>
      <c r="H98" s="348" t="s">
        <v>226</v>
      </c>
      <c r="I98" s="347" t="s">
        <v>4</v>
      </c>
      <c r="J98" s="348" t="s">
        <v>227</v>
      </c>
      <c r="K98" s="255" t="s">
        <v>197</v>
      </c>
      <c r="L98" s="346" t="s">
        <v>224</v>
      </c>
      <c r="M98" s="347" t="s">
        <v>5</v>
      </c>
      <c r="N98" s="348" t="s">
        <v>228</v>
      </c>
      <c r="O98" s="349" t="s">
        <v>194</v>
      </c>
      <c r="P98" s="348" t="s">
        <v>229</v>
      </c>
      <c r="Q98" s="349" t="s">
        <v>195</v>
      </c>
      <c r="R98" s="348" t="s">
        <v>230</v>
      </c>
      <c r="S98" s="255" t="s">
        <v>197</v>
      </c>
      <c r="T98" s="346" t="s">
        <v>224</v>
      </c>
    </row>
    <row r="99" spans="1:20" ht="16.5" hidden="1" thickTop="1" thickBot="1" x14ac:dyDescent="0.3">
      <c r="A99" s="89" t="s">
        <v>25</v>
      </c>
      <c r="B99" s="280">
        <v>30</v>
      </c>
      <c r="C99" s="84">
        <f>'UBS Vila Leonor'!B23</f>
        <v>5</v>
      </c>
      <c r="D99" s="301">
        <f t="shared" ref="D99" si="297">C99*B99</f>
        <v>150</v>
      </c>
      <c r="E99" s="107">
        <f>'UBS Vila Leonor'!C23</f>
        <v>4.33</v>
      </c>
      <c r="F99" s="321">
        <f t="shared" ref="F99" si="298">(E99*$B99)-$D99</f>
        <v>-20.099999999999994</v>
      </c>
      <c r="G99" s="107">
        <f>'UBS Vila Leonor'!E23</f>
        <v>0</v>
      </c>
      <c r="H99" s="321">
        <f t="shared" ref="H99" si="299">(G99*$B99)-$D99</f>
        <v>-150</v>
      </c>
      <c r="I99" s="107">
        <f>'UBS Vila Leonor'!G23</f>
        <v>0</v>
      </c>
      <c r="J99" s="321">
        <f t="shared" ref="J99" si="300">(I99*$B99)-$D99</f>
        <v>-150</v>
      </c>
      <c r="K99" s="257">
        <f t="shared" ref="K99" si="301">SUM(E99,G99,I99)</f>
        <v>4.33</v>
      </c>
      <c r="L99" s="334">
        <f t="shared" ref="L99" si="302">(K99*$B99)-$D99*3</f>
        <v>-320.10000000000002</v>
      </c>
      <c r="M99" s="189">
        <f>'UBS Vila Leonor'!K23</f>
        <v>0</v>
      </c>
      <c r="N99" s="321">
        <f t="shared" ref="N99" si="303">(M99*$B99)-$D99</f>
        <v>-150</v>
      </c>
      <c r="O99" s="107">
        <f>'UBS Vila Leonor'!M23</f>
        <v>0</v>
      </c>
      <c r="P99" s="321">
        <f t="shared" ref="P99" si="304">(O99*$B99)-$D99</f>
        <v>-150</v>
      </c>
      <c r="Q99" s="107">
        <f>'UBS Vila Leonor'!O23</f>
        <v>0</v>
      </c>
      <c r="R99" s="321">
        <f t="shared" ref="R99" si="305">(Q99*$B99)-$D99</f>
        <v>-150</v>
      </c>
      <c r="S99" s="257">
        <f t="shared" ref="S99" si="306">SUM(M99,O99,Q99)</f>
        <v>0</v>
      </c>
      <c r="T99" s="334">
        <f t="shared" ref="T99" si="307">(S99*$B99)-$D99*3</f>
        <v>-450</v>
      </c>
    </row>
    <row r="100" spans="1:20" ht="15.75" hidden="1" thickBot="1" x14ac:dyDescent="0.3">
      <c r="A100" s="373" t="s">
        <v>7</v>
      </c>
      <c r="B100" s="366">
        <f t="shared" ref="B100:T100" si="308">SUM(B99:B99)</f>
        <v>30</v>
      </c>
      <c r="C100" s="367">
        <f t="shared" si="308"/>
        <v>5</v>
      </c>
      <c r="D100" s="368">
        <f t="shared" si="308"/>
        <v>150</v>
      </c>
      <c r="E100" s="369">
        <f t="shared" si="308"/>
        <v>4.33</v>
      </c>
      <c r="F100" s="370">
        <f t="shared" si="308"/>
        <v>-20.099999999999994</v>
      </c>
      <c r="G100" s="369">
        <f t="shared" si="308"/>
        <v>0</v>
      </c>
      <c r="H100" s="370">
        <f t="shared" si="308"/>
        <v>-150</v>
      </c>
      <c r="I100" s="369">
        <f t="shared" si="308"/>
        <v>0</v>
      </c>
      <c r="J100" s="370">
        <f t="shared" si="308"/>
        <v>-150</v>
      </c>
      <c r="K100" s="371">
        <f t="shared" ref="K100:L100" si="309">SUM(K99:K99)</f>
        <v>4.33</v>
      </c>
      <c r="L100" s="372">
        <f t="shared" si="309"/>
        <v>-320.10000000000002</v>
      </c>
      <c r="M100" s="369">
        <f t="shared" si="308"/>
        <v>0</v>
      </c>
      <c r="N100" s="370">
        <f t="shared" si="308"/>
        <v>-150</v>
      </c>
      <c r="O100" s="369">
        <f t="shared" si="308"/>
        <v>0</v>
      </c>
      <c r="P100" s="370">
        <f t="shared" si="308"/>
        <v>-150</v>
      </c>
      <c r="Q100" s="369">
        <f t="shared" si="308"/>
        <v>0</v>
      </c>
      <c r="R100" s="370">
        <f t="shared" si="308"/>
        <v>-150</v>
      </c>
      <c r="S100" s="371">
        <f t="shared" si="308"/>
        <v>0</v>
      </c>
      <c r="T100" s="372">
        <f t="shared" si="308"/>
        <v>-450</v>
      </c>
    </row>
    <row r="101" spans="1:20" hidden="1" x14ac:dyDescent="0.25"/>
    <row r="102" spans="1:20" ht="15.75" hidden="1" x14ac:dyDescent="0.25">
      <c r="A102" s="1290" t="s">
        <v>287</v>
      </c>
      <c r="B102" s="1291"/>
      <c r="C102" s="1291"/>
      <c r="D102" s="1291"/>
      <c r="E102" s="1291"/>
      <c r="F102" s="1291"/>
      <c r="G102" s="1291"/>
      <c r="H102" s="1291"/>
      <c r="I102" s="1291"/>
      <c r="J102" s="1291"/>
      <c r="K102" s="1291"/>
      <c r="L102" s="1291"/>
      <c r="M102" s="1291"/>
      <c r="N102" s="1291"/>
      <c r="O102" s="1291"/>
      <c r="P102" s="1291"/>
      <c r="Q102" s="1291"/>
      <c r="R102" s="1291"/>
      <c r="S102" s="1291"/>
      <c r="T102" s="1291"/>
    </row>
    <row r="103" spans="1:20" ht="36.75" hidden="1" thickBot="1" x14ac:dyDescent="0.3">
      <c r="A103" s="86" t="s">
        <v>14</v>
      </c>
      <c r="B103" s="278" t="s">
        <v>222</v>
      </c>
      <c r="C103" s="105" t="s">
        <v>165</v>
      </c>
      <c r="D103" s="306" t="s">
        <v>223</v>
      </c>
      <c r="E103" s="347" t="s">
        <v>2</v>
      </c>
      <c r="F103" s="348" t="s">
        <v>225</v>
      </c>
      <c r="G103" s="347" t="s">
        <v>3</v>
      </c>
      <c r="H103" s="348" t="s">
        <v>226</v>
      </c>
      <c r="I103" s="347" t="s">
        <v>4</v>
      </c>
      <c r="J103" s="348" t="s">
        <v>227</v>
      </c>
      <c r="K103" s="255" t="s">
        <v>197</v>
      </c>
      <c r="L103" s="346" t="s">
        <v>224</v>
      </c>
      <c r="M103" s="347" t="s">
        <v>5</v>
      </c>
      <c r="N103" s="348" t="s">
        <v>228</v>
      </c>
      <c r="O103" s="349" t="s">
        <v>194</v>
      </c>
      <c r="P103" s="348" t="s">
        <v>229</v>
      </c>
      <c r="Q103" s="349" t="s">
        <v>195</v>
      </c>
      <c r="R103" s="348" t="s">
        <v>230</v>
      </c>
      <c r="S103" s="255" t="s">
        <v>197</v>
      </c>
      <c r="T103" s="346" t="s">
        <v>224</v>
      </c>
    </row>
    <row r="104" spans="1:20" ht="16.5" hidden="1" thickTop="1" thickBot="1" x14ac:dyDescent="0.3">
      <c r="A104" s="89" t="s">
        <v>25</v>
      </c>
      <c r="B104" s="280">
        <v>30</v>
      </c>
      <c r="C104" s="84">
        <f>'UBS Vila Sabrina'!B23</f>
        <v>4</v>
      </c>
      <c r="D104" s="301">
        <f t="shared" ref="D104" si="310">C104*B104</f>
        <v>120</v>
      </c>
      <c r="E104" s="107">
        <f>'UBS Vila Sabrina'!C23</f>
        <v>5</v>
      </c>
      <c r="F104" s="321">
        <f t="shared" ref="F104" si="311">(E104*$B104)-$D104</f>
        <v>30</v>
      </c>
      <c r="G104" s="107">
        <f>'UBS Vila Sabrina'!E23</f>
        <v>0</v>
      </c>
      <c r="H104" s="321">
        <f t="shared" ref="H104" si="312">(G104*$B104)-$D104</f>
        <v>-120</v>
      </c>
      <c r="I104" s="107">
        <f>'UBS Vila Sabrina'!G23</f>
        <v>0</v>
      </c>
      <c r="J104" s="321">
        <f t="shared" ref="J104" si="313">(I104*$B104)-$D104</f>
        <v>-120</v>
      </c>
      <c r="K104" s="257">
        <f t="shared" ref="K104" si="314">SUM(E104,G104,I104)</f>
        <v>5</v>
      </c>
      <c r="L104" s="334">
        <f t="shared" ref="L104" si="315">(K104*$B104)-$D104*3</f>
        <v>-210</v>
      </c>
      <c r="M104" s="107">
        <f>'UBS Vila Sabrina'!K23</f>
        <v>0</v>
      </c>
      <c r="N104" s="321">
        <f t="shared" ref="N104" si="316">(M104*$B104)-$D104</f>
        <v>-120</v>
      </c>
      <c r="O104" s="107">
        <f>'UBS Vila Sabrina'!M23</f>
        <v>0</v>
      </c>
      <c r="P104" s="321">
        <f t="shared" ref="P104" si="317">(O104*$B104)-$D104</f>
        <v>-120</v>
      </c>
      <c r="Q104" s="107">
        <f>'UBS Vila Sabrina'!O23</f>
        <v>0</v>
      </c>
      <c r="R104" s="321">
        <f t="shared" ref="R104" si="318">(Q104*$B104)-$D104</f>
        <v>-120</v>
      </c>
      <c r="S104" s="257">
        <f t="shared" ref="S104" si="319">SUM(M104,O104,Q104)</f>
        <v>0</v>
      </c>
      <c r="T104" s="334">
        <f t="shared" ref="T104" si="320">(S104*$B104)-$D104*3</f>
        <v>-360</v>
      </c>
    </row>
    <row r="105" spans="1:20" ht="15.75" hidden="1" thickBot="1" x14ac:dyDescent="0.3">
      <c r="A105" s="373" t="s">
        <v>7</v>
      </c>
      <c r="B105" s="366">
        <f t="shared" ref="B105:T105" si="321">SUM(B104:B104)</f>
        <v>30</v>
      </c>
      <c r="C105" s="367">
        <f t="shared" si="321"/>
        <v>4</v>
      </c>
      <c r="D105" s="368">
        <f t="shared" si="321"/>
        <v>120</v>
      </c>
      <c r="E105" s="369">
        <f t="shared" si="321"/>
        <v>5</v>
      </c>
      <c r="F105" s="370">
        <f t="shared" si="321"/>
        <v>30</v>
      </c>
      <c r="G105" s="369">
        <f t="shared" si="321"/>
        <v>0</v>
      </c>
      <c r="H105" s="370">
        <f t="shared" si="321"/>
        <v>-120</v>
      </c>
      <c r="I105" s="369">
        <f t="shared" si="321"/>
        <v>0</v>
      </c>
      <c r="J105" s="370">
        <f t="shared" si="321"/>
        <v>-120</v>
      </c>
      <c r="K105" s="371">
        <f t="shared" ref="K105:L105" si="322">SUM(K104:K104)</f>
        <v>5</v>
      </c>
      <c r="L105" s="372">
        <f t="shared" si="322"/>
        <v>-210</v>
      </c>
      <c r="M105" s="369">
        <f t="shared" si="321"/>
        <v>0</v>
      </c>
      <c r="N105" s="370">
        <f t="shared" si="321"/>
        <v>-120</v>
      </c>
      <c r="O105" s="369">
        <f t="shared" si="321"/>
        <v>0</v>
      </c>
      <c r="P105" s="370">
        <f t="shared" si="321"/>
        <v>-120</v>
      </c>
      <c r="Q105" s="369">
        <f t="shared" si="321"/>
        <v>0</v>
      </c>
      <c r="R105" s="370">
        <f t="shared" si="321"/>
        <v>-120</v>
      </c>
      <c r="S105" s="371">
        <f t="shared" si="321"/>
        <v>0</v>
      </c>
      <c r="T105" s="372">
        <f t="shared" si="321"/>
        <v>-360</v>
      </c>
    </row>
    <row r="106" spans="1:20" hidden="1" x14ac:dyDescent="0.25"/>
    <row r="107" spans="1:20" ht="15.75" hidden="1" x14ac:dyDescent="0.25">
      <c r="A107" s="1290" t="s">
        <v>289</v>
      </c>
      <c r="B107" s="1291"/>
      <c r="C107" s="1291"/>
      <c r="D107" s="1291"/>
      <c r="E107" s="1291"/>
      <c r="F107" s="1291"/>
      <c r="G107" s="1291"/>
      <c r="H107" s="1291"/>
      <c r="I107" s="1291"/>
      <c r="J107" s="1291"/>
      <c r="K107" s="1291"/>
      <c r="L107" s="1291"/>
      <c r="M107" s="1291"/>
      <c r="N107" s="1291"/>
      <c r="O107" s="1291"/>
      <c r="P107" s="1291"/>
      <c r="Q107" s="1291"/>
      <c r="R107" s="1291"/>
      <c r="S107" s="1291"/>
      <c r="T107" s="1291"/>
    </row>
    <row r="108" spans="1:20" ht="36.75" hidden="1" thickBot="1" x14ac:dyDescent="0.3">
      <c r="A108" s="86" t="s">
        <v>14</v>
      </c>
      <c r="B108" s="278" t="s">
        <v>222</v>
      </c>
      <c r="C108" s="105" t="s">
        <v>165</v>
      </c>
      <c r="D108" s="306" t="s">
        <v>223</v>
      </c>
      <c r="E108" s="347" t="s">
        <v>2</v>
      </c>
      <c r="F108" s="348" t="s">
        <v>225</v>
      </c>
      <c r="G108" s="347" t="s">
        <v>3</v>
      </c>
      <c r="H108" s="348" t="s">
        <v>226</v>
      </c>
      <c r="I108" s="347" t="s">
        <v>4</v>
      </c>
      <c r="J108" s="348" t="s">
        <v>227</v>
      </c>
      <c r="K108" s="255" t="s">
        <v>197</v>
      </c>
      <c r="L108" s="346" t="s">
        <v>224</v>
      </c>
      <c r="M108" s="347" t="s">
        <v>5</v>
      </c>
      <c r="N108" s="348" t="s">
        <v>228</v>
      </c>
      <c r="O108" s="349" t="s">
        <v>194</v>
      </c>
      <c r="P108" s="348" t="s">
        <v>229</v>
      </c>
      <c r="Q108" s="349" t="s">
        <v>195</v>
      </c>
      <c r="R108" s="348" t="s">
        <v>230</v>
      </c>
      <c r="S108" s="255" t="s">
        <v>197</v>
      </c>
      <c r="T108" s="346" t="s">
        <v>224</v>
      </c>
    </row>
    <row r="109" spans="1:20" ht="16.5" hidden="1" thickTop="1" thickBot="1" x14ac:dyDescent="0.3">
      <c r="A109" s="89" t="s">
        <v>25</v>
      </c>
      <c r="B109" s="280">
        <v>30</v>
      </c>
      <c r="C109" s="84">
        <f>'UBS Carandiru'!B28</f>
        <v>5</v>
      </c>
      <c r="D109" s="301">
        <f t="shared" ref="D109" si="323">C109*B109</f>
        <v>150</v>
      </c>
      <c r="E109" s="107">
        <f>'UBS Carandiru'!C28</f>
        <v>5</v>
      </c>
      <c r="F109" s="321">
        <f t="shared" ref="F109" si="324">(E109*$B109)-$D109</f>
        <v>0</v>
      </c>
      <c r="G109" s="107">
        <f>'UBS Carandiru'!E28</f>
        <v>0</v>
      </c>
      <c r="H109" s="321">
        <f t="shared" ref="H109" si="325">(G109*$B109)-$D109</f>
        <v>-150</v>
      </c>
      <c r="I109" s="107">
        <f>'UBS Carandiru'!G28</f>
        <v>0</v>
      </c>
      <c r="J109" s="321">
        <f t="shared" ref="J109" si="326">(I109*$B109)-$D109</f>
        <v>-150</v>
      </c>
      <c r="K109" s="257">
        <f t="shared" ref="K109" si="327">SUM(E109,G109,I109)</f>
        <v>5</v>
      </c>
      <c r="L109" s="334">
        <f t="shared" ref="L109" si="328">(K109*$B109)-$D109*3</f>
        <v>-300</v>
      </c>
      <c r="M109" s="107">
        <f>'UBS Carandiru'!K28</f>
        <v>0</v>
      </c>
      <c r="N109" s="321">
        <f t="shared" ref="N109" si="329">(M109*$B109)-$D109</f>
        <v>-150</v>
      </c>
      <c r="O109" s="107">
        <f>'UBS Carandiru'!M28</f>
        <v>0</v>
      </c>
      <c r="P109" s="321">
        <f t="shared" ref="P109" si="330">(O109*$B109)-$D109</f>
        <v>-150</v>
      </c>
      <c r="Q109" s="107">
        <f>'UBS Carandiru'!O28</f>
        <v>0</v>
      </c>
      <c r="R109" s="321">
        <f t="shared" ref="R109" si="331">(Q109*$B109)-$D109</f>
        <v>-150</v>
      </c>
      <c r="S109" s="257">
        <f t="shared" ref="S109" si="332">SUM(M109,O109,Q109)</f>
        <v>0</v>
      </c>
      <c r="T109" s="334">
        <f t="shared" ref="T109" si="333">(S109*$B109)-$D109*3</f>
        <v>-450</v>
      </c>
    </row>
    <row r="110" spans="1:20" ht="15.75" hidden="1" thickBot="1" x14ac:dyDescent="0.3">
      <c r="A110" s="373" t="s">
        <v>7</v>
      </c>
      <c r="B110" s="366">
        <f t="shared" ref="B110:T110" si="334">SUM(B109:B109)</f>
        <v>30</v>
      </c>
      <c r="C110" s="367">
        <f t="shared" si="334"/>
        <v>5</v>
      </c>
      <c r="D110" s="368">
        <f t="shared" si="334"/>
        <v>150</v>
      </c>
      <c r="E110" s="369">
        <f t="shared" si="334"/>
        <v>5</v>
      </c>
      <c r="F110" s="370">
        <f t="shared" si="334"/>
        <v>0</v>
      </c>
      <c r="G110" s="369">
        <f t="shared" si="334"/>
        <v>0</v>
      </c>
      <c r="H110" s="370">
        <f t="shared" si="334"/>
        <v>-150</v>
      </c>
      <c r="I110" s="369">
        <f t="shared" si="334"/>
        <v>0</v>
      </c>
      <c r="J110" s="370">
        <f t="shared" si="334"/>
        <v>-150</v>
      </c>
      <c r="K110" s="371">
        <f t="shared" ref="K110:L110" si="335">SUM(K109:K109)</f>
        <v>5</v>
      </c>
      <c r="L110" s="372">
        <f t="shared" si="335"/>
        <v>-300</v>
      </c>
      <c r="M110" s="369">
        <f t="shared" si="334"/>
        <v>0</v>
      </c>
      <c r="N110" s="370">
        <f t="shared" si="334"/>
        <v>-150</v>
      </c>
      <c r="O110" s="369">
        <f t="shared" si="334"/>
        <v>0</v>
      </c>
      <c r="P110" s="370">
        <f t="shared" si="334"/>
        <v>-150</v>
      </c>
      <c r="Q110" s="369">
        <f t="shared" si="334"/>
        <v>0</v>
      </c>
      <c r="R110" s="370">
        <f t="shared" si="334"/>
        <v>-150</v>
      </c>
      <c r="S110" s="371">
        <f t="shared" si="334"/>
        <v>0</v>
      </c>
      <c r="T110" s="372">
        <f t="shared" si="334"/>
        <v>-450</v>
      </c>
    </row>
    <row r="111" spans="1:20" hidden="1" x14ac:dyDescent="0.25"/>
    <row r="112" spans="1:20" ht="15.75" hidden="1" x14ac:dyDescent="0.25">
      <c r="A112" s="1290" t="s">
        <v>293</v>
      </c>
      <c r="B112" s="1291"/>
      <c r="C112" s="1291"/>
      <c r="D112" s="1291"/>
      <c r="E112" s="1291"/>
      <c r="F112" s="1291"/>
      <c r="G112" s="1291"/>
      <c r="H112" s="1291"/>
      <c r="I112" s="1291"/>
      <c r="J112" s="1291"/>
      <c r="K112" s="1291"/>
      <c r="L112" s="1291"/>
      <c r="M112" s="1291"/>
      <c r="N112" s="1291"/>
      <c r="O112" s="1291"/>
      <c r="P112" s="1291"/>
      <c r="Q112" s="1291"/>
      <c r="R112" s="1291"/>
      <c r="S112" s="1291"/>
      <c r="T112" s="1291"/>
    </row>
    <row r="113" spans="1:20" ht="36.75" hidden="1" thickBot="1" x14ac:dyDescent="0.3">
      <c r="A113" s="86" t="s">
        <v>14</v>
      </c>
      <c r="B113" s="278" t="s">
        <v>222</v>
      </c>
      <c r="C113" s="105" t="s">
        <v>165</v>
      </c>
      <c r="D113" s="306" t="s">
        <v>223</v>
      </c>
      <c r="E113" s="347" t="s">
        <v>2</v>
      </c>
      <c r="F113" s="348" t="s">
        <v>225</v>
      </c>
      <c r="G113" s="347" t="s">
        <v>3</v>
      </c>
      <c r="H113" s="348" t="s">
        <v>226</v>
      </c>
      <c r="I113" s="347" t="s">
        <v>4</v>
      </c>
      <c r="J113" s="348" t="s">
        <v>227</v>
      </c>
      <c r="K113" s="255" t="s">
        <v>197</v>
      </c>
      <c r="L113" s="346" t="s">
        <v>224</v>
      </c>
      <c r="M113" s="347" t="s">
        <v>5</v>
      </c>
      <c r="N113" s="348" t="s">
        <v>228</v>
      </c>
      <c r="O113" s="349" t="s">
        <v>194</v>
      </c>
      <c r="P113" s="348" t="s">
        <v>229</v>
      </c>
      <c r="Q113" s="349" t="s">
        <v>195</v>
      </c>
      <c r="R113" s="348" t="s">
        <v>230</v>
      </c>
      <c r="S113" s="255" t="s">
        <v>197</v>
      </c>
      <c r="T113" s="346" t="s">
        <v>224</v>
      </c>
    </row>
    <row r="114" spans="1:20" ht="15.75" hidden="1" thickTop="1" x14ac:dyDescent="0.25">
      <c r="A114" s="89" t="s">
        <v>140</v>
      </c>
      <c r="B114" s="279">
        <v>30</v>
      </c>
      <c r="C114" s="10">
        <f>'CER Carandiru'!B20</f>
        <v>1</v>
      </c>
      <c r="D114" s="300">
        <f t="shared" ref="D114" si="336">C114*B114</f>
        <v>30</v>
      </c>
      <c r="E114" s="106">
        <f>'CER Carandiru'!C20</f>
        <v>1</v>
      </c>
      <c r="F114" s="320">
        <f t="shared" ref="F114" si="337">(E114*$B114)-$D114</f>
        <v>0</v>
      </c>
      <c r="G114" s="106">
        <f>'CER Carandiru'!E20</f>
        <v>0</v>
      </c>
      <c r="H114" s="320">
        <f t="shared" ref="H114" si="338">(G114*$B114)-$D114</f>
        <v>-30</v>
      </c>
      <c r="I114" s="106">
        <f>'CER Carandiru'!G20</f>
        <v>0</v>
      </c>
      <c r="J114" s="320">
        <f t="shared" ref="J114" si="339">(I114*$B114)-$D114</f>
        <v>-30</v>
      </c>
      <c r="K114" s="245">
        <f t="shared" ref="K114" si="340">SUM(E114,G114,I114)</f>
        <v>1</v>
      </c>
      <c r="L114" s="333">
        <f t="shared" ref="L114" si="341">(K114*$B114)-$D114*3</f>
        <v>-60</v>
      </c>
      <c r="M114" s="106">
        <f>'CER Carandiru'!K20</f>
        <v>0</v>
      </c>
      <c r="N114" s="320">
        <f t="shared" ref="N114" si="342">(M114*$B114)-$D114</f>
        <v>-30</v>
      </c>
      <c r="O114" s="106">
        <f>'CER Carandiru'!M20</f>
        <v>0</v>
      </c>
      <c r="P114" s="320">
        <f t="shared" ref="P114" si="343">(O114*$B114)-$D114</f>
        <v>-30</v>
      </c>
      <c r="Q114" s="106">
        <f>'CER Carandiru'!O20</f>
        <v>0</v>
      </c>
      <c r="R114" s="320">
        <f t="shared" ref="R114" si="344">(Q114*$B114)-$D114</f>
        <v>-30</v>
      </c>
      <c r="S114" s="245">
        <f t="shared" ref="S114" si="345">SUM(M114,O114,Q114)</f>
        <v>0</v>
      </c>
      <c r="T114" s="333">
        <f t="shared" ref="T114" si="346">(S114*$B114)-$D114*3</f>
        <v>-90</v>
      </c>
    </row>
    <row r="115" spans="1:20" ht="15.75" hidden="1" thickBot="1" x14ac:dyDescent="0.3">
      <c r="A115" s="6" t="s">
        <v>7</v>
      </c>
      <c r="B115" s="297">
        <f t="shared" ref="B115:T115" si="347">SUM(B114:B114)</f>
        <v>30</v>
      </c>
      <c r="C115" s="7">
        <f t="shared" si="347"/>
        <v>1</v>
      </c>
      <c r="D115" s="304">
        <f t="shared" si="347"/>
        <v>30</v>
      </c>
      <c r="E115" s="8">
        <f t="shared" si="347"/>
        <v>1</v>
      </c>
      <c r="F115" s="323">
        <f t="shared" si="347"/>
        <v>0</v>
      </c>
      <c r="G115" s="8">
        <f t="shared" si="347"/>
        <v>0</v>
      </c>
      <c r="H115" s="323">
        <f t="shared" si="347"/>
        <v>-30</v>
      </c>
      <c r="I115" s="8">
        <f t="shared" si="347"/>
        <v>0</v>
      </c>
      <c r="J115" s="323">
        <f t="shared" si="347"/>
        <v>-30</v>
      </c>
      <c r="K115" s="81">
        <f t="shared" ref="K115:L115" si="348">SUM(K114:K114)</f>
        <v>1</v>
      </c>
      <c r="L115" s="336">
        <f t="shared" si="348"/>
        <v>-60</v>
      </c>
      <c r="M115" s="8">
        <f t="shared" si="347"/>
        <v>0</v>
      </c>
      <c r="N115" s="323">
        <f t="shared" si="347"/>
        <v>-30</v>
      </c>
      <c r="O115" s="8">
        <f t="shared" si="347"/>
        <v>0</v>
      </c>
      <c r="P115" s="323">
        <f t="shared" si="347"/>
        <v>-30</v>
      </c>
      <c r="Q115" s="8">
        <f t="shared" si="347"/>
        <v>0</v>
      </c>
      <c r="R115" s="323">
        <f t="shared" si="347"/>
        <v>-30</v>
      </c>
      <c r="S115" s="81">
        <f t="shared" si="347"/>
        <v>0</v>
      </c>
      <c r="T115" s="336">
        <f t="shared" si="347"/>
        <v>-90</v>
      </c>
    </row>
    <row r="116" spans="1:20" hidden="1" x14ac:dyDescent="0.25"/>
    <row r="117" spans="1:20" ht="15.75" hidden="1" x14ac:dyDescent="0.25">
      <c r="A117" s="1290" t="s">
        <v>295</v>
      </c>
      <c r="B117" s="1291"/>
      <c r="C117" s="1291"/>
      <c r="D117" s="1291"/>
      <c r="E117" s="1291"/>
      <c r="F117" s="1291"/>
      <c r="G117" s="1291"/>
      <c r="H117" s="1291"/>
      <c r="I117" s="1291"/>
      <c r="J117" s="1291"/>
      <c r="K117" s="1291"/>
      <c r="L117" s="1291"/>
      <c r="M117" s="1291"/>
      <c r="N117" s="1291"/>
      <c r="O117" s="1291"/>
      <c r="P117" s="1291"/>
      <c r="Q117" s="1291"/>
      <c r="R117" s="1291"/>
      <c r="S117" s="1291"/>
      <c r="T117" s="1291"/>
    </row>
    <row r="118" spans="1:20" ht="36.75" hidden="1" thickBot="1" x14ac:dyDescent="0.3">
      <c r="A118" s="86" t="s">
        <v>14</v>
      </c>
      <c r="B118" s="278" t="s">
        <v>222</v>
      </c>
      <c r="C118" s="105" t="s">
        <v>165</v>
      </c>
      <c r="D118" s="306" t="s">
        <v>223</v>
      </c>
      <c r="E118" s="347" t="s">
        <v>2</v>
      </c>
      <c r="F118" s="348" t="s">
        <v>225</v>
      </c>
      <c r="G118" s="347" t="s">
        <v>3</v>
      </c>
      <c r="H118" s="348" t="s">
        <v>226</v>
      </c>
      <c r="I118" s="347" t="s">
        <v>4</v>
      </c>
      <c r="J118" s="348" t="s">
        <v>227</v>
      </c>
      <c r="K118" s="255" t="s">
        <v>197</v>
      </c>
      <c r="L118" s="346" t="s">
        <v>224</v>
      </c>
      <c r="M118" s="347" t="s">
        <v>5</v>
      </c>
      <c r="N118" s="348" t="s">
        <v>228</v>
      </c>
      <c r="O118" s="349" t="s">
        <v>194</v>
      </c>
      <c r="P118" s="348" t="s">
        <v>229</v>
      </c>
      <c r="Q118" s="349" t="s">
        <v>195</v>
      </c>
      <c r="R118" s="348" t="s">
        <v>230</v>
      </c>
      <c r="S118" s="255" t="s">
        <v>197</v>
      </c>
      <c r="T118" s="346" t="s">
        <v>224</v>
      </c>
    </row>
    <row r="119" spans="1:20" ht="15.75" hidden="1" thickTop="1" x14ac:dyDescent="0.25">
      <c r="A119" s="89" t="s">
        <v>130</v>
      </c>
      <c r="B119" s="280">
        <v>40</v>
      </c>
      <c r="C119" s="84">
        <f>'APD no CER III Carandiru'!B15</f>
        <v>1</v>
      </c>
      <c r="D119" s="301">
        <f t="shared" ref="D119" si="349">C119*B119</f>
        <v>40</v>
      </c>
      <c r="E119" s="107">
        <f>'APD no CER III Carandiru'!C15</f>
        <v>1</v>
      </c>
      <c r="F119" s="321">
        <f t="shared" ref="F119" si="350">(E119*$B119)-$D119</f>
        <v>0</v>
      </c>
      <c r="G119" s="107">
        <f>'APD no CER III Carandiru'!E15</f>
        <v>0</v>
      </c>
      <c r="H119" s="321">
        <f t="shared" ref="H119" si="351">(G119*$B119)-$D119</f>
        <v>-40</v>
      </c>
      <c r="I119" s="107">
        <f>'APD no CER III Carandiru'!G15</f>
        <v>0</v>
      </c>
      <c r="J119" s="321">
        <f t="shared" ref="J119" si="352">(I119*$B119)-$D119</f>
        <v>-40</v>
      </c>
      <c r="K119" s="257">
        <f t="shared" ref="K119" si="353">SUM(E119,G119,I119)</f>
        <v>1</v>
      </c>
      <c r="L119" s="334">
        <f t="shared" ref="L119" si="354">(K119*$B119)-$D119*3</f>
        <v>-80</v>
      </c>
      <c r="M119" s="107">
        <f>'APD no CER III Carandiru'!K15</f>
        <v>0</v>
      </c>
      <c r="N119" s="321">
        <f t="shared" ref="N119" si="355">(M119*$B119)-$D119</f>
        <v>-40</v>
      </c>
      <c r="O119" s="107">
        <f>'APD no CER III Carandiru'!M15</f>
        <v>0</v>
      </c>
      <c r="P119" s="321">
        <f t="shared" ref="P119" si="356">(O119*$B119)-$D119</f>
        <v>-40</v>
      </c>
      <c r="Q119" s="107">
        <f>'APD no CER III Carandiru'!O15</f>
        <v>0</v>
      </c>
      <c r="R119" s="321">
        <f t="shared" ref="R119" si="357">(Q119*$B119)-$D119</f>
        <v>-40</v>
      </c>
      <c r="S119" s="257">
        <f t="shared" ref="S119" si="358">SUM(M119,O119,Q119)</f>
        <v>0</v>
      </c>
      <c r="T119" s="334">
        <f t="shared" ref="T119" si="359">(S119*$B119)-$D119*3</f>
        <v>-120</v>
      </c>
    </row>
    <row r="120" spans="1:20" ht="15.75" hidden="1" thickBot="1" x14ac:dyDescent="0.3">
      <c r="A120" s="6" t="s">
        <v>7</v>
      </c>
      <c r="B120" s="297">
        <f t="shared" ref="B120:T120" si="360">SUM(B119:B119)</f>
        <v>40</v>
      </c>
      <c r="C120" s="7">
        <f t="shared" si="360"/>
        <v>1</v>
      </c>
      <c r="D120" s="304">
        <f t="shared" si="360"/>
        <v>40</v>
      </c>
      <c r="E120" s="8">
        <f t="shared" si="360"/>
        <v>1</v>
      </c>
      <c r="F120" s="323">
        <f t="shared" si="360"/>
        <v>0</v>
      </c>
      <c r="G120" s="8">
        <f t="shared" si="360"/>
        <v>0</v>
      </c>
      <c r="H120" s="323">
        <f t="shared" si="360"/>
        <v>-40</v>
      </c>
      <c r="I120" s="8">
        <f t="shared" si="360"/>
        <v>0</v>
      </c>
      <c r="J120" s="323">
        <f t="shared" si="360"/>
        <v>-40</v>
      </c>
      <c r="K120" s="81">
        <f t="shared" ref="K120:L120" si="361">SUM(K119:K119)</f>
        <v>1</v>
      </c>
      <c r="L120" s="336">
        <f t="shared" si="361"/>
        <v>-80</v>
      </c>
      <c r="M120" s="8">
        <f t="shared" si="360"/>
        <v>0</v>
      </c>
      <c r="N120" s="323">
        <f t="shared" si="360"/>
        <v>-40</v>
      </c>
      <c r="O120" s="8">
        <f t="shared" si="360"/>
        <v>0</v>
      </c>
      <c r="P120" s="323">
        <f t="shared" si="360"/>
        <v>-40</v>
      </c>
      <c r="Q120" s="8">
        <f t="shared" si="360"/>
        <v>0</v>
      </c>
      <c r="R120" s="323">
        <f t="shared" si="360"/>
        <v>-40</v>
      </c>
      <c r="S120" s="81">
        <f t="shared" si="360"/>
        <v>0</v>
      </c>
      <c r="T120" s="336">
        <f t="shared" si="360"/>
        <v>-120</v>
      </c>
    </row>
    <row r="121" spans="1:20" hidden="1" x14ac:dyDescent="0.25"/>
    <row r="122" spans="1:20" ht="15.75" hidden="1" x14ac:dyDescent="0.25">
      <c r="A122" s="1290" t="s">
        <v>291</v>
      </c>
      <c r="B122" s="1291"/>
      <c r="C122" s="1291"/>
      <c r="D122" s="1291"/>
      <c r="E122" s="1291"/>
      <c r="F122" s="1291"/>
      <c r="G122" s="1291"/>
      <c r="H122" s="1291"/>
      <c r="I122" s="1291"/>
      <c r="J122" s="1291"/>
      <c r="K122" s="1291"/>
      <c r="L122" s="1291"/>
      <c r="M122" s="1291"/>
      <c r="N122" s="1291"/>
      <c r="O122" s="1291"/>
      <c r="P122" s="1291"/>
      <c r="Q122" s="1291"/>
      <c r="R122" s="1291"/>
      <c r="S122" s="1291"/>
      <c r="T122" s="1291"/>
    </row>
    <row r="123" spans="1:20" ht="36.75" hidden="1" thickBot="1" x14ac:dyDescent="0.3">
      <c r="A123" s="86" t="s">
        <v>14</v>
      </c>
      <c r="B123" s="278" t="s">
        <v>222</v>
      </c>
      <c r="C123" s="105" t="s">
        <v>165</v>
      </c>
      <c r="D123" s="306" t="s">
        <v>223</v>
      </c>
      <c r="E123" s="347" t="s">
        <v>2</v>
      </c>
      <c r="F123" s="348" t="s">
        <v>225</v>
      </c>
      <c r="G123" s="347" t="s">
        <v>3</v>
      </c>
      <c r="H123" s="348" t="s">
        <v>226</v>
      </c>
      <c r="I123" s="347" t="s">
        <v>4</v>
      </c>
      <c r="J123" s="348" t="s">
        <v>227</v>
      </c>
      <c r="K123" s="255" t="s">
        <v>197</v>
      </c>
      <c r="L123" s="346" t="s">
        <v>224</v>
      </c>
      <c r="M123" s="347" t="s">
        <v>5</v>
      </c>
      <c r="N123" s="348" t="s">
        <v>228</v>
      </c>
      <c r="O123" s="349" t="s">
        <v>194</v>
      </c>
      <c r="P123" s="348" t="s">
        <v>229</v>
      </c>
      <c r="Q123" s="349" t="s">
        <v>195</v>
      </c>
      <c r="R123" s="348" t="s">
        <v>230</v>
      </c>
      <c r="S123" s="255" t="s">
        <v>197</v>
      </c>
      <c r="T123" s="346" t="s">
        <v>224</v>
      </c>
    </row>
    <row r="124" spans="1:20" ht="15.75" hidden="1" thickTop="1" x14ac:dyDescent="0.25">
      <c r="A124" s="89" t="s">
        <v>86</v>
      </c>
      <c r="B124" s="280">
        <v>30</v>
      </c>
      <c r="C124" s="84" t="e">
        <f>#REF!</f>
        <v>#REF!</v>
      </c>
      <c r="D124" s="301" t="e">
        <f t="shared" ref="D124" si="362">C124*B124</f>
        <v>#REF!</v>
      </c>
      <c r="E124" s="107" t="e">
        <f>#REF!</f>
        <v>#REF!</v>
      </c>
      <c r="F124" s="321" t="e">
        <f t="shared" ref="F124" si="363">(E124*$B124)-$D124</f>
        <v>#REF!</v>
      </c>
      <c r="G124" s="107" t="e">
        <f>#REF!</f>
        <v>#REF!</v>
      </c>
      <c r="H124" s="321" t="e">
        <f t="shared" ref="H124" si="364">(G124*$B124)-$D124</f>
        <v>#REF!</v>
      </c>
      <c r="I124" s="107" t="e">
        <f>#REF!</f>
        <v>#REF!</v>
      </c>
      <c r="J124" s="321" t="e">
        <f t="shared" ref="J124" si="365">(I124*$B124)-$D124</f>
        <v>#REF!</v>
      </c>
      <c r="K124" s="257" t="e">
        <f t="shared" ref="K124" si="366">SUM(E124,G124,I124)</f>
        <v>#REF!</v>
      </c>
      <c r="L124" s="334" t="e">
        <f t="shared" ref="L124" si="367">(K124*$B124)-$D124*3</f>
        <v>#REF!</v>
      </c>
      <c r="M124" s="107" t="e">
        <f>#REF!</f>
        <v>#REF!</v>
      </c>
      <c r="N124" s="321" t="e">
        <f t="shared" ref="N124" si="368">(M124*$B124)-$D124</f>
        <v>#REF!</v>
      </c>
      <c r="O124" s="107" t="e">
        <f>#REF!</f>
        <v>#REF!</v>
      </c>
      <c r="P124" s="321" t="e">
        <f t="shared" ref="P124" si="369">(O124*$B124)-$D124</f>
        <v>#REF!</v>
      </c>
      <c r="Q124" s="107" t="e">
        <f>#REF!</f>
        <v>#REF!</v>
      </c>
      <c r="R124" s="321" t="e">
        <f t="shared" ref="R124" si="370">(Q124*$B124)-$D124</f>
        <v>#REF!</v>
      </c>
      <c r="S124" s="257" t="e">
        <f t="shared" ref="S124" si="371">SUM(M124,O124,Q124)</f>
        <v>#REF!</v>
      </c>
      <c r="T124" s="334" t="e">
        <f t="shared" ref="T124" si="372">(S124*$B124)-$D124*3</f>
        <v>#REF!</v>
      </c>
    </row>
    <row r="125" spans="1:20" ht="15.75" hidden="1" thickBot="1" x14ac:dyDescent="0.3">
      <c r="A125" s="6" t="s">
        <v>7</v>
      </c>
      <c r="B125" s="297">
        <f t="shared" ref="B125:T125" si="373">SUM(B124:B124)</f>
        <v>30</v>
      </c>
      <c r="C125" s="7" t="e">
        <f t="shared" si="373"/>
        <v>#REF!</v>
      </c>
      <c r="D125" s="304" t="e">
        <f t="shared" si="373"/>
        <v>#REF!</v>
      </c>
      <c r="E125" s="8" t="e">
        <f t="shared" si="373"/>
        <v>#REF!</v>
      </c>
      <c r="F125" s="323" t="e">
        <f t="shared" si="373"/>
        <v>#REF!</v>
      </c>
      <c r="G125" s="8" t="e">
        <f t="shared" si="373"/>
        <v>#REF!</v>
      </c>
      <c r="H125" s="323" t="e">
        <f t="shared" si="373"/>
        <v>#REF!</v>
      </c>
      <c r="I125" s="8" t="e">
        <f t="shared" si="373"/>
        <v>#REF!</v>
      </c>
      <c r="J125" s="323" t="e">
        <f t="shared" si="373"/>
        <v>#REF!</v>
      </c>
      <c r="K125" s="81" t="e">
        <f t="shared" ref="K125:L125" si="374">SUM(K124:K124)</f>
        <v>#REF!</v>
      </c>
      <c r="L125" s="336" t="e">
        <f t="shared" si="374"/>
        <v>#REF!</v>
      </c>
      <c r="M125" s="8" t="e">
        <f t="shared" si="373"/>
        <v>#REF!</v>
      </c>
      <c r="N125" s="323" t="e">
        <f t="shared" si="373"/>
        <v>#REF!</v>
      </c>
      <c r="O125" s="8" t="e">
        <f t="shared" si="373"/>
        <v>#REF!</v>
      </c>
      <c r="P125" s="323" t="e">
        <f t="shared" si="373"/>
        <v>#REF!</v>
      </c>
      <c r="Q125" s="8" t="e">
        <f t="shared" si="373"/>
        <v>#REF!</v>
      </c>
      <c r="R125" s="323" t="e">
        <f t="shared" si="373"/>
        <v>#REF!</v>
      </c>
      <c r="S125" s="81" t="e">
        <f t="shared" si="373"/>
        <v>#REF!</v>
      </c>
      <c r="T125" s="336" t="e">
        <f t="shared" si="373"/>
        <v>#REF!</v>
      </c>
    </row>
    <row r="126" spans="1:20" hidden="1" x14ac:dyDescent="0.25"/>
    <row r="127" spans="1:20" ht="15.75" hidden="1" x14ac:dyDescent="0.25">
      <c r="A127" s="1290" t="s">
        <v>297</v>
      </c>
      <c r="B127" s="1291"/>
      <c r="C127" s="1291"/>
      <c r="D127" s="1291"/>
      <c r="E127" s="1291"/>
      <c r="F127" s="1291"/>
      <c r="G127" s="1291"/>
      <c r="H127" s="1291"/>
      <c r="I127" s="1291"/>
      <c r="J127" s="1291"/>
      <c r="K127" s="1291"/>
      <c r="L127" s="1291"/>
      <c r="M127" s="1291"/>
      <c r="N127" s="1291"/>
      <c r="O127" s="1291"/>
      <c r="P127" s="1291"/>
      <c r="Q127" s="1291"/>
      <c r="R127" s="1291"/>
      <c r="S127" s="1291"/>
      <c r="T127" s="1291"/>
    </row>
    <row r="128" spans="1:20" ht="36.75" hidden="1" thickBot="1" x14ac:dyDescent="0.3">
      <c r="A128" s="86" t="s">
        <v>14</v>
      </c>
      <c r="B128" s="278" t="s">
        <v>222</v>
      </c>
      <c r="C128" s="105" t="s">
        <v>165</v>
      </c>
      <c r="D128" s="306" t="s">
        <v>223</v>
      </c>
      <c r="E128" s="347" t="s">
        <v>2</v>
      </c>
      <c r="F128" s="348" t="s">
        <v>225</v>
      </c>
      <c r="G128" s="347" t="s">
        <v>3</v>
      </c>
      <c r="H128" s="348" t="s">
        <v>226</v>
      </c>
      <c r="I128" s="347" t="s">
        <v>4</v>
      </c>
      <c r="J128" s="348" t="s">
        <v>227</v>
      </c>
      <c r="K128" s="255" t="s">
        <v>197</v>
      </c>
      <c r="L128" s="346" t="s">
        <v>224</v>
      </c>
      <c r="M128" s="347" t="s">
        <v>5</v>
      </c>
      <c r="N128" s="348" t="s">
        <v>228</v>
      </c>
      <c r="O128" s="349" t="s">
        <v>194</v>
      </c>
      <c r="P128" s="348" t="s">
        <v>229</v>
      </c>
      <c r="Q128" s="349" t="s">
        <v>195</v>
      </c>
      <c r="R128" s="348" t="s">
        <v>230</v>
      </c>
      <c r="S128" s="255" t="s">
        <v>197</v>
      </c>
      <c r="T128" s="346" t="s">
        <v>224</v>
      </c>
    </row>
    <row r="129" spans="1:20" ht="16.5" hidden="1" thickTop="1" thickBot="1" x14ac:dyDescent="0.3">
      <c r="A129" s="89" t="s">
        <v>25</v>
      </c>
      <c r="B129" s="280">
        <v>30</v>
      </c>
      <c r="C129" s="84">
        <f>'UBS Vila Maria P Gnecco'!B24</f>
        <v>4</v>
      </c>
      <c r="D129" s="301">
        <f t="shared" ref="D129" si="375">C129*B129</f>
        <v>120</v>
      </c>
      <c r="E129" s="107">
        <f>'UBS Vila Maria P Gnecco'!C24</f>
        <v>4</v>
      </c>
      <c r="F129" s="321">
        <f t="shared" ref="F129" si="376">(E129*$B129)-$D129</f>
        <v>0</v>
      </c>
      <c r="G129" s="107">
        <f>'UBS Vila Maria P Gnecco'!E24</f>
        <v>0</v>
      </c>
      <c r="H129" s="321">
        <f t="shared" ref="H129" si="377">(G129*$B129)-$D129</f>
        <v>-120</v>
      </c>
      <c r="I129" s="107">
        <f>'UBS Vila Maria P Gnecco'!G24</f>
        <v>0</v>
      </c>
      <c r="J129" s="321">
        <f t="shared" ref="J129" si="378">(I129*$B129)-$D129</f>
        <v>-120</v>
      </c>
      <c r="K129" s="257">
        <f t="shared" ref="K129" si="379">SUM(E129,G129,I129)</f>
        <v>4</v>
      </c>
      <c r="L129" s="334">
        <f t="shared" ref="L129" si="380">(K129*$B129)-$D129*3</f>
        <v>-240</v>
      </c>
      <c r="M129" s="107">
        <f>'UBS Vila Maria P Gnecco'!K24</f>
        <v>0</v>
      </c>
      <c r="N129" s="321">
        <f t="shared" ref="N129" si="381">(M129*$B129)-$D129</f>
        <v>-120</v>
      </c>
      <c r="O129" s="107">
        <f>'UBS Vila Maria P Gnecco'!M24</f>
        <v>0</v>
      </c>
      <c r="P129" s="321">
        <f t="shared" ref="P129" si="382">(O129*$B129)-$D129</f>
        <v>-120</v>
      </c>
      <c r="Q129" s="107">
        <f>'UBS Vila Maria P Gnecco'!O24</f>
        <v>0</v>
      </c>
      <c r="R129" s="321">
        <f t="shared" ref="R129" si="383">(Q129*$B129)-$D129</f>
        <v>-120</v>
      </c>
      <c r="S129" s="257">
        <f t="shared" ref="S129" si="384">SUM(M129,O129,Q129)</f>
        <v>0</v>
      </c>
      <c r="T129" s="334">
        <f t="shared" ref="T129" si="385">(S129*$B129)-$D129*3</f>
        <v>-360</v>
      </c>
    </row>
    <row r="130" spans="1:20" ht="15.75" hidden="1" thickBot="1" x14ac:dyDescent="0.3">
      <c r="A130" s="373" t="s">
        <v>7</v>
      </c>
      <c r="B130" s="366">
        <f t="shared" ref="B130:T130" si="386">SUM(B129:B129)</f>
        <v>30</v>
      </c>
      <c r="C130" s="367">
        <f t="shared" si="386"/>
        <v>4</v>
      </c>
      <c r="D130" s="368">
        <f t="shared" si="386"/>
        <v>120</v>
      </c>
      <c r="E130" s="369">
        <f t="shared" si="386"/>
        <v>4</v>
      </c>
      <c r="F130" s="370">
        <f t="shared" si="386"/>
        <v>0</v>
      </c>
      <c r="G130" s="369">
        <f t="shared" si="386"/>
        <v>0</v>
      </c>
      <c r="H130" s="370">
        <f t="shared" si="386"/>
        <v>-120</v>
      </c>
      <c r="I130" s="369">
        <f t="shared" si="386"/>
        <v>0</v>
      </c>
      <c r="J130" s="370">
        <f t="shared" si="386"/>
        <v>-120</v>
      </c>
      <c r="K130" s="371">
        <f t="shared" ref="K130:L130" si="387">SUM(K129:K129)</f>
        <v>4</v>
      </c>
      <c r="L130" s="372">
        <f t="shared" si="387"/>
        <v>-240</v>
      </c>
      <c r="M130" s="369">
        <f t="shared" si="386"/>
        <v>0</v>
      </c>
      <c r="N130" s="370">
        <f t="shared" si="386"/>
        <v>-120</v>
      </c>
      <c r="O130" s="369">
        <f t="shared" si="386"/>
        <v>0</v>
      </c>
      <c r="P130" s="370">
        <f t="shared" si="386"/>
        <v>-120</v>
      </c>
      <c r="Q130" s="369">
        <f t="shared" si="386"/>
        <v>0</v>
      </c>
      <c r="R130" s="370">
        <f t="shared" si="386"/>
        <v>-120</v>
      </c>
      <c r="S130" s="371">
        <f t="shared" si="386"/>
        <v>0</v>
      </c>
      <c r="T130" s="372">
        <f t="shared" si="386"/>
        <v>-360</v>
      </c>
    </row>
    <row r="131" spans="1:20" hidden="1" x14ac:dyDescent="0.25"/>
    <row r="132" spans="1:20" ht="15.75" hidden="1" x14ac:dyDescent="0.25">
      <c r="A132" s="1290" t="s">
        <v>299</v>
      </c>
      <c r="B132" s="1291"/>
      <c r="C132" s="1291"/>
      <c r="D132" s="1291"/>
      <c r="E132" s="1291"/>
      <c r="F132" s="1291"/>
      <c r="G132" s="1291"/>
      <c r="H132" s="1291"/>
      <c r="I132" s="1291"/>
      <c r="J132" s="1291"/>
      <c r="K132" s="1291"/>
      <c r="L132" s="1291"/>
      <c r="M132" s="1291"/>
      <c r="N132" s="1291"/>
      <c r="O132" s="1291"/>
      <c r="P132" s="1291"/>
      <c r="Q132" s="1291"/>
      <c r="R132" s="1291"/>
      <c r="S132" s="1291"/>
      <c r="T132" s="1291"/>
    </row>
    <row r="133" spans="1:20" ht="36.75" hidden="1" thickBot="1" x14ac:dyDescent="0.3">
      <c r="A133" s="86" t="s">
        <v>14</v>
      </c>
      <c r="B133" s="278" t="s">
        <v>222</v>
      </c>
      <c r="C133" s="105" t="s">
        <v>165</v>
      </c>
      <c r="D133" s="306" t="s">
        <v>223</v>
      </c>
      <c r="E133" s="347" t="s">
        <v>2</v>
      </c>
      <c r="F133" s="348" t="s">
        <v>225</v>
      </c>
      <c r="G133" s="347" t="s">
        <v>3</v>
      </c>
      <c r="H133" s="348" t="s">
        <v>226</v>
      </c>
      <c r="I133" s="347" t="s">
        <v>4</v>
      </c>
      <c r="J133" s="348" t="s">
        <v>227</v>
      </c>
      <c r="K133" s="255" t="s">
        <v>197</v>
      </c>
      <c r="L133" s="346" t="s">
        <v>224</v>
      </c>
      <c r="M133" s="347" t="s">
        <v>5</v>
      </c>
      <c r="N133" s="348" t="s">
        <v>228</v>
      </c>
      <c r="O133" s="349" t="s">
        <v>194</v>
      </c>
      <c r="P133" s="348" t="s">
        <v>229</v>
      </c>
      <c r="Q133" s="349" t="s">
        <v>195</v>
      </c>
      <c r="R133" s="348" t="s">
        <v>230</v>
      </c>
      <c r="S133" s="255" t="s">
        <v>197</v>
      </c>
      <c r="T133" s="346" t="s">
        <v>224</v>
      </c>
    </row>
    <row r="134" spans="1:20" ht="15.75" hidden="1" thickTop="1" x14ac:dyDescent="0.25">
      <c r="A134" s="89" t="s">
        <v>25</v>
      </c>
      <c r="B134" s="280">
        <v>30</v>
      </c>
      <c r="C134" s="90" t="e">
        <f>'UBS Jardim Julieta'!#REF!</f>
        <v>#REF!</v>
      </c>
      <c r="D134" s="308" t="e">
        <f t="shared" ref="D134" si="388">C134*B134</f>
        <v>#REF!</v>
      </c>
      <c r="E134" s="107" t="e">
        <f>'UBS Jardim Julieta'!#REF!</f>
        <v>#REF!</v>
      </c>
      <c r="F134" s="321" t="e">
        <f t="shared" ref="F134" si="389">(E134*$B134)-$D134</f>
        <v>#REF!</v>
      </c>
      <c r="G134" s="107" t="e">
        <f>'UBS Jardim Julieta'!#REF!</f>
        <v>#REF!</v>
      </c>
      <c r="H134" s="321" t="e">
        <f t="shared" ref="H134" si="390">(G134*$B134)-$D134</f>
        <v>#REF!</v>
      </c>
      <c r="I134" s="107" t="e">
        <f>'UBS Jardim Julieta'!#REF!</f>
        <v>#REF!</v>
      </c>
      <c r="J134" s="321" t="e">
        <f t="shared" ref="J134" si="391">(I134*$B134)-$D134</f>
        <v>#REF!</v>
      </c>
      <c r="K134" s="257" t="e">
        <f t="shared" ref="K134" si="392">SUM(E134,G134,I134)</f>
        <v>#REF!</v>
      </c>
      <c r="L134" s="334" t="e">
        <f t="shared" ref="L134" si="393">(K134*$B134)-$D134*3</f>
        <v>#REF!</v>
      </c>
      <c r="M134" s="107" t="e">
        <f>'UBS Jardim Julieta'!#REF!</f>
        <v>#REF!</v>
      </c>
      <c r="N134" s="321" t="e">
        <f t="shared" ref="N134" si="394">(M134*$B134)-$D134</f>
        <v>#REF!</v>
      </c>
      <c r="O134" s="107" t="e">
        <f>'UBS Jardim Julieta'!#REF!</f>
        <v>#REF!</v>
      </c>
      <c r="P134" s="321" t="e">
        <f t="shared" ref="P134" si="395">(O134*$B134)-$D134</f>
        <v>#REF!</v>
      </c>
      <c r="Q134" s="107" t="e">
        <f>'UBS Jardim Julieta'!#REF!</f>
        <v>#REF!</v>
      </c>
      <c r="R134" s="321" t="e">
        <f t="shared" ref="R134" si="396">(Q134*$B134)-$D134</f>
        <v>#REF!</v>
      </c>
      <c r="S134" s="257" t="e">
        <f t="shared" ref="S134" si="397">SUM(M134,O134,Q134)</f>
        <v>#REF!</v>
      </c>
      <c r="T134" s="334" t="e">
        <f t="shared" ref="T134" si="398">(S134*$B134)-$D134*3</f>
        <v>#REF!</v>
      </c>
    </row>
    <row r="135" spans="1:20" ht="15.75" hidden="1" thickBot="1" x14ac:dyDescent="0.3">
      <c r="A135" s="6" t="s">
        <v>7</v>
      </c>
      <c r="B135" s="297">
        <f t="shared" ref="B135:T135" si="399">SUM(B134:B134)</f>
        <v>30</v>
      </c>
      <c r="C135" s="7" t="e">
        <f t="shared" si="399"/>
        <v>#REF!</v>
      </c>
      <c r="D135" s="304" t="e">
        <f t="shared" si="399"/>
        <v>#REF!</v>
      </c>
      <c r="E135" s="8" t="e">
        <f t="shared" si="399"/>
        <v>#REF!</v>
      </c>
      <c r="F135" s="323" t="e">
        <f t="shared" si="399"/>
        <v>#REF!</v>
      </c>
      <c r="G135" s="8" t="e">
        <f t="shared" si="399"/>
        <v>#REF!</v>
      </c>
      <c r="H135" s="323" t="e">
        <f t="shared" si="399"/>
        <v>#REF!</v>
      </c>
      <c r="I135" s="8" t="e">
        <f t="shared" si="399"/>
        <v>#REF!</v>
      </c>
      <c r="J135" s="323" t="e">
        <f t="shared" si="399"/>
        <v>#REF!</v>
      </c>
      <c r="K135" s="81" t="e">
        <f t="shared" ref="K135:L135" si="400">SUM(K134:K134)</f>
        <v>#REF!</v>
      </c>
      <c r="L135" s="336" t="e">
        <f t="shared" si="400"/>
        <v>#REF!</v>
      </c>
      <c r="M135" s="8" t="e">
        <f t="shared" si="399"/>
        <v>#REF!</v>
      </c>
      <c r="N135" s="323" t="e">
        <f t="shared" si="399"/>
        <v>#REF!</v>
      </c>
      <c r="O135" s="8" t="e">
        <f t="shared" si="399"/>
        <v>#REF!</v>
      </c>
      <c r="P135" s="323" t="e">
        <f t="shared" si="399"/>
        <v>#REF!</v>
      </c>
      <c r="Q135" s="8" t="e">
        <f t="shared" si="399"/>
        <v>#REF!</v>
      </c>
      <c r="R135" s="323" t="e">
        <f t="shared" si="399"/>
        <v>#REF!</v>
      </c>
      <c r="S135" s="81" t="e">
        <f t="shared" si="399"/>
        <v>#REF!</v>
      </c>
      <c r="T135" s="336" t="e">
        <f t="shared" si="399"/>
        <v>#REF!</v>
      </c>
    </row>
    <row r="136" spans="1:20" hidden="1" x14ac:dyDescent="0.25"/>
    <row r="137" spans="1:20" ht="15.75" hidden="1" x14ac:dyDescent="0.25">
      <c r="A137" s="1290" t="s">
        <v>301</v>
      </c>
      <c r="B137" s="1291"/>
      <c r="C137" s="1291"/>
      <c r="D137" s="1291"/>
      <c r="E137" s="1291"/>
      <c r="F137" s="1291"/>
      <c r="G137" s="1291"/>
      <c r="H137" s="1291"/>
      <c r="I137" s="1291"/>
      <c r="J137" s="1291"/>
      <c r="K137" s="1291"/>
      <c r="L137" s="1291"/>
      <c r="M137" s="1291"/>
      <c r="N137" s="1291"/>
      <c r="O137" s="1291"/>
      <c r="P137" s="1291"/>
      <c r="Q137" s="1291"/>
      <c r="R137" s="1291"/>
      <c r="S137" s="1291"/>
      <c r="T137" s="1291"/>
    </row>
    <row r="138" spans="1:20" ht="36.75" hidden="1" thickBot="1" x14ac:dyDescent="0.3">
      <c r="A138" s="86" t="s">
        <v>14</v>
      </c>
      <c r="B138" s="278" t="s">
        <v>222</v>
      </c>
      <c r="C138" s="105" t="s">
        <v>165</v>
      </c>
      <c r="D138" s="306" t="s">
        <v>223</v>
      </c>
      <c r="E138" s="347" t="s">
        <v>2</v>
      </c>
      <c r="F138" s="348" t="s">
        <v>225</v>
      </c>
      <c r="G138" s="347" t="s">
        <v>3</v>
      </c>
      <c r="H138" s="348" t="s">
        <v>226</v>
      </c>
      <c r="I138" s="347" t="s">
        <v>4</v>
      </c>
      <c r="J138" s="348" t="s">
        <v>227</v>
      </c>
      <c r="K138" s="255" t="s">
        <v>197</v>
      </c>
      <c r="L138" s="346" t="s">
        <v>224</v>
      </c>
      <c r="M138" s="347" t="s">
        <v>5</v>
      </c>
      <c r="N138" s="348" t="s">
        <v>228</v>
      </c>
      <c r="O138" s="349" t="s">
        <v>194</v>
      </c>
      <c r="P138" s="348" t="s">
        <v>229</v>
      </c>
      <c r="Q138" s="349" t="s">
        <v>195</v>
      </c>
      <c r="R138" s="348" t="s">
        <v>230</v>
      </c>
      <c r="S138" s="255" t="s">
        <v>197</v>
      </c>
      <c r="T138" s="346" t="s">
        <v>224</v>
      </c>
    </row>
    <row r="139" spans="1:20" ht="15.75" hidden="1" thickTop="1" x14ac:dyDescent="0.25">
      <c r="A139" s="137" t="s">
        <v>123</v>
      </c>
      <c r="B139" s="290">
        <v>40</v>
      </c>
      <c r="C139" s="98">
        <f>'CAPS INF II VM-VG'!B18</f>
        <v>1</v>
      </c>
      <c r="D139" s="316">
        <f t="shared" ref="D139:D140" si="401">C139*B139</f>
        <v>40</v>
      </c>
      <c r="E139" s="131">
        <f>'CAPS INF II VM-VG'!C18</f>
        <v>1</v>
      </c>
      <c r="F139" s="328">
        <f t="shared" ref="F139:F140" si="402">(E139*$B139)-$D139</f>
        <v>0</v>
      </c>
      <c r="G139" s="131">
        <f>'CAPS INF II VM-VG'!E18</f>
        <v>0</v>
      </c>
      <c r="H139" s="328">
        <f t="shared" ref="H139:H140" si="403">(G139*$B139)-$D139</f>
        <v>-40</v>
      </c>
      <c r="I139" s="131">
        <f>'CAPS INF II VM-VG'!G18</f>
        <v>0</v>
      </c>
      <c r="J139" s="328">
        <f t="shared" ref="J139:J140" si="404">(I139*$B139)-$D139</f>
        <v>-40</v>
      </c>
      <c r="K139" s="264">
        <f t="shared" ref="K139:K140" si="405">SUM(E139,G139,I139)</f>
        <v>1</v>
      </c>
      <c r="L139" s="341">
        <f t="shared" ref="L139:L140" si="406">(K139*$B139)-$D139*3</f>
        <v>-80</v>
      </c>
      <c r="M139" s="131">
        <f>'CAPS INF II VM-VG'!K18</f>
        <v>0</v>
      </c>
      <c r="N139" s="328">
        <f t="shared" ref="N139:N140" si="407">(M139*$B139)-$D139</f>
        <v>-40</v>
      </c>
      <c r="O139" s="131">
        <f>'CAPS INF II VM-VG'!M18</f>
        <v>0</v>
      </c>
      <c r="P139" s="328">
        <f t="shared" ref="P139:P140" si="408">(O139*$B139)-$D139</f>
        <v>-40</v>
      </c>
      <c r="Q139" s="131">
        <f>'CAPS INF II VM-VG'!O18</f>
        <v>0</v>
      </c>
      <c r="R139" s="328">
        <f t="shared" ref="R139:R140" si="409">(Q139*$B139)-$D139</f>
        <v>-40</v>
      </c>
      <c r="S139" s="264">
        <f t="shared" ref="S139:S140" si="410">SUM(M139,O139,Q139)</f>
        <v>0</v>
      </c>
      <c r="T139" s="341">
        <f t="shared" ref="T139:T140" si="411">(S139*$B139)-$D139*3</f>
        <v>-120</v>
      </c>
    </row>
    <row r="140" spans="1:20" hidden="1" x14ac:dyDescent="0.25">
      <c r="A140" s="137" t="s">
        <v>124</v>
      </c>
      <c r="B140" s="290">
        <v>30</v>
      </c>
      <c r="C140" s="98">
        <f>'CAPS INF II VM-VG'!B19</f>
        <v>2</v>
      </c>
      <c r="D140" s="316">
        <f t="shared" si="401"/>
        <v>60</v>
      </c>
      <c r="E140" s="131">
        <f>'CAPS INF II VM-VG'!C19</f>
        <v>1</v>
      </c>
      <c r="F140" s="328">
        <f t="shared" si="402"/>
        <v>-30</v>
      </c>
      <c r="G140" s="131">
        <f>'CAPS INF II VM-VG'!E19</f>
        <v>0</v>
      </c>
      <c r="H140" s="328">
        <f t="shared" si="403"/>
        <v>-60</v>
      </c>
      <c r="I140" s="131">
        <f>'CAPS INF II VM-VG'!G19</f>
        <v>0</v>
      </c>
      <c r="J140" s="328">
        <f t="shared" si="404"/>
        <v>-60</v>
      </c>
      <c r="K140" s="264">
        <f t="shared" si="405"/>
        <v>1</v>
      </c>
      <c r="L140" s="341">
        <f t="shared" si="406"/>
        <v>-150</v>
      </c>
      <c r="M140" s="131">
        <f>'CAPS INF II VM-VG'!K19</f>
        <v>0</v>
      </c>
      <c r="N140" s="328">
        <f t="shared" si="407"/>
        <v>-60</v>
      </c>
      <c r="O140" s="131">
        <f>'CAPS INF II VM-VG'!M19</f>
        <v>0</v>
      </c>
      <c r="P140" s="328">
        <f t="shared" si="408"/>
        <v>-60</v>
      </c>
      <c r="Q140" s="131">
        <f>'CAPS INF II VM-VG'!O19</f>
        <v>0</v>
      </c>
      <c r="R140" s="328">
        <f t="shared" si="409"/>
        <v>-60</v>
      </c>
      <c r="S140" s="264">
        <f t="shared" si="410"/>
        <v>0</v>
      </c>
      <c r="T140" s="341">
        <f t="shared" si="411"/>
        <v>-180</v>
      </c>
    </row>
    <row r="141" spans="1:20" ht="15.75" hidden="1" thickBot="1" x14ac:dyDescent="0.3">
      <c r="A141" s="6" t="s">
        <v>7</v>
      </c>
      <c r="B141" s="297">
        <f t="shared" ref="B141:T141" si="412">SUM(B139:B140)</f>
        <v>70</v>
      </c>
      <c r="C141" s="7">
        <f t="shared" si="412"/>
        <v>3</v>
      </c>
      <c r="D141" s="304">
        <f t="shared" si="412"/>
        <v>100</v>
      </c>
      <c r="E141" s="8">
        <f t="shared" si="412"/>
        <v>2</v>
      </c>
      <c r="F141" s="323">
        <f t="shared" si="412"/>
        <v>-30</v>
      </c>
      <c r="G141" s="8">
        <f t="shared" si="412"/>
        <v>0</v>
      </c>
      <c r="H141" s="323">
        <f t="shared" si="412"/>
        <v>-100</v>
      </c>
      <c r="I141" s="8">
        <f t="shared" si="412"/>
        <v>0</v>
      </c>
      <c r="J141" s="323">
        <f t="shared" si="412"/>
        <v>-100</v>
      </c>
      <c r="K141" s="81">
        <f t="shared" ref="K141:L141" si="413">SUM(K139:K140)</f>
        <v>2</v>
      </c>
      <c r="L141" s="336">
        <f t="shared" si="413"/>
        <v>-230</v>
      </c>
      <c r="M141" s="8">
        <f t="shared" si="412"/>
        <v>0</v>
      </c>
      <c r="N141" s="323">
        <f t="shared" si="412"/>
        <v>-100</v>
      </c>
      <c r="O141" s="8">
        <f t="shared" si="412"/>
        <v>0</v>
      </c>
      <c r="P141" s="323">
        <f t="shared" si="412"/>
        <v>-100</v>
      </c>
      <c r="Q141" s="8">
        <f t="shared" si="412"/>
        <v>0</v>
      </c>
      <c r="R141" s="323">
        <f t="shared" si="412"/>
        <v>-100</v>
      </c>
      <c r="S141" s="81">
        <f t="shared" si="412"/>
        <v>0</v>
      </c>
      <c r="T141" s="336">
        <f t="shared" si="412"/>
        <v>-300</v>
      </c>
    </row>
    <row r="142" spans="1:20" hidden="1" x14ac:dyDescent="0.25"/>
    <row r="143" spans="1:20" ht="15.75" hidden="1" x14ac:dyDescent="0.25">
      <c r="A143" s="1290" t="s">
        <v>303</v>
      </c>
      <c r="B143" s="1291"/>
      <c r="C143" s="1291"/>
      <c r="D143" s="1291"/>
      <c r="E143" s="1291"/>
      <c r="F143" s="1291"/>
      <c r="G143" s="1291"/>
      <c r="H143" s="1291"/>
      <c r="I143" s="1291"/>
      <c r="J143" s="1291"/>
      <c r="K143" s="1291"/>
      <c r="L143" s="1291"/>
      <c r="M143" s="1291"/>
      <c r="N143" s="1291"/>
      <c r="O143" s="1291"/>
      <c r="P143" s="1291"/>
      <c r="Q143" s="1291"/>
      <c r="R143" s="1291"/>
      <c r="S143" s="1291"/>
      <c r="T143" s="1291"/>
    </row>
    <row r="144" spans="1:20" ht="36.75" hidden="1" thickBot="1" x14ac:dyDescent="0.3">
      <c r="A144" s="86" t="s">
        <v>14</v>
      </c>
      <c r="B144" s="278" t="s">
        <v>222</v>
      </c>
      <c r="C144" s="105" t="s">
        <v>165</v>
      </c>
      <c r="D144" s="306" t="s">
        <v>223</v>
      </c>
      <c r="E144" s="347" t="s">
        <v>2</v>
      </c>
      <c r="F144" s="348" t="s">
        <v>225</v>
      </c>
      <c r="G144" s="347" t="s">
        <v>3</v>
      </c>
      <c r="H144" s="348" t="s">
        <v>226</v>
      </c>
      <c r="I144" s="347" t="s">
        <v>4</v>
      </c>
      <c r="J144" s="348" t="s">
        <v>227</v>
      </c>
      <c r="K144" s="255" t="s">
        <v>197</v>
      </c>
      <c r="L144" s="346" t="s">
        <v>224</v>
      </c>
      <c r="M144" s="347" t="s">
        <v>5</v>
      </c>
      <c r="N144" s="348" t="s">
        <v>228</v>
      </c>
      <c r="O144" s="349" t="s">
        <v>194</v>
      </c>
      <c r="P144" s="348" t="s">
        <v>229</v>
      </c>
      <c r="Q144" s="349" t="s">
        <v>195</v>
      </c>
      <c r="R144" s="348" t="s">
        <v>230</v>
      </c>
      <c r="S144" s="255" t="s">
        <v>197</v>
      </c>
      <c r="T144" s="346" t="s">
        <v>224</v>
      </c>
    </row>
    <row r="145" spans="1:20" ht="15.75" hidden="1" thickTop="1" x14ac:dyDescent="0.25">
      <c r="A145" s="144" t="s">
        <v>117</v>
      </c>
      <c r="B145" s="293">
        <v>40</v>
      </c>
      <c r="C145" s="208" t="e">
        <f>'HORA CERTA'!#REF!</f>
        <v>#REF!</v>
      </c>
      <c r="D145" s="316" t="e">
        <f t="shared" ref="D145:D146" si="414">C145*B145</f>
        <v>#REF!</v>
      </c>
      <c r="E145" s="376" t="e">
        <f>'HORA CERTA'!#REF!</f>
        <v>#REF!</v>
      </c>
      <c r="F145" s="375" t="e">
        <f t="shared" ref="F145:F146" si="415">(E145*$B145)-$D145</f>
        <v>#REF!</v>
      </c>
      <c r="G145" s="376" t="e">
        <f>'HORA CERTA'!#REF!</f>
        <v>#REF!</v>
      </c>
      <c r="H145" s="375" t="e">
        <f t="shared" ref="H145:H146" si="416">(G145*$B145)-$D145</f>
        <v>#REF!</v>
      </c>
      <c r="I145" s="376" t="e">
        <f>'HORA CERTA'!#REF!</f>
        <v>#REF!</v>
      </c>
      <c r="J145" s="375" t="e">
        <f t="shared" ref="J145:J146" si="417">(I145*$B145)-$D145</f>
        <v>#REF!</v>
      </c>
      <c r="K145" s="149" t="e">
        <f t="shared" ref="K145:K146" si="418">SUM(E145,G145,I145)</f>
        <v>#REF!</v>
      </c>
      <c r="L145" s="344" t="e">
        <f t="shared" ref="L145:L146" si="419">(K145*$B145)-$D145*3</f>
        <v>#REF!</v>
      </c>
      <c r="M145" s="376" t="e">
        <f>'HORA CERTA'!#REF!</f>
        <v>#REF!</v>
      </c>
      <c r="N145" s="375" t="e">
        <f t="shared" ref="N145:N146" si="420">(M145*$B145)-$D145</f>
        <v>#REF!</v>
      </c>
      <c r="O145" s="376" t="e">
        <f>'HORA CERTA'!#REF!</f>
        <v>#REF!</v>
      </c>
      <c r="P145" s="375" t="e">
        <f t="shared" ref="P145:P146" si="421">(O145*$B145)-$D145</f>
        <v>#REF!</v>
      </c>
      <c r="Q145" s="376" t="e">
        <f>'HORA CERTA'!#REF!</f>
        <v>#REF!</v>
      </c>
      <c r="R145" s="375" t="e">
        <f t="shared" ref="R145:R146" si="422">(Q145*$B145)-$D145</f>
        <v>#REF!</v>
      </c>
      <c r="S145" s="149" t="e">
        <f t="shared" ref="S145:S146" si="423">SUM(M145,O145,Q145)</f>
        <v>#REF!</v>
      </c>
      <c r="T145" s="344" t="e">
        <f t="shared" ref="T145:T146" si="424">(S145*$B145)-$D145*3</f>
        <v>#REF!</v>
      </c>
    </row>
    <row r="146" spans="1:20" ht="15.75" hidden="1" thickBot="1" x14ac:dyDescent="0.3">
      <c r="A146" s="150" t="s">
        <v>118</v>
      </c>
      <c r="B146" s="294">
        <v>36</v>
      </c>
      <c r="C146" s="100" t="e">
        <f>'HORA CERTA'!#REF!</f>
        <v>#REF!</v>
      </c>
      <c r="D146" s="317" t="e">
        <f t="shared" si="414"/>
        <v>#REF!</v>
      </c>
      <c r="E146" s="377" t="e">
        <f>'HORA CERTA'!#REF!</f>
        <v>#REF!</v>
      </c>
      <c r="F146" s="374" t="e">
        <f t="shared" si="415"/>
        <v>#REF!</v>
      </c>
      <c r="G146" s="377" t="e">
        <f>'HORA CERTA'!#REF!</f>
        <v>#REF!</v>
      </c>
      <c r="H146" s="374" t="e">
        <f t="shared" si="416"/>
        <v>#REF!</v>
      </c>
      <c r="I146" s="377" t="e">
        <f>'HORA CERTA'!#REF!</f>
        <v>#REF!</v>
      </c>
      <c r="J146" s="374" t="e">
        <f t="shared" si="417"/>
        <v>#REF!</v>
      </c>
      <c r="K146" s="152" t="e">
        <f t="shared" si="418"/>
        <v>#REF!</v>
      </c>
      <c r="L146" s="343" t="e">
        <f t="shared" si="419"/>
        <v>#REF!</v>
      </c>
      <c r="M146" s="377" t="e">
        <f>'HORA CERTA'!#REF!</f>
        <v>#REF!</v>
      </c>
      <c r="N146" s="374" t="e">
        <f t="shared" si="420"/>
        <v>#REF!</v>
      </c>
      <c r="O146" s="377" t="e">
        <f>'HORA CERTA'!#REF!</f>
        <v>#REF!</v>
      </c>
      <c r="P146" s="374" t="e">
        <f t="shared" si="421"/>
        <v>#REF!</v>
      </c>
      <c r="Q146" s="377" t="e">
        <f>'HORA CERTA'!#REF!</f>
        <v>#REF!</v>
      </c>
      <c r="R146" s="374" t="e">
        <f t="shared" si="422"/>
        <v>#REF!</v>
      </c>
      <c r="S146" s="152" t="e">
        <f t="shared" si="423"/>
        <v>#REF!</v>
      </c>
      <c r="T146" s="343" t="e">
        <f t="shared" si="424"/>
        <v>#REF!</v>
      </c>
    </row>
    <row r="147" spans="1:20" ht="15.75" hidden="1" thickBot="1" x14ac:dyDescent="0.3">
      <c r="A147" s="38" t="s">
        <v>7</v>
      </c>
      <c r="B147" s="298">
        <f t="shared" ref="B147:T147" si="425">SUM(B145:B146)</f>
        <v>76</v>
      </c>
      <c r="C147" s="39" t="e">
        <f t="shared" si="425"/>
        <v>#REF!</v>
      </c>
      <c r="D147" s="318" t="e">
        <f t="shared" si="425"/>
        <v>#REF!</v>
      </c>
      <c r="E147" s="40" t="e">
        <f t="shared" si="425"/>
        <v>#REF!</v>
      </c>
      <c r="F147" s="330" t="e">
        <f t="shared" si="425"/>
        <v>#REF!</v>
      </c>
      <c r="G147" s="40" t="e">
        <f t="shared" si="425"/>
        <v>#REF!</v>
      </c>
      <c r="H147" s="330" t="e">
        <f t="shared" si="425"/>
        <v>#REF!</v>
      </c>
      <c r="I147" s="40" t="e">
        <f t="shared" si="425"/>
        <v>#REF!</v>
      </c>
      <c r="J147" s="330" t="e">
        <f t="shared" si="425"/>
        <v>#REF!</v>
      </c>
      <c r="K147" s="153" t="e">
        <f t="shared" ref="K147:L147" si="426">SUM(K145:K146)</f>
        <v>#REF!</v>
      </c>
      <c r="L147" s="345" t="e">
        <f t="shared" si="426"/>
        <v>#REF!</v>
      </c>
      <c r="M147" s="40" t="e">
        <f t="shared" si="425"/>
        <v>#REF!</v>
      </c>
      <c r="N147" s="330" t="e">
        <f t="shared" si="425"/>
        <v>#REF!</v>
      </c>
      <c r="O147" s="40" t="e">
        <f t="shared" si="425"/>
        <v>#REF!</v>
      </c>
      <c r="P147" s="330" t="e">
        <f t="shared" si="425"/>
        <v>#REF!</v>
      </c>
      <c r="Q147" s="40" t="e">
        <f t="shared" si="425"/>
        <v>#REF!</v>
      </c>
      <c r="R147" s="330" t="e">
        <f t="shared" si="425"/>
        <v>#REF!</v>
      </c>
      <c r="S147" s="153" t="e">
        <f t="shared" si="425"/>
        <v>#REF!</v>
      </c>
      <c r="T147" s="345" t="e">
        <f t="shared" si="425"/>
        <v>#REF!</v>
      </c>
    </row>
  </sheetData>
  <sheetProtection sheet="1" objects="1" scenarios="1"/>
  <mergeCells count="30"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60:T60"/>
    <mergeCell ref="A67:T67"/>
    <mergeCell ref="A74:T74"/>
    <mergeCell ref="A80:T80"/>
    <mergeCell ref="A86:T8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H41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9.42578125" bestFit="1" customWidth="1"/>
    <col min="2" max="2" width="9.140625" bestFit="1" customWidth="1"/>
    <col min="3" max="3" width="7.5703125" bestFit="1" customWidth="1"/>
    <col min="4" max="4" width="8.7109375" bestFit="1" customWidth="1"/>
    <col min="5" max="5" width="7.42578125" bestFit="1" customWidth="1"/>
    <col min="6" max="6" width="8.42578125" bestFit="1" customWidth="1"/>
    <col min="7" max="7" width="8" bestFit="1" customWidth="1"/>
    <col min="8" max="8" width="8.42578125" bestFit="1" customWidth="1"/>
    <col min="9" max="9" width="8" hidden="1" customWidth="1"/>
    <col min="10" max="10" width="7.42578125" hidden="1" customWidth="1"/>
    <col min="11" max="11" width="7.7109375" bestFit="1" customWidth="1"/>
    <col min="12" max="12" width="8.42578125" bestFit="1" customWidth="1"/>
    <col min="13" max="13" width="8.5703125" bestFit="1" customWidth="1"/>
    <col min="14" max="14" width="8.42578125" bestFit="1" customWidth="1"/>
    <col min="15" max="15" width="7.5703125" bestFit="1" customWidth="1"/>
    <col min="16" max="16" width="8.42578125" bestFit="1" customWidth="1"/>
    <col min="17" max="17" width="8" hidden="1" customWidth="1"/>
    <col min="18" max="18" width="7.42578125" hidden="1" customWidth="1"/>
    <col min="19" max="19" width="7.42578125" bestFit="1" customWidth="1"/>
    <col min="20" max="20" width="8.42578125" bestFit="1" customWidth="1"/>
    <col min="21" max="21" width="7.7109375" bestFit="1" customWidth="1"/>
    <col min="22" max="22" width="8.42578125" bestFit="1" customWidth="1"/>
    <col min="23" max="23" width="7.42578125" bestFit="1" customWidth="1"/>
    <col min="24" max="24" width="8.42578125" bestFit="1" customWidth="1"/>
    <col min="25" max="25" width="8" hidden="1" customWidth="1"/>
    <col min="26" max="26" width="7.42578125" hidden="1" customWidth="1"/>
    <col min="27" max="27" width="7.7109375" bestFit="1" customWidth="1"/>
    <col min="28" max="28" width="8.42578125" bestFit="1" customWidth="1"/>
    <col min="29" max="29" width="7.7109375" bestFit="1" customWidth="1"/>
    <col min="30" max="30" width="8.42578125" bestFit="1" customWidth="1"/>
    <col min="31" max="31" width="7.42578125" bestFit="1" customWidth="1"/>
    <col min="32" max="32" width="8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588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8.5" customHeight="1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18" customHeight="1" x14ac:dyDescent="0.25">
      <c r="A8" s="1093" t="s">
        <v>529</v>
      </c>
      <c r="B8" s="1252">
        <v>6000</v>
      </c>
      <c r="C8" s="1253">
        <v>4954</v>
      </c>
      <c r="D8" s="1149">
        <f t="shared" ref="D8:D20" si="0">C8/$B8</f>
        <v>0.82566666666666666</v>
      </c>
      <c r="E8" s="1253">
        <v>5265</v>
      </c>
      <c r="F8" s="1149">
        <f>E8/$B8</f>
        <v>0.87749999999999995</v>
      </c>
      <c r="G8" s="1253">
        <v>5217</v>
      </c>
      <c r="H8" s="1149">
        <f t="shared" ref="H8:H20" si="1">G8/$B8</f>
        <v>0.86950000000000005</v>
      </c>
      <c r="I8" s="1250">
        <f t="shared" ref="I8:I14" si="2">SUM(C8,E8,G8)</f>
        <v>15436</v>
      </c>
      <c r="J8" s="1149">
        <f t="shared" ref="J8:J10" si="3">I8/($B8*3)</f>
        <v>0.85755555555555552</v>
      </c>
      <c r="K8" s="1253">
        <v>6259</v>
      </c>
      <c r="L8" s="1149">
        <f t="shared" ref="L8:L10" si="4">K8/$B8</f>
        <v>1.0431666666666666</v>
      </c>
      <c r="M8" s="1253">
        <v>6023</v>
      </c>
      <c r="N8" s="1149">
        <f t="shared" ref="N8:N10" si="5">M8/$B8</f>
        <v>1.0038333333333334</v>
      </c>
      <c r="O8" s="1253">
        <v>6658</v>
      </c>
      <c r="P8" s="1149">
        <f t="shared" ref="P8:P10" si="6">O8/$B8</f>
        <v>1.1096666666666666</v>
      </c>
      <c r="Q8" s="1250">
        <f t="shared" ref="Q8:Q10" si="7">SUM(K8,M8,O8)</f>
        <v>18940</v>
      </c>
      <c r="R8" s="1149">
        <f t="shared" ref="R8:R10" si="8">Q8/($B8*3)</f>
        <v>1.0522222222222222</v>
      </c>
      <c r="S8" s="1253">
        <v>6111</v>
      </c>
      <c r="T8" s="1149">
        <f t="shared" ref="T8:T21" si="9">S8/$B8</f>
        <v>1.0185</v>
      </c>
      <c r="U8" s="1253">
        <v>5885</v>
      </c>
      <c r="V8" s="1149">
        <f t="shared" ref="V8:V21" si="10">U8/$B8</f>
        <v>0.98083333333333333</v>
      </c>
      <c r="W8" s="1253">
        <v>6406</v>
      </c>
      <c r="X8" s="1149">
        <f t="shared" ref="X8:X21" si="11">W8/$B8</f>
        <v>1.0676666666666668</v>
      </c>
      <c r="Y8" s="1250">
        <f t="shared" ref="Y8:Y10" si="12">SUM(S8,U8,W8)</f>
        <v>18402</v>
      </c>
      <c r="Z8" s="1149">
        <f t="shared" ref="Z8:Z21" si="13">Y8/($B8*3)</f>
        <v>1.0223333333333333</v>
      </c>
      <c r="AA8" s="1253">
        <v>5979</v>
      </c>
      <c r="AB8" s="1150">
        <f t="shared" ref="AB8" si="14">AA8/$B8</f>
        <v>0.99650000000000005</v>
      </c>
      <c r="AC8" s="1253">
        <v>5589</v>
      </c>
      <c r="AD8" s="1150">
        <f t="shared" ref="AD8" si="15">AC8/$B8</f>
        <v>0.93149999999999999</v>
      </c>
      <c r="AE8" s="1253">
        <v>5975</v>
      </c>
      <c r="AF8" s="1150">
        <f t="shared" ref="AF8" si="16">AE8/$B8</f>
        <v>0.99583333333333335</v>
      </c>
    </row>
    <row r="9" spans="1:32" ht="18" customHeight="1" x14ac:dyDescent="0.25">
      <c r="A9" s="1093" t="s">
        <v>522</v>
      </c>
      <c r="B9" s="1252">
        <v>2080</v>
      </c>
      <c r="C9" s="1253">
        <v>1979</v>
      </c>
      <c r="D9" s="1149">
        <f t="shared" si="0"/>
        <v>0.95144230769230764</v>
      </c>
      <c r="E9" s="1253">
        <v>1775</v>
      </c>
      <c r="F9" s="1149">
        <f>E9/$B9</f>
        <v>0.85336538461538458</v>
      </c>
      <c r="G9" s="1253">
        <v>1687</v>
      </c>
      <c r="H9" s="1149">
        <f t="shared" si="1"/>
        <v>0.81105769230769231</v>
      </c>
      <c r="I9" s="1250">
        <f t="shared" si="2"/>
        <v>5441</v>
      </c>
      <c r="J9" s="1149">
        <f t="shared" si="3"/>
        <v>0.87195512820512822</v>
      </c>
      <c r="K9" s="1253">
        <v>977</v>
      </c>
      <c r="L9" s="1149">
        <f t="shared" si="4"/>
        <v>0.46971153846153846</v>
      </c>
      <c r="M9" s="1253">
        <v>1167</v>
      </c>
      <c r="N9" s="1149">
        <f t="shared" si="5"/>
        <v>0.56105769230769231</v>
      </c>
      <c r="O9" s="1253">
        <v>1333</v>
      </c>
      <c r="P9" s="1149">
        <f t="shared" si="6"/>
        <v>0.64086538461538467</v>
      </c>
      <c r="Q9" s="1250">
        <f t="shared" si="7"/>
        <v>3477</v>
      </c>
      <c r="R9" s="1149">
        <f t="shared" si="8"/>
        <v>0.55721153846153848</v>
      </c>
      <c r="S9" s="1253">
        <v>1606</v>
      </c>
      <c r="T9" s="1149">
        <f t="shared" si="9"/>
        <v>0.77211538461538465</v>
      </c>
      <c r="U9" s="1253">
        <v>1234</v>
      </c>
      <c r="V9" s="1149">
        <f t="shared" si="10"/>
        <v>0.59326923076923077</v>
      </c>
      <c r="W9" s="1253">
        <v>1355</v>
      </c>
      <c r="X9" s="1149">
        <f t="shared" si="11"/>
        <v>0.65144230769230771</v>
      </c>
      <c r="Y9" s="1250">
        <f t="shared" si="12"/>
        <v>4195</v>
      </c>
      <c r="Z9" s="1149">
        <f t="shared" si="13"/>
        <v>0.67227564102564108</v>
      </c>
      <c r="AA9" s="1253">
        <v>1179</v>
      </c>
      <c r="AB9" s="1150">
        <f t="shared" ref="AB9:AB21" si="17">AA9/$B9</f>
        <v>0.56682692307692306</v>
      </c>
      <c r="AC9" s="1253">
        <v>1239</v>
      </c>
      <c r="AD9" s="1150">
        <f t="shared" ref="AD9:AD21" si="18">AC9/$B9</f>
        <v>0.59567307692307692</v>
      </c>
      <c r="AE9" s="1253">
        <v>1350</v>
      </c>
      <c r="AF9" s="1150">
        <f t="shared" ref="AF9:AF21" si="19">AE9/$B9</f>
        <v>0.64903846153846156</v>
      </c>
    </row>
    <row r="10" spans="1:32" ht="18" customHeight="1" x14ac:dyDescent="0.25">
      <c r="A10" s="1093" t="s">
        <v>530</v>
      </c>
      <c r="B10" s="1252">
        <v>780</v>
      </c>
      <c r="C10" s="1253">
        <v>377</v>
      </c>
      <c r="D10" s="1149">
        <f t="shared" si="0"/>
        <v>0.48333333333333334</v>
      </c>
      <c r="E10" s="1253">
        <v>516</v>
      </c>
      <c r="F10" s="1149">
        <f>E10/$B10</f>
        <v>0.66153846153846152</v>
      </c>
      <c r="G10" s="1253">
        <v>361</v>
      </c>
      <c r="H10" s="1149">
        <f t="shared" si="1"/>
        <v>0.46282051282051284</v>
      </c>
      <c r="I10" s="1250">
        <f t="shared" si="2"/>
        <v>1254</v>
      </c>
      <c r="J10" s="1149">
        <f t="shared" si="3"/>
        <v>0.53589743589743588</v>
      </c>
      <c r="K10" s="1253">
        <v>54</v>
      </c>
      <c r="L10" s="1149">
        <f t="shared" si="4"/>
        <v>6.9230769230769235E-2</v>
      </c>
      <c r="M10" s="1253">
        <v>335</v>
      </c>
      <c r="N10" s="1149">
        <f t="shared" si="5"/>
        <v>0.42948717948717946</v>
      </c>
      <c r="O10" s="1253">
        <v>500</v>
      </c>
      <c r="P10" s="1149">
        <f t="shared" si="6"/>
        <v>0.64102564102564108</v>
      </c>
      <c r="Q10" s="1250">
        <f t="shared" si="7"/>
        <v>889</v>
      </c>
      <c r="R10" s="1149">
        <f t="shared" si="8"/>
        <v>0.3799145299145299</v>
      </c>
      <c r="S10" s="1253">
        <v>373</v>
      </c>
      <c r="T10" s="1149">
        <f t="shared" si="9"/>
        <v>0.47820512820512823</v>
      </c>
      <c r="U10" s="1253">
        <v>433</v>
      </c>
      <c r="V10" s="1149">
        <f t="shared" si="10"/>
        <v>0.55512820512820515</v>
      </c>
      <c r="W10" s="1253">
        <v>449</v>
      </c>
      <c r="X10" s="1149">
        <f t="shared" si="11"/>
        <v>0.57564102564102559</v>
      </c>
      <c r="Y10" s="1250">
        <f t="shared" si="12"/>
        <v>1255</v>
      </c>
      <c r="Z10" s="1149">
        <f t="shared" si="13"/>
        <v>0.53632478632478631</v>
      </c>
      <c r="AA10" s="1253">
        <v>727</v>
      </c>
      <c r="AB10" s="1150">
        <f t="shared" si="17"/>
        <v>0.93205128205128207</v>
      </c>
      <c r="AC10" s="1253">
        <v>806</v>
      </c>
      <c r="AD10" s="1150">
        <f t="shared" si="18"/>
        <v>1.0333333333333334</v>
      </c>
      <c r="AE10" s="1253">
        <v>565</v>
      </c>
      <c r="AF10" s="1150">
        <f t="shared" si="19"/>
        <v>0.72435897435897434</v>
      </c>
    </row>
    <row r="11" spans="1:32" ht="30" customHeight="1" x14ac:dyDescent="0.25">
      <c r="A11" s="1093" t="s">
        <v>532</v>
      </c>
      <c r="B11" s="1252">
        <v>384</v>
      </c>
      <c r="C11" s="1253">
        <v>540</v>
      </c>
      <c r="D11" s="1149">
        <f>C11/$B11</f>
        <v>1.40625</v>
      </c>
      <c r="E11" s="1253">
        <v>435</v>
      </c>
      <c r="F11" s="1149">
        <f t="shared" ref="F11:F20" si="20">E11/$B11</f>
        <v>1.1328125</v>
      </c>
      <c r="G11" s="1253">
        <v>242</v>
      </c>
      <c r="H11" s="1149">
        <f t="shared" si="1"/>
        <v>0.63020833333333337</v>
      </c>
      <c r="I11" s="1250">
        <f t="shared" si="2"/>
        <v>1217</v>
      </c>
      <c r="J11" s="1149">
        <f t="shared" ref="J11:J12" si="21">I11/($B11*3)</f>
        <v>1.0564236111111112</v>
      </c>
      <c r="K11" s="1253">
        <v>39</v>
      </c>
      <c r="L11" s="1149">
        <f t="shared" ref="L11:L12" si="22">K11/$B11</f>
        <v>0.1015625</v>
      </c>
      <c r="M11" s="1253">
        <v>52</v>
      </c>
      <c r="N11" s="1149">
        <f t="shared" ref="N11:N12" si="23">M11/$B11</f>
        <v>0.13541666666666666</v>
      </c>
      <c r="O11" s="1253">
        <v>111</v>
      </c>
      <c r="P11" s="1149">
        <f t="shared" ref="P11:P12" si="24">O11/$B11</f>
        <v>0.2890625</v>
      </c>
      <c r="Q11" s="1250">
        <f t="shared" ref="Q11:Q12" si="25">SUM(K11,M11,O11)</f>
        <v>202</v>
      </c>
      <c r="R11" s="1149">
        <f t="shared" ref="R11:R12" si="26">Q11/($B11*3)</f>
        <v>0.17534722222222221</v>
      </c>
      <c r="S11" s="1253">
        <v>91</v>
      </c>
      <c r="T11" s="1149">
        <f t="shared" si="9"/>
        <v>0.23697916666666666</v>
      </c>
      <c r="U11" s="1253">
        <v>107</v>
      </c>
      <c r="V11" s="1149">
        <f>U11/$B11</f>
        <v>0.27864583333333331</v>
      </c>
      <c r="W11" s="1253">
        <v>120</v>
      </c>
      <c r="X11" s="1149">
        <f t="shared" si="11"/>
        <v>0.3125</v>
      </c>
      <c r="Y11" s="1250">
        <f>SUM(S11,U11,W11)</f>
        <v>318</v>
      </c>
      <c r="Z11" s="1149">
        <f t="shared" si="13"/>
        <v>0.27604166666666669</v>
      </c>
      <c r="AA11" s="1253">
        <v>184</v>
      </c>
      <c r="AB11" s="1150">
        <f t="shared" si="17"/>
        <v>0.47916666666666669</v>
      </c>
      <c r="AC11" s="1253">
        <v>162</v>
      </c>
      <c r="AD11" s="1150">
        <f t="shared" si="18"/>
        <v>0.421875</v>
      </c>
      <c r="AE11" s="1253">
        <v>226</v>
      </c>
      <c r="AF11" s="1150">
        <f t="shared" si="19"/>
        <v>0.58854166666666663</v>
      </c>
    </row>
    <row r="12" spans="1:32" ht="21.75" customHeight="1" x14ac:dyDescent="0.25">
      <c r="A12" s="1093" t="s">
        <v>533</v>
      </c>
      <c r="B12" s="1252">
        <v>1344</v>
      </c>
      <c r="C12" s="1253">
        <v>1719</v>
      </c>
      <c r="D12" s="1149">
        <f>C12/$B12</f>
        <v>1.2790178571428572</v>
      </c>
      <c r="E12" s="1253">
        <v>1282</v>
      </c>
      <c r="F12" s="1149">
        <f t="shared" si="20"/>
        <v>0.95386904761904767</v>
      </c>
      <c r="G12" s="1253">
        <v>664</v>
      </c>
      <c r="H12" s="1149">
        <f t="shared" si="1"/>
        <v>0.49404761904761907</v>
      </c>
      <c r="I12" s="1250">
        <f t="shared" si="2"/>
        <v>3665</v>
      </c>
      <c r="J12" s="1149">
        <f t="shared" si="21"/>
        <v>0.90897817460317465</v>
      </c>
      <c r="K12" s="1253">
        <v>18</v>
      </c>
      <c r="L12" s="1149">
        <f t="shared" si="22"/>
        <v>1.3392857142857142E-2</v>
      </c>
      <c r="M12" s="1253">
        <v>23</v>
      </c>
      <c r="N12" s="1149">
        <f t="shared" si="23"/>
        <v>1.711309523809524E-2</v>
      </c>
      <c r="O12" s="1253">
        <v>51</v>
      </c>
      <c r="P12" s="1149">
        <f t="shared" si="24"/>
        <v>3.7946428571428568E-2</v>
      </c>
      <c r="Q12" s="1250">
        <f t="shared" si="25"/>
        <v>92</v>
      </c>
      <c r="R12" s="1149">
        <f t="shared" si="26"/>
        <v>2.2817460317460316E-2</v>
      </c>
      <c r="S12" s="1253">
        <v>52</v>
      </c>
      <c r="T12" s="1149">
        <f t="shared" si="9"/>
        <v>3.8690476190476192E-2</v>
      </c>
      <c r="U12" s="1253">
        <v>72</v>
      </c>
      <c r="V12" s="1149">
        <f>U12/$B12</f>
        <v>5.3571428571428568E-2</v>
      </c>
      <c r="W12" s="1253">
        <v>206</v>
      </c>
      <c r="X12" s="1149">
        <f t="shared" si="11"/>
        <v>0.15327380952380953</v>
      </c>
      <c r="Y12" s="1250">
        <f>SUM(S12,U12,W12)</f>
        <v>330</v>
      </c>
      <c r="Z12" s="1149">
        <f t="shared" si="13"/>
        <v>8.1845238095238096E-2</v>
      </c>
      <c r="AA12" s="1253">
        <v>663</v>
      </c>
      <c r="AB12" s="1150">
        <f t="shared" si="17"/>
        <v>0.49330357142857145</v>
      </c>
      <c r="AC12" s="1253">
        <v>479</v>
      </c>
      <c r="AD12" s="1150">
        <f t="shared" si="18"/>
        <v>0.35639880952380953</v>
      </c>
      <c r="AE12" s="1253">
        <v>479</v>
      </c>
      <c r="AF12" s="1150">
        <f t="shared" si="19"/>
        <v>0.35639880952380953</v>
      </c>
    </row>
    <row r="13" spans="1:32" ht="30" customHeight="1" x14ac:dyDescent="0.25">
      <c r="A13" s="1093" t="s">
        <v>526</v>
      </c>
      <c r="B13" s="1147">
        <v>384</v>
      </c>
      <c r="C13" s="1148">
        <v>505</v>
      </c>
      <c r="D13" s="1149">
        <f>C13/$B13</f>
        <v>1.3151041666666667</v>
      </c>
      <c r="E13" s="1148">
        <v>452</v>
      </c>
      <c r="F13" s="1149">
        <f t="shared" si="20"/>
        <v>1.1770833333333333</v>
      </c>
      <c r="G13" s="1148">
        <v>360</v>
      </c>
      <c r="H13" s="1149">
        <f t="shared" si="1"/>
        <v>0.9375</v>
      </c>
      <c r="I13" s="1250">
        <f t="shared" si="2"/>
        <v>1317</v>
      </c>
      <c r="J13" s="1149">
        <f t="shared" ref="J13:J21" si="27">I13/($B13*3)</f>
        <v>1.1432291666666667</v>
      </c>
      <c r="K13" s="1148">
        <v>63</v>
      </c>
      <c r="L13" s="1149">
        <f t="shared" ref="L13:L21" si="28">K13/$B13</f>
        <v>0.1640625</v>
      </c>
      <c r="M13" s="1148">
        <v>31</v>
      </c>
      <c r="N13" s="1149">
        <f t="shared" ref="N13:N21" si="29">M13/$B13</f>
        <v>8.0729166666666671E-2</v>
      </c>
      <c r="O13" s="1148">
        <v>117</v>
      </c>
      <c r="P13" s="1149">
        <f t="shared" ref="P13:P21" si="30">O13/$B13</f>
        <v>0.3046875</v>
      </c>
      <c r="Q13" s="1250">
        <f>SUM(K13,M13,O13)</f>
        <v>211</v>
      </c>
      <c r="R13" s="1149">
        <f t="shared" ref="R13:R21" si="31">Q13/($B13*3)</f>
        <v>0.18315972222222221</v>
      </c>
      <c r="S13" s="1148">
        <v>122</v>
      </c>
      <c r="T13" s="1149">
        <f t="shared" si="9"/>
        <v>0.31770833333333331</v>
      </c>
      <c r="U13" s="1148">
        <v>99</v>
      </c>
      <c r="V13" s="1149">
        <f>U13/$B13</f>
        <v>0.2578125</v>
      </c>
      <c r="W13" s="1148">
        <v>134</v>
      </c>
      <c r="X13" s="1149">
        <f t="shared" si="11"/>
        <v>0.34895833333333331</v>
      </c>
      <c r="Y13" s="1250">
        <f>SUM(S13,U13,W13)</f>
        <v>355</v>
      </c>
      <c r="Z13" s="1149">
        <f t="shared" si="13"/>
        <v>0.30815972222222221</v>
      </c>
      <c r="AA13" s="1148">
        <v>321</v>
      </c>
      <c r="AB13" s="1150">
        <f t="shared" si="17"/>
        <v>0.8359375</v>
      </c>
      <c r="AC13" s="1148">
        <v>247</v>
      </c>
      <c r="AD13" s="1150">
        <f t="shared" si="18"/>
        <v>0.64322916666666663</v>
      </c>
      <c r="AE13" s="1148">
        <v>198</v>
      </c>
      <c r="AF13" s="1150">
        <f t="shared" si="19"/>
        <v>0.515625</v>
      </c>
    </row>
    <row r="14" spans="1:32" ht="21.75" customHeight="1" x14ac:dyDescent="0.25">
      <c r="A14" s="1093" t="s">
        <v>527</v>
      </c>
      <c r="B14" s="1147">
        <v>1344</v>
      </c>
      <c r="C14" s="1148">
        <v>1379</v>
      </c>
      <c r="D14" s="1149">
        <f>C14/$B14</f>
        <v>1.0260416666666667</v>
      </c>
      <c r="E14" s="1148">
        <v>1210</v>
      </c>
      <c r="F14" s="1149">
        <f t="shared" si="20"/>
        <v>0.90029761904761907</v>
      </c>
      <c r="G14" s="1148">
        <v>842</v>
      </c>
      <c r="H14" s="1149">
        <f t="shared" si="1"/>
        <v>0.62648809523809523</v>
      </c>
      <c r="I14" s="1250">
        <f t="shared" si="2"/>
        <v>3431</v>
      </c>
      <c r="J14" s="1149">
        <f t="shared" si="27"/>
        <v>0.85094246031746035</v>
      </c>
      <c r="K14" s="1148">
        <v>25</v>
      </c>
      <c r="L14" s="1149">
        <f t="shared" si="28"/>
        <v>1.8601190476190476E-2</v>
      </c>
      <c r="M14" s="1148">
        <v>9</v>
      </c>
      <c r="N14" s="1149">
        <f t="shared" si="29"/>
        <v>6.6964285714285711E-3</v>
      </c>
      <c r="O14" s="1148">
        <v>27</v>
      </c>
      <c r="P14" s="1149">
        <f t="shared" si="30"/>
        <v>2.0089285714285716E-2</v>
      </c>
      <c r="Q14" s="1250">
        <f t="shared" ref="Q14:Q21" si="32">SUM(K14,M14,O14)</f>
        <v>61</v>
      </c>
      <c r="R14" s="1149">
        <f t="shared" si="31"/>
        <v>1.5128968253968254E-2</v>
      </c>
      <c r="S14" s="1148">
        <v>38</v>
      </c>
      <c r="T14" s="1149">
        <f t="shared" si="9"/>
        <v>2.8273809523809524E-2</v>
      </c>
      <c r="U14" s="1148">
        <v>41</v>
      </c>
      <c r="V14" s="1149">
        <f>U14/$B14</f>
        <v>3.050595238095238E-2</v>
      </c>
      <c r="W14" s="1148">
        <v>135</v>
      </c>
      <c r="X14" s="1149">
        <f t="shared" si="11"/>
        <v>0.10044642857142858</v>
      </c>
      <c r="Y14" s="1250">
        <f>SUM(S14,U14,W14)</f>
        <v>214</v>
      </c>
      <c r="Z14" s="1149">
        <f t="shared" si="13"/>
        <v>5.3075396825396824E-2</v>
      </c>
      <c r="AA14" s="1148">
        <v>883</v>
      </c>
      <c r="AB14" s="1150">
        <f t="shared" si="17"/>
        <v>0.65699404761904767</v>
      </c>
      <c r="AC14" s="1148">
        <v>656</v>
      </c>
      <c r="AD14" s="1150">
        <f t="shared" si="18"/>
        <v>0.48809523809523808</v>
      </c>
      <c r="AE14" s="1148">
        <v>573</v>
      </c>
      <c r="AF14" s="1150">
        <f t="shared" si="19"/>
        <v>0.4263392857142857</v>
      </c>
    </row>
    <row r="15" spans="1:32" ht="18" customHeight="1" x14ac:dyDescent="0.25">
      <c r="A15" s="1093" t="s">
        <v>564</v>
      </c>
      <c r="B15" s="1254">
        <v>789</v>
      </c>
      <c r="C15" s="1148">
        <v>917</v>
      </c>
      <c r="D15" s="1149">
        <f t="shared" si="0"/>
        <v>1.1622306717363751</v>
      </c>
      <c r="E15" s="1148">
        <v>811</v>
      </c>
      <c r="F15" s="1149">
        <f t="shared" si="20"/>
        <v>1.0278833967046894</v>
      </c>
      <c r="G15" s="1148">
        <v>883</v>
      </c>
      <c r="H15" s="1149">
        <f t="shared" si="1"/>
        <v>1.1191381495564006</v>
      </c>
      <c r="I15" s="1250">
        <f t="shared" ref="I15:I20" si="33">SUM(C15,E15,G15)</f>
        <v>2611</v>
      </c>
      <c r="J15" s="1149">
        <f t="shared" si="27"/>
        <v>1.1030840726658218</v>
      </c>
      <c r="K15" s="1148">
        <v>759</v>
      </c>
      <c r="L15" s="1149">
        <f t="shared" si="28"/>
        <v>0.96197718631178708</v>
      </c>
      <c r="M15" s="1148">
        <v>730</v>
      </c>
      <c r="N15" s="1149">
        <f t="shared" si="29"/>
        <v>0.92522179974651453</v>
      </c>
      <c r="O15" s="1148">
        <v>976</v>
      </c>
      <c r="P15" s="1149">
        <f t="shared" si="30"/>
        <v>1.2370088719898606</v>
      </c>
      <c r="Q15" s="1250">
        <f t="shared" si="32"/>
        <v>2465</v>
      </c>
      <c r="R15" s="1149">
        <f t="shared" si="31"/>
        <v>1.0414026193493875</v>
      </c>
      <c r="S15" s="1148">
        <v>915</v>
      </c>
      <c r="T15" s="1149">
        <f t="shared" si="9"/>
        <v>1.1596958174904943</v>
      </c>
      <c r="U15" s="1148">
        <v>1235</v>
      </c>
      <c r="V15" s="1149">
        <f t="shared" si="10"/>
        <v>1.5652724968314322</v>
      </c>
      <c r="W15" s="1148">
        <v>763</v>
      </c>
      <c r="X15" s="1149">
        <f t="shared" si="11"/>
        <v>0.96704689480354877</v>
      </c>
      <c r="Y15" s="1250">
        <f t="shared" ref="Y15:Y21" si="34">SUM(S15,U15,W15)</f>
        <v>2913</v>
      </c>
      <c r="Z15" s="1149">
        <f t="shared" si="13"/>
        <v>1.2306717363751585</v>
      </c>
      <c r="AA15" s="1148">
        <v>711</v>
      </c>
      <c r="AB15" s="1150">
        <f t="shared" si="17"/>
        <v>0.90114068441064643</v>
      </c>
      <c r="AC15" s="1148">
        <v>846</v>
      </c>
      <c r="AD15" s="1150">
        <f t="shared" si="18"/>
        <v>1.0722433460076046</v>
      </c>
      <c r="AE15" s="1148">
        <v>902</v>
      </c>
      <c r="AF15" s="1150">
        <f t="shared" si="19"/>
        <v>1.1432192648922688</v>
      </c>
    </row>
    <row r="16" spans="1:32" ht="18" customHeight="1" x14ac:dyDescent="0.25">
      <c r="A16" s="1093" t="s">
        <v>568</v>
      </c>
      <c r="B16" s="1254" t="s">
        <v>499</v>
      </c>
      <c r="C16" s="1148">
        <v>1106</v>
      </c>
      <c r="D16" s="1149" t="s">
        <v>190</v>
      </c>
      <c r="E16" s="1148">
        <v>1120</v>
      </c>
      <c r="F16" s="1149" t="s">
        <v>190</v>
      </c>
      <c r="G16" s="1148">
        <v>644</v>
      </c>
      <c r="H16" s="1149" t="s">
        <v>190</v>
      </c>
      <c r="I16" s="1250">
        <f t="shared" ref="I16:I17" si="35">SUM(C16,E16,G16)</f>
        <v>2870</v>
      </c>
      <c r="J16" s="1149" t="e">
        <f t="shared" ref="J16:J17" si="36">I16/($B16*3)</f>
        <v>#VALUE!</v>
      </c>
      <c r="K16" s="1148">
        <v>604</v>
      </c>
      <c r="L16" s="1149" t="s">
        <v>190</v>
      </c>
      <c r="M16" s="1148">
        <v>725</v>
      </c>
      <c r="N16" s="1149" t="s">
        <v>190</v>
      </c>
      <c r="O16" s="1148">
        <f>2010-O15</f>
        <v>1034</v>
      </c>
      <c r="P16" s="1149" t="s">
        <v>190</v>
      </c>
      <c r="Q16" s="1250">
        <f t="shared" ref="Q16:Q17" si="37">SUM(K16,M16,O16)</f>
        <v>2363</v>
      </c>
      <c r="R16" s="1149" t="e">
        <f t="shared" ref="R16:R17" si="38">Q16/($B16*3)</f>
        <v>#VALUE!</v>
      </c>
      <c r="S16" s="1148">
        <v>1243</v>
      </c>
      <c r="T16" s="1149" t="s">
        <v>190</v>
      </c>
      <c r="U16" s="1148">
        <v>1198</v>
      </c>
      <c r="V16" s="1149" t="s">
        <v>190</v>
      </c>
      <c r="W16" s="1148">
        <v>1283</v>
      </c>
      <c r="X16" s="1149" t="s">
        <v>190</v>
      </c>
      <c r="Y16" s="1250">
        <f t="shared" ref="Y16:Y17" si="39">SUM(S16,U16,W16)</f>
        <v>3724</v>
      </c>
      <c r="Z16" s="1149" t="e">
        <f t="shared" ref="Z16:Z17" si="40">Y16/($B16*3)</f>
        <v>#VALUE!</v>
      </c>
      <c r="AA16" s="1148">
        <v>1538</v>
      </c>
      <c r="AB16" s="1149" t="s">
        <v>190</v>
      </c>
      <c r="AC16" s="1148">
        <v>1590</v>
      </c>
      <c r="AD16" s="1149" t="s">
        <v>190</v>
      </c>
      <c r="AE16" s="1148">
        <v>1472</v>
      </c>
      <c r="AF16" s="1149" t="s">
        <v>190</v>
      </c>
    </row>
    <row r="17" spans="1:32" ht="18" customHeight="1" x14ac:dyDescent="0.25">
      <c r="A17" s="1093" t="s">
        <v>565</v>
      </c>
      <c r="B17" s="1254">
        <v>789</v>
      </c>
      <c r="C17" s="1148">
        <v>305</v>
      </c>
      <c r="D17" s="1149">
        <f t="shared" si="0"/>
        <v>0.38656527249683142</v>
      </c>
      <c r="E17" s="1148">
        <v>254</v>
      </c>
      <c r="F17" s="1149">
        <f t="shared" si="20"/>
        <v>0.32192648922686945</v>
      </c>
      <c r="G17" s="1148">
        <v>306</v>
      </c>
      <c r="H17" s="1149">
        <f t="shared" si="1"/>
        <v>0.38783269961977185</v>
      </c>
      <c r="I17" s="1250">
        <f t="shared" si="35"/>
        <v>865</v>
      </c>
      <c r="J17" s="1149">
        <f t="shared" si="36"/>
        <v>0.36544148711449093</v>
      </c>
      <c r="K17" s="1148">
        <v>15</v>
      </c>
      <c r="L17" s="1149">
        <f t="shared" si="28"/>
        <v>1.9011406844106463E-2</v>
      </c>
      <c r="M17" s="1148">
        <v>97</v>
      </c>
      <c r="N17" s="1149">
        <f t="shared" si="29"/>
        <v>0.12294043092522181</v>
      </c>
      <c r="O17" s="1148">
        <v>222</v>
      </c>
      <c r="P17" s="1149">
        <f t="shared" ref="P17" si="41">O17/$B17</f>
        <v>0.28136882129277568</v>
      </c>
      <c r="Q17" s="1250">
        <f t="shared" si="37"/>
        <v>334</v>
      </c>
      <c r="R17" s="1149">
        <f t="shared" si="38"/>
        <v>0.14110688635403465</v>
      </c>
      <c r="S17" s="1148">
        <v>62</v>
      </c>
      <c r="T17" s="1149">
        <f t="shared" si="9"/>
        <v>7.8580481622306714E-2</v>
      </c>
      <c r="U17" s="1148">
        <v>116</v>
      </c>
      <c r="V17" s="1149">
        <f t="shared" si="10"/>
        <v>0.14702154626108999</v>
      </c>
      <c r="W17" s="1148">
        <f>139+15</f>
        <v>154</v>
      </c>
      <c r="X17" s="1149">
        <f t="shared" si="11"/>
        <v>0.19518377693282637</v>
      </c>
      <c r="Y17" s="1250">
        <f t="shared" si="39"/>
        <v>332</v>
      </c>
      <c r="Z17" s="1149">
        <f t="shared" si="40"/>
        <v>0.14026193493874103</v>
      </c>
      <c r="AA17" s="1148">
        <v>185</v>
      </c>
      <c r="AB17" s="1150">
        <f t="shared" si="17"/>
        <v>0.23447401774397972</v>
      </c>
      <c r="AC17" s="1148">
        <v>311</v>
      </c>
      <c r="AD17" s="1150">
        <f t="shared" si="18"/>
        <v>0.39416983523447402</v>
      </c>
      <c r="AE17" s="1148">
        <v>341</v>
      </c>
      <c r="AF17" s="1150">
        <f t="shared" si="19"/>
        <v>0.43219264892268694</v>
      </c>
    </row>
    <row r="18" spans="1:32" ht="18" customHeight="1" x14ac:dyDescent="0.25">
      <c r="A18" s="1093" t="s">
        <v>569</v>
      </c>
      <c r="B18" s="1254" t="s">
        <v>499</v>
      </c>
      <c r="C18" s="1148">
        <v>450</v>
      </c>
      <c r="D18" s="1149" t="s">
        <v>190</v>
      </c>
      <c r="E18" s="1148">
        <v>368</v>
      </c>
      <c r="F18" s="1149" t="s">
        <v>190</v>
      </c>
      <c r="G18" s="1148">
        <v>426</v>
      </c>
      <c r="H18" s="1149" t="s">
        <v>190</v>
      </c>
      <c r="I18" s="1250">
        <f t="shared" ref="I18" si="42">SUM(C18,E18,G18)</f>
        <v>1244</v>
      </c>
      <c r="J18" s="1149" t="e">
        <f t="shared" ref="J18" si="43">I18/($B18*3)</f>
        <v>#VALUE!</v>
      </c>
      <c r="K18" s="1148">
        <v>224</v>
      </c>
      <c r="L18" s="1149" t="s">
        <v>190</v>
      </c>
      <c r="M18" s="1148">
        <v>144</v>
      </c>
      <c r="N18" s="1149" t="s">
        <v>190</v>
      </c>
      <c r="O18" s="1148">
        <f>414-O17</f>
        <v>192</v>
      </c>
      <c r="P18" s="1149" t="s">
        <v>190</v>
      </c>
      <c r="Q18" s="1250">
        <f t="shared" ref="Q18" si="44">SUM(K18,M18,O18)</f>
        <v>560</v>
      </c>
      <c r="R18" s="1149" t="e">
        <f t="shared" ref="R18" si="45">Q18/($B18*3)</f>
        <v>#VALUE!</v>
      </c>
      <c r="S18" s="1148">
        <v>280</v>
      </c>
      <c r="T18" s="1149" t="s">
        <v>190</v>
      </c>
      <c r="U18" s="1148">
        <v>384</v>
      </c>
      <c r="V18" s="1149" t="s">
        <v>190</v>
      </c>
      <c r="W18" s="1148">
        <v>465</v>
      </c>
      <c r="X18" s="1149" t="s">
        <v>190</v>
      </c>
      <c r="Y18" s="1250">
        <f t="shared" ref="Y18" si="46">SUM(S18,U18,W18)</f>
        <v>1129</v>
      </c>
      <c r="Z18" s="1149" t="e">
        <f t="shared" ref="Z18" si="47">Y18/($B18*3)</f>
        <v>#VALUE!</v>
      </c>
      <c r="AA18" s="1148">
        <v>604</v>
      </c>
      <c r="AB18" s="1149" t="s">
        <v>190</v>
      </c>
      <c r="AC18" s="1148">
        <v>653</v>
      </c>
      <c r="AD18" s="1149" t="s">
        <v>190</v>
      </c>
      <c r="AE18" s="1148">
        <v>521</v>
      </c>
      <c r="AF18" s="1149" t="s">
        <v>190</v>
      </c>
    </row>
    <row r="19" spans="1:32" ht="18" customHeight="1" x14ac:dyDescent="0.25">
      <c r="A19" s="1093" t="s">
        <v>566</v>
      </c>
      <c r="B19" s="1254">
        <v>125</v>
      </c>
      <c r="C19" s="1148">
        <v>153</v>
      </c>
      <c r="D19" s="1149">
        <f t="shared" si="0"/>
        <v>1.224</v>
      </c>
      <c r="E19" s="1148">
        <v>128</v>
      </c>
      <c r="F19" s="1149">
        <f t="shared" si="20"/>
        <v>1.024</v>
      </c>
      <c r="G19" s="1148">
        <v>145</v>
      </c>
      <c r="H19" s="1149">
        <f t="shared" si="1"/>
        <v>1.1599999999999999</v>
      </c>
      <c r="I19" s="1250">
        <f t="shared" si="33"/>
        <v>426</v>
      </c>
      <c r="J19" s="1149">
        <f t="shared" si="27"/>
        <v>1.1359999999999999</v>
      </c>
      <c r="K19" s="1148">
        <v>80</v>
      </c>
      <c r="L19" s="1149">
        <f t="shared" si="28"/>
        <v>0.64</v>
      </c>
      <c r="M19" s="1148">
        <v>78</v>
      </c>
      <c r="N19" s="1149">
        <f t="shared" si="29"/>
        <v>0.624</v>
      </c>
      <c r="O19" s="1148">
        <v>79</v>
      </c>
      <c r="P19" s="1149">
        <f t="shared" si="30"/>
        <v>0.63200000000000001</v>
      </c>
      <c r="Q19" s="1250">
        <f t="shared" si="32"/>
        <v>237</v>
      </c>
      <c r="R19" s="1149">
        <f t="shared" si="31"/>
        <v>0.63200000000000001</v>
      </c>
      <c r="S19" s="1148">
        <v>145</v>
      </c>
      <c r="T19" s="1149">
        <f t="shared" si="9"/>
        <v>1.1599999999999999</v>
      </c>
      <c r="U19" s="1148">
        <v>70</v>
      </c>
      <c r="V19" s="1149">
        <f t="shared" si="10"/>
        <v>0.56000000000000005</v>
      </c>
      <c r="W19" s="1148">
        <v>201</v>
      </c>
      <c r="X19" s="1149">
        <f t="shared" si="11"/>
        <v>1.6080000000000001</v>
      </c>
      <c r="Y19" s="1250">
        <f t="shared" si="34"/>
        <v>416</v>
      </c>
      <c r="Z19" s="1149">
        <f t="shared" si="13"/>
        <v>1.1093333333333333</v>
      </c>
      <c r="AA19" s="1148">
        <v>187</v>
      </c>
      <c r="AB19" s="1150">
        <f t="shared" si="17"/>
        <v>1.496</v>
      </c>
      <c r="AC19" s="1148">
        <v>204</v>
      </c>
      <c r="AD19" s="1150">
        <f t="shared" si="18"/>
        <v>1.6319999999999999</v>
      </c>
      <c r="AE19" s="1148">
        <v>148</v>
      </c>
      <c r="AF19" s="1150">
        <f t="shared" si="19"/>
        <v>1.1839999999999999</v>
      </c>
    </row>
    <row r="20" spans="1:32" ht="18" customHeight="1" x14ac:dyDescent="0.25">
      <c r="A20" s="1093" t="s">
        <v>567</v>
      </c>
      <c r="B20" s="1254">
        <v>789</v>
      </c>
      <c r="C20" s="1148">
        <v>694</v>
      </c>
      <c r="D20" s="1149">
        <f t="shared" si="0"/>
        <v>0.87959442332065907</v>
      </c>
      <c r="E20" s="1148">
        <v>549</v>
      </c>
      <c r="F20" s="1149">
        <f t="shared" si="20"/>
        <v>0.69581749049429653</v>
      </c>
      <c r="G20" s="1148">
        <v>399</v>
      </c>
      <c r="H20" s="1149">
        <f t="shared" si="1"/>
        <v>0.50570342205323193</v>
      </c>
      <c r="I20" s="1250">
        <f t="shared" si="33"/>
        <v>1642</v>
      </c>
      <c r="J20" s="1149">
        <f t="shared" si="27"/>
        <v>0.69370511195606255</v>
      </c>
      <c r="K20" s="1148">
        <v>249</v>
      </c>
      <c r="L20" s="1149">
        <f t="shared" si="28"/>
        <v>0.31558935361216728</v>
      </c>
      <c r="M20" s="1148">
        <v>288</v>
      </c>
      <c r="N20" s="1149">
        <f t="shared" si="29"/>
        <v>0.36501901140684412</v>
      </c>
      <c r="O20" s="1148">
        <v>367</v>
      </c>
      <c r="P20" s="1149">
        <f t="shared" si="30"/>
        <v>0.46514575411913817</v>
      </c>
      <c r="Q20" s="1250">
        <f t="shared" si="32"/>
        <v>904</v>
      </c>
      <c r="R20" s="1149">
        <f t="shared" si="31"/>
        <v>0.38191803971271654</v>
      </c>
      <c r="S20" s="1148">
        <v>423</v>
      </c>
      <c r="T20" s="1149">
        <f t="shared" si="9"/>
        <v>0.53612167300380231</v>
      </c>
      <c r="U20" s="1148">
        <v>350</v>
      </c>
      <c r="V20" s="1149">
        <f t="shared" si="10"/>
        <v>0.4435994930291508</v>
      </c>
      <c r="W20" s="1148">
        <v>515</v>
      </c>
      <c r="X20" s="1149">
        <f t="shared" si="11"/>
        <v>0.65272496831432192</v>
      </c>
      <c r="Y20" s="1250">
        <f t="shared" si="34"/>
        <v>1288</v>
      </c>
      <c r="Z20" s="1149">
        <f t="shared" si="13"/>
        <v>0.54414871144909172</v>
      </c>
      <c r="AA20" s="1148">
        <v>565</v>
      </c>
      <c r="AB20" s="1150">
        <f t="shared" si="17"/>
        <v>0.71609632446134353</v>
      </c>
      <c r="AC20" s="1148">
        <v>330</v>
      </c>
      <c r="AD20" s="1150">
        <f t="shared" si="18"/>
        <v>0.41825095057034223</v>
      </c>
      <c r="AE20" s="1148">
        <v>484</v>
      </c>
      <c r="AF20" s="1150">
        <f t="shared" si="19"/>
        <v>0.61343472750316852</v>
      </c>
    </row>
    <row r="21" spans="1:32" s="1271" customFormat="1" ht="17.25" customHeight="1" x14ac:dyDescent="0.25">
      <c r="A21" s="1251" t="s">
        <v>7</v>
      </c>
      <c r="B21" s="1269">
        <f>SUM(B8:B20)</f>
        <v>14808</v>
      </c>
      <c r="C21" s="1269">
        <f>SUM(C8:C20)</f>
        <v>15078</v>
      </c>
      <c r="D21" s="1270">
        <f t="shared" ref="D21" si="48">C21/$B21</f>
        <v>1.0182333873581848</v>
      </c>
      <c r="E21" s="1269">
        <f>SUM(E8:E20)</f>
        <v>14165</v>
      </c>
      <c r="F21" s="1270">
        <f t="shared" ref="F21" si="49">E21/$B21</f>
        <v>0.95657752566180443</v>
      </c>
      <c r="G21" s="1269">
        <f>SUM(G8:G20)</f>
        <v>12176</v>
      </c>
      <c r="H21" s="1270">
        <f t="shared" ref="H21" si="50">G21/$B21</f>
        <v>0.82225823878984328</v>
      </c>
      <c r="I21" s="1269">
        <f t="shared" ref="I21" si="51">SUM(C21,E21,G21)</f>
        <v>41419</v>
      </c>
      <c r="J21" s="1270">
        <f t="shared" si="27"/>
        <v>0.9323563839366108</v>
      </c>
      <c r="K21" s="1269">
        <f>SUM(K8:K20)</f>
        <v>9366</v>
      </c>
      <c r="L21" s="1270">
        <f t="shared" si="28"/>
        <v>0.63249594813614263</v>
      </c>
      <c r="M21" s="1269">
        <f>SUM(M8:M20)</f>
        <v>9702</v>
      </c>
      <c r="N21" s="1270">
        <f t="shared" si="29"/>
        <v>0.65518638573743926</v>
      </c>
      <c r="O21" s="1269">
        <f>SUM(O8:O20)</f>
        <v>11667</v>
      </c>
      <c r="P21" s="1270">
        <f t="shared" si="30"/>
        <v>0.78788492706645052</v>
      </c>
      <c r="Q21" s="1269">
        <f t="shared" si="32"/>
        <v>30735</v>
      </c>
      <c r="R21" s="1270">
        <f t="shared" si="31"/>
        <v>0.69185575364667751</v>
      </c>
      <c r="S21" s="1269">
        <f>SUM(S8:S20)</f>
        <v>11461</v>
      </c>
      <c r="T21" s="1270">
        <f t="shared" si="9"/>
        <v>0.77397352782279849</v>
      </c>
      <c r="U21" s="1269">
        <f>SUM(U8:U20)</f>
        <v>11224</v>
      </c>
      <c r="V21" s="1270">
        <f t="shared" si="10"/>
        <v>0.7579686655861696</v>
      </c>
      <c r="W21" s="1269">
        <f>SUM(W8:W20)</f>
        <v>12186</v>
      </c>
      <c r="X21" s="1270">
        <f t="shared" si="11"/>
        <v>0.82293354943273911</v>
      </c>
      <c r="Y21" s="1269">
        <f t="shared" si="34"/>
        <v>34871</v>
      </c>
      <c r="Z21" s="1270">
        <f t="shared" si="13"/>
        <v>0.7849585809472357</v>
      </c>
      <c r="AA21" s="1269">
        <f>SUM(AA8:AA20)</f>
        <v>13726</v>
      </c>
      <c r="AB21" s="1270">
        <f t="shared" si="17"/>
        <v>0.92693138843868184</v>
      </c>
      <c r="AC21" s="1269">
        <f>SUM(AC8:AC20)</f>
        <v>13112</v>
      </c>
      <c r="AD21" s="1270">
        <f t="shared" si="18"/>
        <v>0.88546731496488384</v>
      </c>
      <c r="AE21" s="1269">
        <f>SUM(AE8:AE20)</f>
        <v>13234</v>
      </c>
      <c r="AF21" s="1270">
        <f t="shared" si="19"/>
        <v>0.89370610480821178</v>
      </c>
    </row>
    <row r="23" spans="1:32" x14ac:dyDescent="0.25">
      <c r="A23" s="1248" t="s">
        <v>636</v>
      </c>
    </row>
    <row r="24" spans="1:32" ht="15.75" hidden="1" x14ac:dyDescent="0.25">
      <c r="A24" s="1290" t="s">
        <v>404</v>
      </c>
      <c r="B24" s="1291"/>
      <c r="C24" s="1291"/>
      <c r="D24" s="1291"/>
      <c r="E24" s="1291"/>
      <c r="F24" s="1291"/>
      <c r="G24" s="1291"/>
      <c r="H24" s="1291"/>
      <c r="I24" s="1291"/>
      <c r="J24" s="1291"/>
      <c r="K24" s="1291"/>
      <c r="L24" s="1291"/>
      <c r="M24" s="1291"/>
      <c r="N24" s="1291"/>
      <c r="O24" s="1291"/>
      <c r="P24" s="1291"/>
      <c r="Q24" s="1291"/>
      <c r="R24" s="1291"/>
    </row>
    <row r="25" spans="1:32" ht="28.5" hidden="1" customHeight="1" thickBot="1" x14ac:dyDescent="0.3">
      <c r="A25" s="14" t="s">
        <v>14</v>
      </c>
      <c r="B25" s="71" t="s">
        <v>198</v>
      </c>
      <c r="C25" s="14" t="str">
        <f>'Pque N Mundo I'!C23</f>
        <v>JAN_20</v>
      </c>
      <c r="D25" s="15" t="str">
        <f>'Pque N Mundo I'!D23</f>
        <v>%</v>
      </c>
      <c r="E25" s="14" t="str">
        <f>'Pque N Mundo I'!E23</f>
        <v>FEV_20</v>
      </c>
      <c r="F25" s="15" t="str">
        <f>'Pque N Mundo I'!F23</f>
        <v>%</v>
      </c>
      <c r="G25" s="14" t="str">
        <f>'Pque N Mundo I'!G23</f>
        <v>MAR_20</v>
      </c>
      <c r="H25" s="15" t="str">
        <f>'Pque N Mundo I'!H23</f>
        <v>%</v>
      </c>
      <c r="I25" s="101" t="str">
        <f>'Pque N Mundo I'!I7</f>
        <v>Trimestre</v>
      </c>
      <c r="J25" s="13" t="str">
        <f>'Pque N Mundo I'!J7</f>
        <v>% Trim</v>
      </c>
      <c r="K25" s="14" t="str">
        <f>'Pque N Mundo I'!K23</f>
        <v>ABR_20</v>
      </c>
      <c r="L25" s="15" t="str">
        <f>'Pque N Mundo I'!L23</f>
        <v>%</v>
      </c>
      <c r="M25" s="14" t="str">
        <f>'Pque N Mundo I'!M23</f>
        <v>MAIO_20</v>
      </c>
      <c r="N25" s="15" t="str">
        <f>'Pque N Mundo I'!N23</f>
        <v>%</v>
      </c>
      <c r="O25" s="14" t="str">
        <f>'Pque N Mundo I'!O23</f>
        <v>JUN_20</v>
      </c>
      <c r="P25" s="15" t="str">
        <f>'Pque N Mundo I'!P23</f>
        <v>%</v>
      </c>
      <c r="Q25" s="774"/>
      <c r="R25" s="774"/>
    </row>
    <row r="26" spans="1:32" hidden="1" x14ac:dyDescent="0.25">
      <c r="A26" s="2" t="s">
        <v>33</v>
      </c>
      <c r="B26" s="88">
        <v>6</v>
      </c>
      <c r="C26" s="11">
        <v>6</v>
      </c>
      <c r="D26" s="19">
        <f t="shared" ref="D26:D41" si="52">C26/$B26</f>
        <v>1</v>
      </c>
      <c r="E26" s="11"/>
      <c r="F26" s="19">
        <f t="shared" ref="F26:F41" si="53">E26/$B26</f>
        <v>0</v>
      </c>
      <c r="G26" s="11"/>
      <c r="H26" s="19">
        <f t="shared" ref="H26:H41" si="54">G26/$B26</f>
        <v>0</v>
      </c>
      <c r="I26" s="77">
        <f t="shared" ref="I26:I41" si="55">SUM(C26,E26,G26)</f>
        <v>6</v>
      </c>
      <c r="J26" s="119">
        <f t="shared" ref="J26:J41" si="56">I26/($B26*3)</f>
        <v>0.33333333333333331</v>
      </c>
      <c r="K26" s="11"/>
      <c r="L26" s="19">
        <f t="shared" ref="L26:L41" si="57">K26/$B26</f>
        <v>0</v>
      </c>
      <c r="M26" s="11"/>
      <c r="N26" s="19">
        <f t="shared" ref="N26:N41" si="58">M26/$B26</f>
        <v>0</v>
      </c>
      <c r="O26" s="11"/>
      <c r="P26" s="19">
        <f t="shared" ref="P26:P41" si="59">O26/$B26</f>
        <v>0</v>
      </c>
      <c r="Q26" s="778"/>
      <c r="R26" s="778"/>
    </row>
    <row r="27" spans="1:32" hidden="1" x14ac:dyDescent="0.25">
      <c r="A27" s="70" t="s">
        <v>166</v>
      </c>
      <c r="B27" s="72"/>
      <c r="C27" s="11"/>
      <c r="D27" s="19" t="e">
        <f t="shared" si="52"/>
        <v>#DIV/0!</v>
      </c>
      <c r="E27" s="11"/>
      <c r="F27" s="19" t="e">
        <f t="shared" si="53"/>
        <v>#DIV/0!</v>
      </c>
      <c r="G27" s="11"/>
      <c r="H27" s="19" t="e">
        <f t="shared" si="54"/>
        <v>#DIV/0!</v>
      </c>
      <c r="I27" s="77">
        <f t="shared" si="55"/>
        <v>0</v>
      </c>
      <c r="J27" s="119" t="e">
        <f t="shared" si="56"/>
        <v>#DIV/0!</v>
      </c>
      <c r="K27" s="11"/>
      <c r="L27" s="19" t="e">
        <f t="shared" si="57"/>
        <v>#DIV/0!</v>
      </c>
      <c r="M27" s="11"/>
      <c r="N27" s="19" t="e">
        <f t="shared" si="58"/>
        <v>#DIV/0!</v>
      </c>
      <c r="O27" s="11"/>
      <c r="P27" s="19" t="e">
        <f t="shared" si="59"/>
        <v>#DIV/0!</v>
      </c>
      <c r="Q27" s="778"/>
      <c r="R27" s="778"/>
    </row>
    <row r="28" spans="1:32" hidden="1" x14ac:dyDescent="0.25">
      <c r="A28" s="70" t="s">
        <v>177</v>
      </c>
      <c r="B28" s="72">
        <v>15</v>
      </c>
      <c r="C28" s="11">
        <v>17</v>
      </c>
      <c r="D28" s="19">
        <f t="shared" ref="D28" si="60">C28/$B28</f>
        <v>1.1333333333333333</v>
      </c>
      <c r="E28" s="11"/>
      <c r="F28" s="19">
        <f t="shared" ref="F28" si="61">E28/$B28</f>
        <v>0</v>
      </c>
      <c r="G28" s="11"/>
      <c r="H28" s="19">
        <f t="shared" ref="H28" si="62">G28/$B28</f>
        <v>0</v>
      </c>
      <c r="I28" s="77">
        <f t="shared" si="55"/>
        <v>17</v>
      </c>
      <c r="J28" s="119">
        <f t="shared" si="56"/>
        <v>0.37777777777777777</v>
      </c>
      <c r="K28" s="11"/>
      <c r="L28" s="19">
        <f t="shared" ref="L28" si="63">K28/$B28</f>
        <v>0</v>
      </c>
      <c r="M28" s="11"/>
      <c r="N28" s="19">
        <f t="shared" si="58"/>
        <v>0</v>
      </c>
      <c r="O28" s="11"/>
      <c r="P28" s="19">
        <f t="shared" si="59"/>
        <v>0</v>
      </c>
      <c r="Q28" s="778"/>
      <c r="R28" s="778"/>
    </row>
    <row r="29" spans="1:32" hidden="1" x14ac:dyDescent="0.25">
      <c r="A29" s="2" t="s">
        <v>20</v>
      </c>
      <c r="B29" s="90">
        <v>6</v>
      </c>
      <c r="C29" s="709">
        <v>7</v>
      </c>
      <c r="D29" s="20">
        <f t="shared" si="52"/>
        <v>1.1666666666666667</v>
      </c>
      <c r="E29" s="712"/>
      <c r="F29" s="20">
        <f t="shared" si="53"/>
        <v>0</v>
      </c>
      <c r="G29" s="712"/>
      <c r="H29" s="20">
        <f t="shared" si="54"/>
        <v>0</v>
      </c>
      <c r="I29" s="79">
        <f t="shared" si="55"/>
        <v>7</v>
      </c>
      <c r="J29" s="190">
        <f t="shared" si="56"/>
        <v>0.3888888888888889</v>
      </c>
      <c r="K29" s="74"/>
      <c r="L29" s="20">
        <f t="shared" si="57"/>
        <v>0</v>
      </c>
      <c r="M29" s="74"/>
      <c r="N29" s="20">
        <f t="shared" si="58"/>
        <v>0</v>
      </c>
      <c r="O29" s="74"/>
      <c r="P29" s="20">
        <f t="shared" si="59"/>
        <v>0</v>
      </c>
      <c r="Q29" s="779"/>
      <c r="R29" s="779"/>
    </row>
    <row r="30" spans="1:32" hidden="1" x14ac:dyDescent="0.25">
      <c r="A30" s="70" t="s">
        <v>178</v>
      </c>
      <c r="B30" s="73">
        <v>3</v>
      </c>
      <c r="C30" s="11">
        <v>4</v>
      </c>
      <c r="D30" s="19">
        <f t="shared" ref="D30" si="64">C30/$B30</f>
        <v>1.3333333333333333</v>
      </c>
      <c r="E30" s="11"/>
      <c r="F30" s="19">
        <f t="shared" ref="F30" si="65">E30/$B30</f>
        <v>0</v>
      </c>
      <c r="G30" s="11"/>
      <c r="H30" s="19">
        <f t="shared" ref="H30" si="66">G30/$B30</f>
        <v>0</v>
      </c>
      <c r="I30" s="77">
        <f t="shared" si="55"/>
        <v>4</v>
      </c>
      <c r="J30" s="119">
        <f t="shared" si="56"/>
        <v>0.44444444444444442</v>
      </c>
      <c r="K30" s="11"/>
      <c r="L30" s="19">
        <f t="shared" ref="L30" si="67">K30/$B30</f>
        <v>0</v>
      </c>
      <c r="M30" s="11"/>
      <c r="N30" s="19">
        <f t="shared" si="58"/>
        <v>0</v>
      </c>
      <c r="O30" s="11"/>
      <c r="P30" s="19">
        <f t="shared" si="59"/>
        <v>0</v>
      </c>
      <c r="Q30" s="778"/>
      <c r="R30" s="778"/>
    </row>
    <row r="31" spans="1:32" hidden="1" x14ac:dyDescent="0.25">
      <c r="A31" s="2" t="s">
        <v>43</v>
      </c>
      <c r="B31" s="90">
        <v>6</v>
      </c>
      <c r="C31" s="709">
        <v>3</v>
      </c>
      <c r="D31" s="20">
        <f t="shared" si="52"/>
        <v>0.5</v>
      </c>
      <c r="E31" s="74"/>
      <c r="F31" s="20">
        <f t="shared" si="53"/>
        <v>0</v>
      </c>
      <c r="G31" s="85"/>
      <c r="H31" s="20">
        <f t="shared" si="54"/>
        <v>0</v>
      </c>
      <c r="I31" s="79">
        <f t="shared" si="55"/>
        <v>3</v>
      </c>
      <c r="J31" s="190">
        <f t="shared" si="56"/>
        <v>0.16666666666666666</v>
      </c>
      <c r="K31" s="74"/>
      <c r="L31" s="20">
        <f t="shared" si="57"/>
        <v>0</v>
      </c>
      <c r="M31" s="74"/>
      <c r="N31" s="20">
        <f t="shared" si="58"/>
        <v>0</v>
      </c>
      <c r="O31" s="74"/>
      <c r="P31" s="20">
        <f t="shared" si="59"/>
        <v>0</v>
      </c>
      <c r="Q31" s="779"/>
      <c r="R31" s="779"/>
    </row>
    <row r="32" spans="1:32" hidden="1" x14ac:dyDescent="0.25">
      <c r="A32" s="2" t="s">
        <v>22</v>
      </c>
      <c r="B32" s="90">
        <v>1</v>
      </c>
      <c r="C32" s="709">
        <v>1</v>
      </c>
      <c r="D32" s="20">
        <f t="shared" si="52"/>
        <v>1</v>
      </c>
      <c r="E32" s="74"/>
      <c r="F32" s="20">
        <f t="shared" si="53"/>
        <v>0</v>
      </c>
      <c r="G32" s="74"/>
      <c r="H32" s="20">
        <f t="shared" si="54"/>
        <v>0</v>
      </c>
      <c r="I32" s="79">
        <f t="shared" si="55"/>
        <v>1</v>
      </c>
      <c r="J32" s="190">
        <f t="shared" si="56"/>
        <v>0.33333333333333331</v>
      </c>
      <c r="K32" s="85"/>
      <c r="L32" s="20">
        <f t="shared" si="57"/>
        <v>0</v>
      </c>
      <c r="M32" s="85"/>
      <c r="N32" s="20">
        <f t="shared" si="58"/>
        <v>0</v>
      </c>
      <c r="O32" s="85"/>
      <c r="P32" s="20">
        <f t="shared" si="59"/>
        <v>0</v>
      </c>
      <c r="Q32" s="779"/>
      <c r="R32" s="779"/>
    </row>
    <row r="33" spans="1:18" hidden="1" x14ac:dyDescent="0.25">
      <c r="A33" s="2" t="s">
        <v>23</v>
      </c>
      <c r="B33" s="90">
        <v>4</v>
      </c>
      <c r="C33" s="709">
        <v>3</v>
      </c>
      <c r="D33" s="20">
        <f t="shared" si="52"/>
        <v>0.75</v>
      </c>
      <c r="E33" s="74"/>
      <c r="F33" s="20">
        <f t="shared" si="53"/>
        <v>0</v>
      </c>
      <c r="G33" s="74"/>
      <c r="H33" s="20">
        <f t="shared" si="54"/>
        <v>0</v>
      </c>
      <c r="I33" s="79">
        <f t="shared" si="55"/>
        <v>3</v>
      </c>
      <c r="J33" s="190">
        <f t="shared" si="56"/>
        <v>0.25</v>
      </c>
      <c r="K33" s="74"/>
      <c r="L33" s="20">
        <f t="shared" si="57"/>
        <v>0</v>
      </c>
      <c r="M33" s="74"/>
      <c r="N33" s="20">
        <f t="shared" si="58"/>
        <v>0</v>
      </c>
      <c r="O33" s="74"/>
      <c r="P33" s="20">
        <f t="shared" si="59"/>
        <v>0</v>
      </c>
      <c r="Q33" s="779"/>
      <c r="R33" s="779"/>
    </row>
    <row r="34" spans="1:18" hidden="1" x14ac:dyDescent="0.25">
      <c r="A34" s="2" t="s">
        <v>24</v>
      </c>
      <c r="B34" s="90">
        <v>3</v>
      </c>
      <c r="C34" s="709">
        <v>3</v>
      </c>
      <c r="D34" s="20">
        <f t="shared" si="52"/>
        <v>1</v>
      </c>
      <c r="E34" s="74"/>
      <c r="F34" s="20">
        <f t="shared" si="53"/>
        <v>0</v>
      </c>
      <c r="G34" s="74"/>
      <c r="H34" s="20">
        <f t="shared" si="54"/>
        <v>0</v>
      </c>
      <c r="I34" s="79">
        <f t="shared" si="55"/>
        <v>3</v>
      </c>
      <c r="J34" s="190">
        <f t="shared" si="56"/>
        <v>0.33333333333333331</v>
      </c>
      <c r="K34" s="74"/>
      <c r="L34" s="20">
        <f t="shared" si="57"/>
        <v>0</v>
      </c>
      <c r="M34" s="74"/>
      <c r="N34" s="20">
        <f t="shared" si="58"/>
        <v>0</v>
      </c>
      <c r="O34" s="74"/>
      <c r="P34" s="20">
        <f t="shared" si="59"/>
        <v>0</v>
      </c>
      <c r="Q34" s="779"/>
      <c r="R34" s="779"/>
    </row>
    <row r="35" spans="1:18" hidden="1" x14ac:dyDescent="0.25">
      <c r="A35" s="70" t="s">
        <v>167</v>
      </c>
      <c r="B35" s="73">
        <v>8</v>
      </c>
      <c r="C35" s="710">
        <v>8</v>
      </c>
      <c r="D35" s="19">
        <f t="shared" si="52"/>
        <v>1</v>
      </c>
      <c r="E35" s="11"/>
      <c r="F35" s="19">
        <f t="shared" si="53"/>
        <v>0</v>
      </c>
      <c r="G35" s="11"/>
      <c r="H35" s="19">
        <f t="shared" si="54"/>
        <v>0</v>
      </c>
      <c r="I35" s="77">
        <f t="shared" si="55"/>
        <v>8</v>
      </c>
      <c r="J35" s="119">
        <f t="shared" si="56"/>
        <v>0.33333333333333331</v>
      </c>
      <c r="K35" s="11"/>
      <c r="L35" s="19">
        <f t="shared" si="57"/>
        <v>0</v>
      </c>
      <c r="M35" s="11"/>
      <c r="N35" s="19">
        <f t="shared" si="58"/>
        <v>0</v>
      </c>
      <c r="O35" s="11"/>
      <c r="P35" s="19">
        <f t="shared" si="59"/>
        <v>0</v>
      </c>
      <c r="Q35" s="778"/>
      <c r="R35" s="778"/>
    </row>
    <row r="36" spans="1:18" hidden="1" x14ac:dyDescent="0.25">
      <c r="A36" s="2" t="s">
        <v>25</v>
      </c>
      <c r="B36" s="90">
        <v>5</v>
      </c>
      <c r="C36" s="74">
        <v>5</v>
      </c>
      <c r="D36" s="20">
        <f t="shared" si="52"/>
        <v>1</v>
      </c>
      <c r="E36" s="74"/>
      <c r="F36" s="20">
        <f t="shared" si="53"/>
        <v>0</v>
      </c>
      <c r="G36" s="74"/>
      <c r="H36" s="20">
        <f t="shared" si="54"/>
        <v>0</v>
      </c>
      <c r="I36" s="79">
        <f t="shared" si="55"/>
        <v>5</v>
      </c>
      <c r="J36" s="190">
        <f t="shared" si="56"/>
        <v>0.33333333333333331</v>
      </c>
      <c r="K36" s="74"/>
      <c r="L36" s="20">
        <f t="shared" si="57"/>
        <v>0</v>
      </c>
      <c r="M36" s="74"/>
      <c r="N36" s="20">
        <f t="shared" si="58"/>
        <v>0</v>
      </c>
      <c r="O36" s="74"/>
      <c r="P36" s="20">
        <f t="shared" si="59"/>
        <v>0</v>
      </c>
      <c r="Q36" s="779"/>
      <c r="R36" s="779"/>
    </row>
    <row r="37" spans="1:18" hidden="1" x14ac:dyDescent="0.25">
      <c r="A37" s="70" t="s">
        <v>45</v>
      </c>
      <c r="B37" s="73">
        <v>1</v>
      </c>
      <c r="C37" s="74">
        <v>1</v>
      </c>
      <c r="D37" s="20">
        <f t="shared" ref="D37" si="68">C37/$B37</f>
        <v>1</v>
      </c>
      <c r="E37" s="74"/>
      <c r="F37" s="20">
        <f t="shared" ref="F37" si="69">E37/$B37</f>
        <v>0</v>
      </c>
      <c r="G37" s="74"/>
      <c r="H37" s="20">
        <f t="shared" ref="H37" si="70">G37/$B37</f>
        <v>0</v>
      </c>
      <c r="I37" s="79">
        <f t="shared" si="55"/>
        <v>1</v>
      </c>
      <c r="J37" s="190">
        <f t="shared" si="56"/>
        <v>0.33333333333333331</v>
      </c>
      <c r="K37" s="74"/>
      <c r="L37" s="20">
        <f t="shared" ref="L37" si="71">K37/$B37</f>
        <v>0</v>
      </c>
      <c r="M37" s="74"/>
      <c r="N37" s="20">
        <f t="shared" si="58"/>
        <v>0</v>
      </c>
      <c r="O37" s="74"/>
      <c r="P37" s="20">
        <f t="shared" si="59"/>
        <v>0</v>
      </c>
      <c r="Q37" s="779"/>
      <c r="R37" s="779"/>
    </row>
    <row r="38" spans="1:18" hidden="1" x14ac:dyDescent="0.25">
      <c r="A38" s="75" t="s">
        <v>170</v>
      </c>
      <c r="B38" s="73">
        <v>1</v>
      </c>
      <c r="C38" s="11">
        <v>2</v>
      </c>
      <c r="D38" s="19">
        <f t="shared" si="52"/>
        <v>2</v>
      </c>
      <c r="E38" s="11"/>
      <c r="F38" s="19">
        <f t="shared" si="53"/>
        <v>0</v>
      </c>
      <c r="G38" s="11"/>
      <c r="H38" s="19">
        <f t="shared" si="54"/>
        <v>0</v>
      </c>
      <c r="I38" s="77">
        <f t="shared" si="55"/>
        <v>2</v>
      </c>
      <c r="J38" s="119">
        <f t="shared" si="56"/>
        <v>0.66666666666666663</v>
      </c>
      <c r="K38" s="11"/>
      <c r="L38" s="19">
        <f t="shared" si="57"/>
        <v>0</v>
      </c>
      <c r="M38" s="11"/>
      <c r="N38" s="19">
        <f t="shared" si="58"/>
        <v>0</v>
      </c>
      <c r="O38" s="11"/>
      <c r="P38" s="19">
        <f t="shared" si="59"/>
        <v>0</v>
      </c>
      <c r="Q38" s="778"/>
      <c r="R38" s="778"/>
    </row>
    <row r="39" spans="1:18" hidden="1" x14ac:dyDescent="0.25">
      <c r="A39" s="75" t="s">
        <v>168</v>
      </c>
      <c r="B39" s="73">
        <v>1</v>
      </c>
      <c r="C39" s="11"/>
      <c r="D39" s="19">
        <f t="shared" si="52"/>
        <v>0</v>
      </c>
      <c r="E39" s="11"/>
      <c r="F39" s="19">
        <f t="shared" si="53"/>
        <v>0</v>
      </c>
      <c r="G39" s="11"/>
      <c r="H39" s="19">
        <f t="shared" si="54"/>
        <v>0</v>
      </c>
      <c r="I39" s="77">
        <f t="shared" si="55"/>
        <v>0</v>
      </c>
      <c r="J39" s="119">
        <f t="shared" si="56"/>
        <v>0</v>
      </c>
      <c r="K39" s="11"/>
      <c r="L39" s="19">
        <f t="shared" si="57"/>
        <v>0</v>
      </c>
      <c r="M39" s="11"/>
      <c r="N39" s="19">
        <f t="shared" si="58"/>
        <v>0</v>
      </c>
      <c r="O39" s="11"/>
      <c r="P39" s="19">
        <f t="shared" si="59"/>
        <v>0</v>
      </c>
      <c r="Q39" s="778"/>
      <c r="R39" s="778"/>
    </row>
    <row r="40" spans="1:18" hidden="1" x14ac:dyDescent="0.25">
      <c r="A40" s="63" t="s">
        <v>34</v>
      </c>
      <c r="B40" s="91">
        <v>3</v>
      </c>
      <c r="C40" s="65">
        <v>3</v>
      </c>
      <c r="D40" s="66">
        <f t="shared" si="52"/>
        <v>1</v>
      </c>
      <c r="E40" s="65"/>
      <c r="F40" s="66">
        <f t="shared" si="53"/>
        <v>0</v>
      </c>
      <c r="G40" s="65"/>
      <c r="H40" s="66">
        <f t="shared" si="54"/>
        <v>0</v>
      </c>
      <c r="I40" s="133">
        <f t="shared" si="55"/>
        <v>3</v>
      </c>
      <c r="J40" s="180">
        <f t="shared" si="56"/>
        <v>0.33333333333333331</v>
      </c>
      <c r="K40" s="65"/>
      <c r="L40" s="66">
        <f t="shared" si="57"/>
        <v>0</v>
      </c>
      <c r="M40" s="65"/>
      <c r="N40" s="66">
        <f t="shared" si="58"/>
        <v>0</v>
      </c>
      <c r="O40" s="65"/>
      <c r="P40" s="66">
        <f t="shared" si="59"/>
        <v>0</v>
      </c>
      <c r="Q40" s="780"/>
      <c r="R40" s="780"/>
    </row>
    <row r="41" spans="1:18" ht="15.75" hidden="1" thickBot="1" x14ac:dyDescent="0.3">
      <c r="A41" s="67" t="s">
        <v>7</v>
      </c>
      <c r="B41" s="181">
        <f>SUM(B26:B40)</f>
        <v>63</v>
      </c>
      <c r="C41" s="68">
        <f>SUM(C26:C40)</f>
        <v>63</v>
      </c>
      <c r="D41" s="69">
        <f t="shared" si="52"/>
        <v>1</v>
      </c>
      <c r="E41" s="68">
        <f>SUM(E26:E40)</f>
        <v>0</v>
      </c>
      <c r="F41" s="69">
        <f t="shared" si="53"/>
        <v>0</v>
      </c>
      <c r="G41" s="68">
        <f>SUM(G26:G40)</f>
        <v>0</v>
      </c>
      <c r="H41" s="69">
        <f t="shared" si="54"/>
        <v>0</v>
      </c>
      <c r="I41" s="182">
        <f t="shared" si="55"/>
        <v>63</v>
      </c>
      <c r="J41" s="183">
        <f t="shared" si="56"/>
        <v>0.33333333333333331</v>
      </c>
      <c r="K41" s="68">
        <f>SUM(K26:K40)</f>
        <v>0</v>
      </c>
      <c r="L41" s="69">
        <f t="shared" si="57"/>
        <v>0</v>
      </c>
      <c r="M41" s="68">
        <f>SUM(M26:M40)</f>
        <v>0</v>
      </c>
      <c r="N41" s="69">
        <f t="shared" si="58"/>
        <v>0</v>
      </c>
      <c r="O41" s="68">
        <f t="shared" ref="O41" si="72">SUM(O26:O40)</f>
        <v>0</v>
      </c>
      <c r="P41" s="69">
        <f t="shared" si="59"/>
        <v>0</v>
      </c>
      <c r="Q41" s="781"/>
      <c r="R41" s="781"/>
    </row>
  </sheetData>
  <mergeCells count="5">
    <mergeCell ref="A2:M2"/>
    <mergeCell ref="A3:M3"/>
    <mergeCell ref="A24:R24"/>
    <mergeCell ref="A6:AF6"/>
    <mergeCell ref="A5:AF5"/>
  </mergeCells>
  <pageMargins left="0.23622047244094491" right="0.23622047244094491" top="0.37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H3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9.42578125" bestFit="1" customWidth="1"/>
    <col min="2" max="2" width="9" bestFit="1" customWidth="1"/>
    <col min="3" max="3" width="7.42578125" bestFit="1" customWidth="1"/>
    <col min="4" max="4" width="8.5703125" bestFit="1" customWidth="1"/>
    <col min="5" max="5" width="7.140625" bestFit="1" customWidth="1"/>
    <col min="6" max="6" width="8.5703125" bestFit="1" customWidth="1"/>
    <col min="7" max="7" width="7.85546875" bestFit="1" customWidth="1"/>
    <col min="8" max="8" width="8.5703125" bestFit="1" customWidth="1"/>
    <col min="9" max="9" width="9" hidden="1" customWidth="1"/>
    <col min="10" max="10" width="7.42578125" hidden="1" customWidth="1"/>
    <col min="11" max="11" width="7.5703125" bestFit="1" customWidth="1"/>
    <col min="12" max="12" width="8.5703125" bestFit="1" customWidth="1"/>
    <col min="13" max="13" width="8.42578125" bestFit="1" customWidth="1"/>
    <col min="14" max="14" width="8.5703125" bestFit="1" customWidth="1"/>
    <col min="15" max="15" width="7.42578125" bestFit="1" customWidth="1"/>
    <col min="16" max="16" width="8.5703125" bestFit="1" customWidth="1"/>
    <col min="17" max="17" width="9" hidden="1" customWidth="1"/>
    <col min="18" max="18" width="7.42578125" hidden="1" customWidth="1"/>
    <col min="19" max="19" width="7.28515625" bestFit="1" customWidth="1"/>
    <col min="20" max="20" width="8.5703125" bestFit="1" customWidth="1"/>
    <col min="21" max="21" width="7.5703125" bestFit="1" customWidth="1"/>
    <col min="22" max="22" width="8.5703125" bestFit="1" customWidth="1"/>
    <col min="23" max="23" width="7.28515625" bestFit="1" customWidth="1"/>
    <col min="24" max="24" width="8.5703125" bestFit="1" customWidth="1"/>
    <col min="25" max="25" width="8" hidden="1" customWidth="1"/>
    <col min="26" max="26" width="7.42578125" hidden="1" customWidth="1"/>
    <col min="27" max="27" width="7.5703125" bestFit="1" customWidth="1"/>
    <col min="28" max="28" width="8.5703125" bestFit="1" customWidth="1"/>
    <col min="29" max="29" width="7.5703125" bestFit="1" customWidth="1"/>
    <col min="30" max="30" width="8.140625" customWidth="1"/>
    <col min="31" max="31" width="7.28515625" bestFit="1" customWidth="1"/>
    <col min="32" max="32" width="8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589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30" customHeight="1" x14ac:dyDescent="0.25">
      <c r="A8" s="1094" t="s">
        <v>526</v>
      </c>
      <c r="B8" s="1147">
        <v>576</v>
      </c>
      <c r="C8" s="1148">
        <v>652</v>
      </c>
      <c r="D8" s="1149">
        <f t="shared" ref="D8:D9" si="0">C8/$B8</f>
        <v>1.1319444444444444</v>
      </c>
      <c r="E8" s="1148">
        <v>457</v>
      </c>
      <c r="F8" s="1149">
        <f t="shared" ref="F8:F9" si="1">E8/$B8</f>
        <v>0.79340277777777779</v>
      </c>
      <c r="G8" s="1148">
        <v>423</v>
      </c>
      <c r="H8" s="1149">
        <f t="shared" ref="H8:H9" si="2">G8/$B8</f>
        <v>0.734375</v>
      </c>
      <c r="I8" s="1250">
        <f t="shared" ref="I8:I16" si="3">SUM(C8,E8,G8)</f>
        <v>1532</v>
      </c>
      <c r="J8" s="1149">
        <f t="shared" ref="J8:J16" si="4">I8/($B8*3)</f>
        <v>0.88657407407407407</v>
      </c>
      <c r="K8" s="1148">
        <v>104</v>
      </c>
      <c r="L8" s="1149">
        <f t="shared" ref="L8:L9" si="5">K8/$B8</f>
        <v>0.18055555555555555</v>
      </c>
      <c r="M8" s="1148">
        <v>77</v>
      </c>
      <c r="N8" s="1149">
        <f t="shared" ref="N8:N16" si="6">M8/$B8</f>
        <v>0.13368055555555555</v>
      </c>
      <c r="O8" s="1148">
        <v>146</v>
      </c>
      <c r="P8" s="1149">
        <f t="shared" ref="P8:P16" si="7">O8/$B8</f>
        <v>0.25347222222222221</v>
      </c>
      <c r="Q8" s="1250">
        <f t="shared" ref="Q8:Q16" si="8">SUM(K8,M8,O8)</f>
        <v>327</v>
      </c>
      <c r="R8" s="1149">
        <f t="shared" ref="R8:R16" si="9">Q8/($B8*3)</f>
        <v>0.1892361111111111</v>
      </c>
      <c r="S8" s="1148">
        <v>271</v>
      </c>
      <c r="T8" s="1149">
        <f t="shared" ref="T8:T16" si="10">S8/$B8</f>
        <v>0.4704861111111111</v>
      </c>
      <c r="U8" s="1148">
        <v>216</v>
      </c>
      <c r="V8" s="1149">
        <f t="shared" ref="V8:V16" si="11">U8/$B8</f>
        <v>0.375</v>
      </c>
      <c r="W8" s="1148">
        <v>405</v>
      </c>
      <c r="X8" s="1149">
        <f t="shared" ref="X8:X16" si="12">W8/$B8</f>
        <v>0.703125</v>
      </c>
      <c r="Y8" s="1250">
        <f t="shared" ref="Y8:Y16" si="13">SUM(S8,U8,W8)</f>
        <v>892</v>
      </c>
      <c r="Z8" s="1149">
        <f t="shared" ref="Z8:Z16" si="14">Y8/($B8*3)</f>
        <v>0.51620370370370372</v>
      </c>
      <c r="AA8" s="1148">
        <v>380</v>
      </c>
      <c r="AB8" s="1150">
        <f t="shared" ref="AB8" si="15">AA8/$B8</f>
        <v>0.65972222222222221</v>
      </c>
      <c r="AC8" s="1148">
        <v>451</v>
      </c>
      <c r="AD8" s="1150">
        <f t="shared" ref="AD8" si="16">AC8/$B8</f>
        <v>0.78298611111111116</v>
      </c>
      <c r="AE8" s="1148">
        <v>391</v>
      </c>
      <c r="AF8" s="1150">
        <f t="shared" ref="AF8" si="17">AE8/$B8</f>
        <v>0.67881944444444442</v>
      </c>
    </row>
    <row r="9" spans="1:32" ht="18.75" customHeight="1" x14ac:dyDescent="0.25">
      <c r="A9" s="1094" t="s">
        <v>527</v>
      </c>
      <c r="B9" s="1147">
        <v>2016</v>
      </c>
      <c r="C9" s="1148">
        <v>1872</v>
      </c>
      <c r="D9" s="1149">
        <f t="shared" si="0"/>
        <v>0.9285714285714286</v>
      </c>
      <c r="E9" s="1148">
        <v>1410</v>
      </c>
      <c r="F9" s="1149">
        <f t="shared" si="1"/>
        <v>0.69940476190476186</v>
      </c>
      <c r="G9" s="1148">
        <v>1358</v>
      </c>
      <c r="H9" s="1149">
        <f t="shared" si="2"/>
        <v>0.67361111111111116</v>
      </c>
      <c r="I9" s="1250">
        <f t="shared" si="3"/>
        <v>4640</v>
      </c>
      <c r="J9" s="1149">
        <f t="shared" si="4"/>
        <v>0.76719576719576721</v>
      </c>
      <c r="K9" s="1148">
        <v>135</v>
      </c>
      <c r="L9" s="1149">
        <f t="shared" si="5"/>
        <v>6.6964285714285712E-2</v>
      </c>
      <c r="M9" s="1148">
        <v>75</v>
      </c>
      <c r="N9" s="1149">
        <f t="shared" si="6"/>
        <v>3.7202380952380952E-2</v>
      </c>
      <c r="O9" s="1148">
        <v>166</v>
      </c>
      <c r="P9" s="1149">
        <f t="shared" si="7"/>
        <v>8.234126984126984E-2</v>
      </c>
      <c r="Q9" s="1250">
        <f t="shared" si="8"/>
        <v>376</v>
      </c>
      <c r="R9" s="1149">
        <f t="shared" si="9"/>
        <v>6.2169312169312166E-2</v>
      </c>
      <c r="S9" s="1148">
        <v>280</v>
      </c>
      <c r="T9" s="1149">
        <f t="shared" si="10"/>
        <v>0.1388888888888889</v>
      </c>
      <c r="U9" s="1148">
        <v>291</v>
      </c>
      <c r="V9" s="1149">
        <f t="shared" si="11"/>
        <v>0.14434523809523808</v>
      </c>
      <c r="W9" s="1148">
        <v>754</v>
      </c>
      <c r="X9" s="1149">
        <f t="shared" si="12"/>
        <v>0.37400793650793651</v>
      </c>
      <c r="Y9" s="1250">
        <f t="shared" si="13"/>
        <v>1325</v>
      </c>
      <c r="Z9" s="1149">
        <f t="shared" si="14"/>
        <v>0.21908068783068782</v>
      </c>
      <c r="AA9" s="1148">
        <v>771</v>
      </c>
      <c r="AB9" s="1150">
        <f t="shared" ref="AB9:AB16" si="18">AA9/$B9</f>
        <v>0.38244047619047616</v>
      </c>
      <c r="AC9" s="1148">
        <v>890</v>
      </c>
      <c r="AD9" s="1150">
        <f t="shared" ref="AD9:AD16" si="19">AC9/$B9</f>
        <v>0.44146825396825395</v>
      </c>
      <c r="AE9" s="1148">
        <v>773</v>
      </c>
      <c r="AF9" s="1150">
        <f t="shared" ref="AF9:AF16" si="20">AE9/$B9</f>
        <v>0.38343253968253971</v>
      </c>
    </row>
    <row r="10" spans="1:32" ht="18.75" customHeight="1" x14ac:dyDescent="0.25">
      <c r="A10" s="1094" t="s">
        <v>564</v>
      </c>
      <c r="B10" s="1254">
        <v>526</v>
      </c>
      <c r="C10" s="1148">
        <v>545</v>
      </c>
      <c r="D10" s="1149">
        <f t="shared" ref="D10:D16" si="21">C10/$B10</f>
        <v>1.0361216730038023</v>
      </c>
      <c r="E10" s="1148">
        <v>390</v>
      </c>
      <c r="F10" s="1149">
        <f t="shared" ref="F10:F16" si="22">E10/$B10</f>
        <v>0.7414448669201521</v>
      </c>
      <c r="G10" s="1148">
        <v>330</v>
      </c>
      <c r="H10" s="1149">
        <f t="shared" ref="H10:H16" si="23">G10/$B10</f>
        <v>0.62737642585551334</v>
      </c>
      <c r="I10" s="1250">
        <f t="shared" si="3"/>
        <v>1265</v>
      </c>
      <c r="J10" s="1149">
        <f t="shared" si="4"/>
        <v>0.80164765525982251</v>
      </c>
      <c r="K10" s="1148">
        <v>161</v>
      </c>
      <c r="L10" s="1149">
        <f t="shared" ref="L10:L16" si="24">K10/$B10</f>
        <v>0.30608365019011408</v>
      </c>
      <c r="M10" s="1148">
        <v>338</v>
      </c>
      <c r="N10" s="1149">
        <f t="shared" si="6"/>
        <v>0.64258555133079853</v>
      </c>
      <c r="O10" s="1148">
        <v>252</v>
      </c>
      <c r="P10" s="1149">
        <f t="shared" si="7"/>
        <v>0.47908745247148288</v>
      </c>
      <c r="Q10" s="1250">
        <f t="shared" si="8"/>
        <v>751</v>
      </c>
      <c r="R10" s="1149">
        <f t="shared" si="9"/>
        <v>0.47591888466413179</v>
      </c>
      <c r="S10" s="1148">
        <v>506</v>
      </c>
      <c r="T10" s="1149">
        <f t="shared" si="10"/>
        <v>0.96197718631178708</v>
      </c>
      <c r="U10" s="1148">
        <v>388</v>
      </c>
      <c r="V10" s="1149">
        <f t="shared" si="11"/>
        <v>0.73764258555133078</v>
      </c>
      <c r="W10" s="1148">
        <v>495</v>
      </c>
      <c r="X10" s="1149">
        <f t="shared" si="12"/>
        <v>0.94106463878326996</v>
      </c>
      <c r="Y10" s="1250">
        <f t="shared" si="13"/>
        <v>1389</v>
      </c>
      <c r="Z10" s="1149">
        <f t="shared" si="14"/>
        <v>0.88022813688212931</v>
      </c>
      <c r="AA10" s="1148">
        <v>346</v>
      </c>
      <c r="AB10" s="1150">
        <f t="shared" si="18"/>
        <v>0.65779467680608361</v>
      </c>
      <c r="AC10" s="1148">
        <v>477</v>
      </c>
      <c r="AD10" s="1150">
        <f t="shared" si="19"/>
        <v>0.90684410646387836</v>
      </c>
      <c r="AE10" s="1148">
        <v>111</v>
      </c>
      <c r="AF10" s="1150">
        <f t="shared" si="20"/>
        <v>0.21102661596958175</v>
      </c>
    </row>
    <row r="11" spans="1:32" ht="18.75" customHeight="1" x14ac:dyDescent="0.25">
      <c r="A11" s="1094" t="s">
        <v>570</v>
      </c>
      <c r="B11" s="1254" t="s">
        <v>499</v>
      </c>
      <c r="C11" s="1148">
        <v>1057</v>
      </c>
      <c r="D11" s="1149" t="s">
        <v>190</v>
      </c>
      <c r="E11" s="1148">
        <v>932</v>
      </c>
      <c r="F11" s="1149" t="s">
        <v>190</v>
      </c>
      <c r="G11" s="1148">
        <v>1184</v>
      </c>
      <c r="H11" s="1149" t="s">
        <v>190</v>
      </c>
      <c r="I11" s="1148"/>
      <c r="J11" s="1149" t="s">
        <v>190</v>
      </c>
      <c r="K11" s="1148">
        <v>688</v>
      </c>
      <c r="L11" s="1149" t="s">
        <v>190</v>
      </c>
      <c r="M11" s="1148">
        <v>900</v>
      </c>
      <c r="N11" s="1149" t="s">
        <v>190</v>
      </c>
      <c r="O11" s="1148">
        <f>1545-O10</f>
        <v>1293</v>
      </c>
      <c r="P11" s="1149" t="s">
        <v>190</v>
      </c>
      <c r="Q11" s="1148"/>
      <c r="R11" s="1149" t="s">
        <v>190</v>
      </c>
      <c r="S11" s="1148">
        <v>1654</v>
      </c>
      <c r="T11" s="1149" t="s">
        <v>190</v>
      </c>
      <c r="U11" s="1148">
        <v>1626</v>
      </c>
      <c r="V11" s="1149" t="s">
        <v>190</v>
      </c>
      <c r="W11" s="1148">
        <v>1581</v>
      </c>
      <c r="X11" s="1149" t="s">
        <v>190</v>
      </c>
      <c r="Y11" s="1148"/>
      <c r="Z11" s="1149" t="s">
        <v>190</v>
      </c>
      <c r="AA11" s="1148">
        <v>1846</v>
      </c>
      <c r="AB11" s="1149" t="s">
        <v>190</v>
      </c>
      <c r="AC11" s="1148">
        <f>2406-AC10</f>
        <v>1929</v>
      </c>
      <c r="AD11" s="1149" t="s">
        <v>190</v>
      </c>
      <c r="AE11" s="1148">
        <v>2195</v>
      </c>
      <c r="AF11" s="1149" t="s">
        <v>190</v>
      </c>
    </row>
    <row r="12" spans="1:32" ht="18.75" customHeight="1" x14ac:dyDescent="0.25">
      <c r="A12" s="1094" t="s">
        <v>565</v>
      </c>
      <c r="B12" s="1254">
        <v>526</v>
      </c>
      <c r="C12" s="1148">
        <v>407</v>
      </c>
      <c r="D12" s="1149">
        <f>C12/$B12</f>
        <v>0.77376425855513309</v>
      </c>
      <c r="E12" s="1148">
        <v>310</v>
      </c>
      <c r="F12" s="1149">
        <f>E12/$B12</f>
        <v>0.58935361216730042</v>
      </c>
      <c r="G12" s="1148">
        <v>399</v>
      </c>
      <c r="H12" s="1149">
        <f t="shared" ref="H12" si="25">G12/$B12</f>
        <v>0.7585551330798479</v>
      </c>
      <c r="I12" s="1250">
        <f t="shared" ref="I12:I13" si="26">SUM(C12,E12,G12)</f>
        <v>1116</v>
      </c>
      <c r="J12" s="1149">
        <f t="shared" ref="J12" si="27">I12/($B12*3)</f>
        <v>0.70722433460076051</v>
      </c>
      <c r="K12" s="1148">
        <v>59</v>
      </c>
      <c r="L12" s="1149">
        <f t="shared" si="24"/>
        <v>0.11216730038022814</v>
      </c>
      <c r="M12" s="1148">
        <v>64</v>
      </c>
      <c r="N12" s="1149">
        <f t="shared" si="6"/>
        <v>0.12167300380228137</v>
      </c>
      <c r="O12" s="1148">
        <v>99</v>
      </c>
      <c r="P12" s="1149">
        <f t="shared" ref="P12" si="28">O12/$B12</f>
        <v>0.18821292775665399</v>
      </c>
      <c r="Q12" s="1250">
        <f t="shared" ref="Q12:Q13" si="29">SUM(K12,M12,O12)</f>
        <v>222</v>
      </c>
      <c r="R12" s="1149">
        <f t="shared" ref="R12" si="30">Q12/($B12*3)</f>
        <v>0.14068441064638784</v>
      </c>
      <c r="S12" s="1148">
        <v>149</v>
      </c>
      <c r="T12" s="1149">
        <f t="shared" si="10"/>
        <v>0.28326996197718629</v>
      </c>
      <c r="U12" s="1148">
        <v>131</v>
      </c>
      <c r="V12" s="1149">
        <f t="shared" si="11"/>
        <v>0.24904942965779467</v>
      </c>
      <c r="W12" s="1148">
        <v>190</v>
      </c>
      <c r="X12" s="1149">
        <f t="shared" ref="X12" si="31">W12/$B12</f>
        <v>0.36121673003802279</v>
      </c>
      <c r="Y12" s="1250">
        <f t="shared" ref="Y12:Y13" si="32">SUM(S12,U12,W12)</f>
        <v>470</v>
      </c>
      <c r="Z12" s="1149">
        <f t="shared" ref="Z12" si="33">Y12/($B12*3)</f>
        <v>0.29784537389100124</v>
      </c>
      <c r="AA12" s="1148">
        <v>298</v>
      </c>
      <c r="AB12" s="1150">
        <f t="shared" si="18"/>
        <v>0.56653992395437258</v>
      </c>
      <c r="AC12" s="1148">
        <v>272</v>
      </c>
      <c r="AD12" s="1150">
        <f t="shared" si="19"/>
        <v>0.5171102661596958</v>
      </c>
      <c r="AE12" s="1148">
        <v>167</v>
      </c>
      <c r="AF12" s="1150">
        <f t="shared" si="20"/>
        <v>0.31749049429657794</v>
      </c>
    </row>
    <row r="13" spans="1:32" ht="18.75" customHeight="1" x14ac:dyDescent="0.25">
      <c r="A13" s="1094" t="s">
        <v>571</v>
      </c>
      <c r="B13" s="1254" t="s">
        <v>499</v>
      </c>
      <c r="C13" s="1148">
        <v>316</v>
      </c>
      <c r="D13" s="1149" t="s">
        <v>190</v>
      </c>
      <c r="E13" s="1148">
        <v>258</v>
      </c>
      <c r="F13" s="1149" t="s">
        <v>190</v>
      </c>
      <c r="G13" s="1148">
        <v>150</v>
      </c>
      <c r="H13" s="1149" t="s">
        <v>190</v>
      </c>
      <c r="I13" s="1148">
        <f t="shared" si="26"/>
        <v>724</v>
      </c>
      <c r="J13" s="1149" t="s">
        <v>190</v>
      </c>
      <c r="K13" s="1148">
        <v>101</v>
      </c>
      <c r="L13" s="1149" t="s">
        <v>190</v>
      </c>
      <c r="M13" s="1148">
        <v>111</v>
      </c>
      <c r="N13" s="1149" t="s">
        <v>190</v>
      </c>
      <c r="O13" s="1148">
        <f>228-O12</f>
        <v>129</v>
      </c>
      <c r="P13" s="1149" t="s">
        <v>190</v>
      </c>
      <c r="Q13" s="1148">
        <f t="shared" si="29"/>
        <v>341</v>
      </c>
      <c r="R13" s="1149" t="s">
        <v>190</v>
      </c>
      <c r="S13" s="1148">
        <v>191</v>
      </c>
      <c r="T13" s="1149" t="s">
        <v>190</v>
      </c>
      <c r="U13" s="1148">
        <v>170</v>
      </c>
      <c r="V13" s="1149" t="s">
        <v>190</v>
      </c>
      <c r="W13" s="1148">
        <v>185</v>
      </c>
      <c r="X13" s="1149" t="s">
        <v>190</v>
      </c>
      <c r="Y13" s="1148">
        <f t="shared" si="32"/>
        <v>546</v>
      </c>
      <c r="Z13" s="1149" t="s">
        <v>190</v>
      </c>
      <c r="AA13" s="1148">
        <v>340</v>
      </c>
      <c r="AB13" s="1149" t="s">
        <v>190</v>
      </c>
      <c r="AC13" s="1148">
        <v>383</v>
      </c>
      <c r="AD13" s="1149" t="s">
        <v>190</v>
      </c>
      <c r="AE13" s="1148">
        <v>263</v>
      </c>
      <c r="AF13" s="1149" t="s">
        <v>190</v>
      </c>
    </row>
    <row r="14" spans="1:32" ht="18.75" customHeight="1" x14ac:dyDescent="0.25">
      <c r="A14" s="1094" t="s">
        <v>566</v>
      </c>
      <c r="B14" s="1254">
        <v>125</v>
      </c>
      <c r="C14" s="1148">
        <v>126</v>
      </c>
      <c r="D14" s="1149">
        <f t="shared" si="21"/>
        <v>1.008</v>
      </c>
      <c r="E14" s="1148">
        <v>219</v>
      </c>
      <c r="F14" s="1149">
        <f t="shared" si="22"/>
        <v>1.752</v>
      </c>
      <c r="G14" s="1148">
        <v>95</v>
      </c>
      <c r="H14" s="1149">
        <f t="shared" si="23"/>
        <v>0.76</v>
      </c>
      <c r="I14" s="1250">
        <f t="shared" si="3"/>
        <v>440</v>
      </c>
      <c r="J14" s="1149">
        <f t="shared" si="4"/>
        <v>1.1733333333333333</v>
      </c>
      <c r="K14" s="1148">
        <v>265</v>
      </c>
      <c r="L14" s="1149">
        <f t="shared" si="24"/>
        <v>2.12</v>
      </c>
      <c r="M14" s="1148">
        <v>112</v>
      </c>
      <c r="N14" s="1149">
        <f t="shared" si="6"/>
        <v>0.89600000000000002</v>
      </c>
      <c r="O14" s="1148">
        <v>135</v>
      </c>
      <c r="P14" s="1149">
        <f t="shared" si="7"/>
        <v>1.08</v>
      </c>
      <c r="Q14" s="1250">
        <f t="shared" si="8"/>
        <v>512</v>
      </c>
      <c r="R14" s="1149">
        <f t="shared" si="9"/>
        <v>1.3653333333333333</v>
      </c>
      <c r="S14" s="1148">
        <v>129</v>
      </c>
      <c r="T14" s="1149">
        <f t="shared" si="10"/>
        <v>1.032</v>
      </c>
      <c r="U14" s="1148">
        <v>94</v>
      </c>
      <c r="V14" s="1149">
        <f t="shared" si="11"/>
        <v>0.752</v>
      </c>
      <c r="W14" s="1148">
        <v>105</v>
      </c>
      <c r="X14" s="1149">
        <f t="shared" si="12"/>
        <v>0.84</v>
      </c>
      <c r="Y14" s="1250">
        <f t="shared" si="13"/>
        <v>328</v>
      </c>
      <c r="Z14" s="1149">
        <f t="shared" si="14"/>
        <v>0.8746666666666667</v>
      </c>
      <c r="AA14" s="1148">
        <v>133</v>
      </c>
      <c r="AB14" s="1150">
        <f t="shared" si="18"/>
        <v>1.0640000000000001</v>
      </c>
      <c r="AC14" s="1148">
        <v>132</v>
      </c>
      <c r="AD14" s="1150">
        <f t="shared" si="19"/>
        <v>1.056</v>
      </c>
      <c r="AE14" s="1148">
        <v>162</v>
      </c>
      <c r="AF14" s="1150">
        <f t="shared" si="20"/>
        <v>1.296</v>
      </c>
    </row>
    <row r="15" spans="1:32" ht="18.75" customHeight="1" x14ac:dyDescent="0.25">
      <c r="A15" s="1094" t="s">
        <v>567</v>
      </c>
      <c r="B15" s="1254">
        <v>421</v>
      </c>
      <c r="C15" s="1148">
        <v>474</v>
      </c>
      <c r="D15" s="1149">
        <f t="shared" si="21"/>
        <v>1.1258907363420427</v>
      </c>
      <c r="E15" s="1148">
        <v>320</v>
      </c>
      <c r="F15" s="1149">
        <f t="shared" si="22"/>
        <v>0.76009501187648454</v>
      </c>
      <c r="G15" s="1148">
        <v>186</v>
      </c>
      <c r="H15" s="1149">
        <f t="shared" si="23"/>
        <v>0.44180522565320662</v>
      </c>
      <c r="I15" s="1250">
        <f t="shared" si="3"/>
        <v>980</v>
      </c>
      <c r="J15" s="1149">
        <f t="shared" si="4"/>
        <v>0.77593032462391132</v>
      </c>
      <c r="K15" s="1148">
        <v>150</v>
      </c>
      <c r="L15" s="1149">
        <f t="shared" si="24"/>
        <v>0.35629453681710216</v>
      </c>
      <c r="M15" s="1148">
        <v>197</v>
      </c>
      <c r="N15" s="1149">
        <f t="shared" si="6"/>
        <v>0.46793349168646081</v>
      </c>
      <c r="O15" s="1148">
        <v>198</v>
      </c>
      <c r="P15" s="1149">
        <f t="shared" si="7"/>
        <v>0.47030878859857483</v>
      </c>
      <c r="Q15" s="1250">
        <f t="shared" si="8"/>
        <v>545</v>
      </c>
      <c r="R15" s="1149">
        <f t="shared" si="9"/>
        <v>0.43151227236737927</v>
      </c>
      <c r="S15" s="1148">
        <v>207</v>
      </c>
      <c r="T15" s="1149">
        <f t="shared" si="10"/>
        <v>0.49168646080760092</v>
      </c>
      <c r="U15" s="1148">
        <v>188</v>
      </c>
      <c r="V15" s="1149">
        <f t="shared" si="11"/>
        <v>0.44655581947743467</v>
      </c>
      <c r="W15" s="1148">
        <v>209</v>
      </c>
      <c r="X15" s="1149">
        <f t="shared" si="12"/>
        <v>0.49643705463182897</v>
      </c>
      <c r="Y15" s="1250">
        <f t="shared" si="13"/>
        <v>604</v>
      </c>
      <c r="Z15" s="1149">
        <f t="shared" si="14"/>
        <v>0.47822644497228822</v>
      </c>
      <c r="AA15" s="1148">
        <v>158</v>
      </c>
      <c r="AB15" s="1150">
        <f t="shared" si="18"/>
        <v>0.37529691211401423</v>
      </c>
      <c r="AC15" s="1148">
        <v>155</v>
      </c>
      <c r="AD15" s="1150">
        <f t="shared" si="19"/>
        <v>0.36817102137767221</v>
      </c>
      <c r="AE15" s="1148">
        <v>313</v>
      </c>
      <c r="AF15" s="1150">
        <f t="shared" si="20"/>
        <v>0.74346793349168649</v>
      </c>
    </row>
    <row r="16" spans="1:32" s="1271" customFormat="1" ht="17.25" customHeight="1" x14ac:dyDescent="0.25">
      <c r="A16" s="1251" t="s">
        <v>7</v>
      </c>
      <c r="B16" s="1269">
        <f>SUM(B10:B15)</f>
        <v>1598</v>
      </c>
      <c r="C16" s="1269">
        <f>SUM(C8:C15)</f>
        <v>5449</v>
      </c>
      <c r="D16" s="1270">
        <f t="shared" si="21"/>
        <v>3.4098873591989989</v>
      </c>
      <c r="E16" s="1269">
        <f>SUM(E8:E15)</f>
        <v>4296</v>
      </c>
      <c r="F16" s="1270">
        <f t="shared" si="22"/>
        <v>2.6883604505632039</v>
      </c>
      <c r="G16" s="1269">
        <f>SUM(G8:G15)</f>
        <v>4125</v>
      </c>
      <c r="H16" s="1270">
        <f t="shared" si="23"/>
        <v>2.5813516896120152</v>
      </c>
      <c r="I16" s="1269">
        <f t="shared" si="3"/>
        <v>13870</v>
      </c>
      <c r="J16" s="1270">
        <f t="shared" si="4"/>
        <v>2.8931998331247391</v>
      </c>
      <c r="K16" s="1269">
        <f>SUM(K8:K15)</f>
        <v>1663</v>
      </c>
      <c r="L16" s="1270">
        <f t="shared" si="24"/>
        <v>1.0406758448060076</v>
      </c>
      <c r="M16" s="1269">
        <f>SUM(M8:M15)</f>
        <v>1874</v>
      </c>
      <c r="N16" s="1270">
        <f t="shared" si="6"/>
        <v>1.1727158948685856</v>
      </c>
      <c r="O16" s="1269">
        <f>SUM(O8:O15)</f>
        <v>2418</v>
      </c>
      <c r="P16" s="1270">
        <f t="shared" si="7"/>
        <v>1.5131414267834793</v>
      </c>
      <c r="Q16" s="1269">
        <f t="shared" si="8"/>
        <v>5955</v>
      </c>
      <c r="R16" s="1270">
        <f t="shared" si="9"/>
        <v>1.2421777221526908</v>
      </c>
      <c r="S16" s="1269">
        <f>SUM(S8:S15)</f>
        <v>3387</v>
      </c>
      <c r="T16" s="1270">
        <f t="shared" si="10"/>
        <v>2.1195244055068838</v>
      </c>
      <c r="U16" s="1269">
        <f>SUM(U8:U15)</f>
        <v>3104</v>
      </c>
      <c r="V16" s="1270">
        <f t="shared" si="11"/>
        <v>1.9424280350438048</v>
      </c>
      <c r="W16" s="1269">
        <f>SUM(W8:W15)</f>
        <v>3924</v>
      </c>
      <c r="X16" s="1270">
        <f t="shared" si="12"/>
        <v>2.4555694618272841</v>
      </c>
      <c r="Y16" s="1269">
        <f t="shared" si="13"/>
        <v>10415</v>
      </c>
      <c r="Z16" s="1270">
        <f t="shared" si="14"/>
        <v>2.1725073007926574</v>
      </c>
      <c r="AA16" s="1269">
        <f>SUM(AA8:AA15)</f>
        <v>4272</v>
      </c>
      <c r="AB16" s="1270">
        <f t="shared" si="18"/>
        <v>2.6733416770963703</v>
      </c>
      <c r="AC16" s="1269">
        <f>SUM(AC8:AC15)</f>
        <v>4689</v>
      </c>
      <c r="AD16" s="1270">
        <f t="shared" si="19"/>
        <v>2.9342928660826031</v>
      </c>
      <c r="AE16" s="1269">
        <f>SUM(AE8:AE15)</f>
        <v>4375</v>
      </c>
      <c r="AF16" s="1270">
        <f t="shared" si="20"/>
        <v>2.7377972465581979</v>
      </c>
    </row>
    <row r="18" spans="1:18" x14ac:dyDescent="0.25">
      <c r="A18" s="1248" t="s">
        <v>636</v>
      </c>
    </row>
    <row r="19" spans="1:18" ht="15.75" hidden="1" x14ac:dyDescent="0.25">
      <c r="A19" s="1290" t="s">
        <v>405</v>
      </c>
      <c r="B19" s="1291"/>
      <c r="C19" s="1291"/>
      <c r="D19" s="1291"/>
      <c r="E19" s="1291"/>
      <c r="F19" s="1291"/>
      <c r="G19" s="1291"/>
      <c r="H19" s="1291"/>
      <c r="I19" s="1291"/>
      <c r="J19" s="1291"/>
      <c r="K19" s="1291"/>
      <c r="L19" s="1291"/>
      <c r="M19" s="1291"/>
      <c r="N19" s="1291"/>
      <c r="O19" s="1291"/>
      <c r="P19" s="1291"/>
      <c r="Q19" s="1291"/>
      <c r="R19" s="1291"/>
    </row>
    <row r="20" spans="1:18" ht="23.25" hidden="1" thickBot="1" x14ac:dyDescent="0.3">
      <c r="A20" s="14" t="s">
        <v>14</v>
      </c>
      <c r="B20" s="71" t="s">
        <v>198</v>
      </c>
      <c r="C20" s="14" t="str">
        <f>'Pque N Mundo I'!C23</f>
        <v>JAN_20</v>
      </c>
      <c r="D20" s="15" t="str">
        <f>'Pque N Mundo I'!D23</f>
        <v>%</v>
      </c>
      <c r="E20" s="14" t="str">
        <f>'Pque N Mundo I'!E23</f>
        <v>FEV_20</v>
      </c>
      <c r="F20" s="15" t="str">
        <f>'Pque N Mundo I'!F23</f>
        <v>%</v>
      </c>
      <c r="G20" s="14" t="str">
        <f>'Pque N Mundo I'!G23</f>
        <v>MAR_20</v>
      </c>
      <c r="H20" s="15" t="str">
        <f>'Pque N Mundo I'!H23</f>
        <v>%</v>
      </c>
      <c r="I20" s="101" t="str">
        <f>'Pque N Mundo I'!I23</f>
        <v>Trimestre</v>
      </c>
      <c r="J20" s="13" t="str">
        <f>'Pque N Mundo I'!J23</f>
        <v>% Trim</v>
      </c>
      <c r="K20" s="14" t="str">
        <f>'Pque N Mundo I'!K23</f>
        <v>ABR_20</v>
      </c>
      <c r="L20" s="15" t="str">
        <f>'Pque N Mundo I'!L23</f>
        <v>%</v>
      </c>
      <c r="M20" s="14" t="str">
        <f>'Pque N Mundo I'!M23</f>
        <v>MAIO_20</v>
      </c>
      <c r="N20" s="15" t="str">
        <f>'Pque N Mundo I'!N23</f>
        <v>%</v>
      </c>
      <c r="O20" s="14" t="str">
        <f>'Pque N Mundo I'!O23</f>
        <v>JUN_20</v>
      </c>
      <c r="P20" s="15" t="str">
        <f>'Pque N Mundo I'!P23</f>
        <v>%</v>
      </c>
      <c r="Q20" s="774"/>
      <c r="R20" s="774"/>
    </row>
    <row r="21" spans="1:18" hidden="1" x14ac:dyDescent="0.25">
      <c r="A21" s="70" t="s">
        <v>177</v>
      </c>
      <c r="B21" s="83">
        <v>12</v>
      </c>
      <c r="C21" s="74">
        <v>13</v>
      </c>
      <c r="D21" s="19">
        <f t="shared" ref="D21" si="34">C21/$B21</f>
        <v>1.0833333333333333</v>
      </c>
      <c r="E21" s="74"/>
      <c r="F21" s="19">
        <f t="shared" ref="F21" si="35">E21/$B21</f>
        <v>0</v>
      </c>
      <c r="G21" s="74"/>
      <c r="H21" s="19">
        <f t="shared" ref="H21" si="36">G21/$B21</f>
        <v>0</v>
      </c>
      <c r="I21" s="77">
        <f t="shared" ref="I21:I36" si="37">SUM(C21,E21,G21)</f>
        <v>13</v>
      </c>
      <c r="J21" s="119">
        <f t="shared" ref="J21:J36" si="38">I21/($B21*3)</f>
        <v>0.3611111111111111</v>
      </c>
      <c r="K21" s="74"/>
      <c r="L21" s="19">
        <f t="shared" ref="L21" si="39">K21/$B21</f>
        <v>0</v>
      </c>
      <c r="M21" s="74"/>
      <c r="N21" s="19">
        <f t="shared" ref="N21:N36" si="40">M21/$B21</f>
        <v>0</v>
      </c>
      <c r="O21" s="74"/>
      <c r="P21" s="19">
        <f t="shared" ref="P21:P36" si="41">O21/$B21</f>
        <v>0</v>
      </c>
      <c r="Q21" s="778"/>
      <c r="R21" s="778"/>
    </row>
    <row r="22" spans="1:18" hidden="1" x14ac:dyDescent="0.25">
      <c r="A22" s="2" t="s">
        <v>20</v>
      </c>
      <c r="B22" s="90">
        <v>8</v>
      </c>
      <c r="C22" s="712">
        <v>2</v>
      </c>
      <c r="D22" s="20">
        <f t="shared" ref="D22:D36" si="42">C22/$B22</f>
        <v>0.25</v>
      </c>
      <c r="E22" s="712"/>
      <c r="F22" s="20">
        <f t="shared" ref="F22:F36" si="43">E22/$B22</f>
        <v>0</v>
      </c>
      <c r="G22" s="712"/>
      <c r="H22" s="20">
        <f t="shared" ref="H22:H36" si="44">G22/$B22</f>
        <v>0</v>
      </c>
      <c r="I22" s="79">
        <f t="shared" si="37"/>
        <v>2</v>
      </c>
      <c r="J22" s="190">
        <f t="shared" si="38"/>
        <v>8.3333333333333329E-2</v>
      </c>
      <c r="K22" s="74"/>
      <c r="L22" s="20">
        <f t="shared" ref="L22:L36" si="45">K22/$B22</f>
        <v>0</v>
      </c>
      <c r="M22" s="74"/>
      <c r="N22" s="20">
        <f t="shared" si="40"/>
        <v>0</v>
      </c>
      <c r="O22" s="74"/>
      <c r="P22" s="20">
        <f t="shared" si="41"/>
        <v>0</v>
      </c>
      <c r="Q22" s="779"/>
      <c r="R22" s="779"/>
    </row>
    <row r="23" spans="1:18" hidden="1" x14ac:dyDescent="0.25">
      <c r="A23" s="70" t="s">
        <v>178</v>
      </c>
      <c r="B23" s="73">
        <v>8</v>
      </c>
      <c r="C23" s="74">
        <v>6</v>
      </c>
      <c r="D23" s="19">
        <f t="shared" si="42"/>
        <v>0.75</v>
      </c>
      <c r="E23" s="74"/>
      <c r="F23" s="19">
        <f t="shared" si="43"/>
        <v>0</v>
      </c>
      <c r="G23" s="74"/>
      <c r="H23" s="19">
        <f t="shared" si="44"/>
        <v>0</v>
      </c>
      <c r="I23" s="77">
        <f t="shared" si="37"/>
        <v>6</v>
      </c>
      <c r="J23" s="119">
        <f t="shared" si="38"/>
        <v>0.25</v>
      </c>
      <c r="K23" s="74"/>
      <c r="L23" s="19">
        <f t="shared" si="45"/>
        <v>0</v>
      </c>
      <c r="M23" s="74"/>
      <c r="N23" s="19">
        <f t="shared" si="40"/>
        <v>0</v>
      </c>
      <c r="O23" s="74"/>
      <c r="P23" s="19">
        <f t="shared" si="41"/>
        <v>0</v>
      </c>
      <c r="Q23" s="778"/>
      <c r="R23" s="778"/>
    </row>
    <row r="24" spans="1:18" hidden="1" x14ac:dyDescent="0.25">
      <c r="A24" s="2" t="s">
        <v>43</v>
      </c>
      <c r="B24" s="84">
        <v>3</v>
      </c>
      <c r="C24" s="74">
        <v>2</v>
      </c>
      <c r="D24" s="20">
        <f t="shared" si="42"/>
        <v>0.66666666666666663</v>
      </c>
      <c r="E24" s="74"/>
      <c r="F24" s="20">
        <f t="shared" si="43"/>
        <v>0</v>
      </c>
      <c r="G24" s="74"/>
      <c r="H24" s="20">
        <f t="shared" si="44"/>
        <v>0</v>
      </c>
      <c r="I24" s="79">
        <f t="shared" si="37"/>
        <v>2</v>
      </c>
      <c r="J24" s="190">
        <f t="shared" si="38"/>
        <v>0.22222222222222221</v>
      </c>
      <c r="K24" s="74"/>
      <c r="L24" s="20">
        <f t="shared" si="45"/>
        <v>0</v>
      </c>
      <c r="M24" s="74"/>
      <c r="N24" s="20">
        <f t="shared" si="40"/>
        <v>0</v>
      </c>
      <c r="O24" s="74"/>
      <c r="P24" s="20">
        <f t="shared" si="41"/>
        <v>0</v>
      </c>
      <c r="Q24" s="779"/>
      <c r="R24" s="779"/>
    </row>
    <row r="25" spans="1:18" hidden="1" x14ac:dyDescent="0.25">
      <c r="A25" s="2" t="s">
        <v>22</v>
      </c>
      <c r="B25" s="90">
        <v>1</v>
      </c>
      <c r="C25" s="712">
        <v>2.8</v>
      </c>
      <c r="D25" s="20">
        <f t="shared" si="42"/>
        <v>2.8</v>
      </c>
      <c r="E25" s="712"/>
      <c r="F25" s="20">
        <f t="shared" si="43"/>
        <v>0</v>
      </c>
      <c r="G25" s="712"/>
      <c r="H25" s="20">
        <f t="shared" si="44"/>
        <v>0</v>
      </c>
      <c r="I25" s="79">
        <f t="shared" si="37"/>
        <v>2.8</v>
      </c>
      <c r="J25" s="190">
        <f t="shared" si="38"/>
        <v>0.93333333333333324</v>
      </c>
      <c r="K25" s="712"/>
      <c r="L25" s="20">
        <f t="shared" si="45"/>
        <v>0</v>
      </c>
      <c r="M25" s="712"/>
      <c r="N25" s="20">
        <f t="shared" si="40"/>
        <v>0</v>
      </c>
      <c r="O25" s="85"/>
      <c r="P25" s="20">
        <f t="shared" si="41"/>
        <v>0</v>
      </c>
      <c r="Q25" s="779"/>
      <c r="R25" s="779"/>
    </row>
    <row r="26" spans="1:18" hidden="1" x14ac:dyDescent="0.25">
      <c r="A26" s="2" t="s">
        <v>23</v>
      </c>
      <c r="B26" s="90">
        <v>5</v>
      </c>
      <c r="C26" s="712">
        <v>2.7</v>
      </c>
      <c r="D26" s="20">
        <f t="shared" si="42"/>
        <v>0.54</v>
      </c>
      <c r="E26" s="712"/>
      <c r="F26" s="20">
        <f t="shared" si="43"/>
        <v>0</v>
      </c>
      <c r="G26" s="712"/>
      <c r="H26" s="20">
        <f t="shared" si="44"/>
        <v>0</v>
      </c>
      <c r="I26" s="79">
        <f t="shared" si="37"/>
        <v>2.7</v>
      </c>
      <c r="J26" s="190">
        <f t="shared" si="38"/>
        <v>0.18000000000000002</v>
      </c>
      <c r="K26" s="712"/>
      <c r="L26" s="20">
        <f t="shared" si="45"/>
        <v>0</v>
      </c>
      <c r="M26" s="712"/>
      <c r="N26" s="20">
        <f t="shared" si="40"/>
        <v>0</v>
      </c>
      <c r="O26" s="85"/>
      <c r="P26" s="20">
        <f t="shared" si="41"/>
        <v>0</v>
      </c>
      <c r="Q26" s="779"/>
      <c r="R26" s="779"/>
    </row>
    <row r="27" spans="1:18" hidden="1" x14ac:dyDescent="0.25">
      <c r="A27" s="70" t="s">
        <v>33</v>
      </c>
      <c r="B27" s="72">
        <v>4</v>
      </c>
      <c r="C27" s="74"/>
      <c r="D27" s="20">
        <f t="shared" si="42"/>
        <v>0</v>
      </c>
      <c r="E27" s="74"/>
      <c r="F27" s="20">
        <f t="shared" si="43"/>
        <v>0</v>
      </c>
      <c r="G27" s="74"/>
      <c r="H27" s="20">
        <f t="shared" si="44"/>
        <v>0</v>
      </c>
      <c r="I27" s="79">
        <f t="shared" si="37"/>
        <v>0</v>
      </c>
      <c r="J27" s="190">
        <f t="shared" si="38"/>
        <v>0</v>
      </c>
      <c r="K27" s="74"/>
      <c r="L27" s="20">
        <f t="shared" si="45"/>
        <v>0</v>
      </c>
      <c r="M27" s="74"/>
      <c r="N27" s="20">
        <f t="shared" si="40"/>
        <v>0</v>
      </c>
      <c r="O27" s="74"/>
      <c r="P27" s="20">
        <f t="shared" si="41"/>
        <v>0</v>
      </c>
      <c r="Q27" s="779"/>
      <c r="R27" s="779"/>
    </row>
    <row r="28" spans="1:18" hidden="1" x14ac:dyDescent="0.25">
      <c r="A28" s="70" t="s">
        <v>166</v>
      </c>
      <c r="B28" s="72">
        <v>2</v>
      </c>
      <c r="C28" s="74"/>
      <c r="D28" s="20">
        <f t="shared" si="42"/>
        <v>0</v>
      </c>
      <c r="E28" s="74"/>
      <c r="F28" s="20">
        <f t="shared" si="43"/>
        <v>0</v>
      </c>
      <c r="G28" s="74"/>
      <c r="H28" s="20">
        <f t="shared" si="44"/>
        <v>0</v>
      </c>
      <c r="I28" s="79">
        <f t="shared" si="37"/>
        <v>0</v>
      </c>
      <c r="J28" s="190">
        <f t="shared" si="38"/>
        <v>0</v>
      </c>
      <c r="K28" s="74"/>
      <c r="L28" s="20">
        <f t="shared" si="45"/>
        <v>0</v>
      </c>
      <c r="M28" s="74"/>
      <c r="N28" s="20">
        <f t="shared" si="40"/>
        <v>0</v>
      </c>
      <c r="O28" s="74"/>
      <c r="P28" s="20">
        <f t="shared" si="41"/>
        <v>0</v>
      </c>
      <c r="Q28" s="779"/>
      <c r="R28" s="779"/>
    </row>
    <row r="29" spans="1:18" hidden="1" x14ac:dyDescent="0.25">
      <c r="A29" s="89" t="s">
        <v>170</v>
      </c>
      <c r="B29" s="90">
        <v>1</v>
      </c>
      <c r="C29" s="74">
        <v>1</v>
      </c>
      <c r="D29" s="20">
        <f t="shared" si="42"/>
        <v>1</v>
      </c>
      <c r="E29" s="74"/>
      <c r="F29" s="20">
        <f t="shared" si="43"/>
        <v>0</v>
      </c>
      <c r="G29" s="74"/>
      <c r="H29" s="20">
        <f t="shared" si="44"/>
        <v>0</v>
      </c>
      <c r="I29" s="79">
        <f t="shared" si="37"/>
        <v>1</v>
      </c>
      <c r="J29" s="190">
        <f t="shared" si="38"/>
        <v>0.33333333333333331</v>
      </c>
      <c r="K29" s="74"/>
      <c r="L29" s="20">
        <f t="shared" si="45"/>
        <v>0</v>
      </c>
      <c r="M29" s="74"/>
      <c r="N29" s="20">
        <f t="shared" si="40"/>
        <v>0</v>
      </c>
      <c r="O29" s="74"/>
      <c r="P29" s="20">
        <f t="shared" si="41"/>
        <v>0</v>
      </c>
      <c r="Q29" s="779"/>
      <c r="R29" s="779"/>
    </row>
    <row r="30" spans="1:18" hidden="1" x14ac:dyDescent="0.25">
      <c r="A30" s="75" t="s">
        <v>168</v>
      </c>
      <c r="B30" s="73">
        <v>1</v>
      </c>
      <c r="C30" s="74"/>
      <c r="D30" s="20">
        <f t="shared" si="42"/>
        <v>0</v>
      </c>
      <c r="E30" s="74"/>
      <c r="F30" s="20">
        <f t="shared" si="43"/>
        <v>0</v>
      </c>
      <c r="G30" s="74"/>
      <c r="H30" s="20">
        <f t="shared" si="44"/>
        <v>0</v>
      </c>
      <c r="I30" s="79">
        <f t="shared" si="37"/>
        <v>0</v>
      </c>
      <c r="J30" s="190">
        <f t="shared" si="38"/>
        <v>0</v>
      </c>
      <c r="K30" s="74"/>
      <c r="L30" s="20">
        <f t="shared" si="45"/>
        <v>0</v>
      </c>
      <c r="M30" s="74"/>
      <c r="N30" s="20">
        <f t="shared" si="40"/>
        <v>0</v>
      </c>
      <c r="O30" s="74"/>
      <c r="P30" s="20">
        <f t="shared" si="41"/>
        <v>0</v>
      </c>
      <c r="Q30" s="779"/>
      <c r="R30" s="779"/>
    </row>
    <row r="31" spans="1:18" hidden="1" x14ac:dyDescent="0.25">
      <c r="A31" s="2" t="s">
        <v>24</v>
      </c>
      <c r="B31" s="90">
        <v>3</v>
      </c>
      <c r="C31" s="74">
        <v>3</v>
      </c>
      <c r="D31" s="20">
        <f t="shared" si="42"/>
        <v>1</v>
      </c>
      <c r="E31" s="74"/>
      <c r="F31" s="20">
        <f t="shared" si="43"/>
        <v>0</v>
      </c>
      <c r="G31" s="74"/>
      <c r="H31" s="20">
        <f t="shared" si="44"/>
        <v>0</v>
      </c>
      <c r="I31" s="79">
        <f t="shared" si="37"/>
        <v>3</v>
      </c>
      <c r="J31" s="190">
        <f t="shared" si="38"/>
        <v>0.33333333333333331</v>
      </c>
      <c r="K31" s="74"/>
      <c r="L31" s="20">
        <f t="shared" si="45"/>
        <v>0</v>
      </c>
      <c r="M31" s="74"/>
      <c r="N31" s="20">
        <f t="shared" si="40"/>
        <v>0</v>
      </c>
      <c r="O31" s="74"/>
      <c r="P31" s="20">
        <f t="shared" si="41"/>
        <v>0</v>
      </c>
      <c r="Q31" s="779"/>
      <c r="R31" s="779"/>
    </row>
    <row r="32" spans="1:18" hidden="1" x14ac:dyDescent="0.25">
      <c r="A32" s="2" t="s">
        <v>25</v>
      </c>
      <c r="B32" s="84">
        <v>5</v>
      </c>
      <c r="C32" s="74">
        <v>1</v>
      </c>
      <c r="D32" s="20">
        <f t="shared" si="42"/>
        <v>0.2</v>
      </c>
      <c r="E32" s="74"/>
      <c r="F32" s="20">
        <f t="shared" si="43"/>
        <v>0</v>
      </c>
      <c r="G32" s="74"/>
      <c r="H32" s="20">
        <f t="shared" si="44"/>
        <v>0</v>
      </c>
      <c r="I32" s="79">
        <f t="shared" si="37"/>
        <v>1</v>
      </c>
      <c r="J32" s="190">
        <f t="shared" si="38"/>
        <v>6.6666666666666666E-2</v>
      </c>
      <c r="K32" s="74"/>
      <c r="L32" s="20">
        <f t="shared" si="45"/>
        <v>0</v>
      </c>
      <c r="M32" s="74"/>
      <c r="N32" s="20">
        <f t="shared" si="40"/>
        <v>0</v>
      </c>
      <c r="O32" s="74"/>
      <c r="P32" s="20">
        <f t="shared" si="41"/>
        <v>0</v>
      </c>
      <c r="Q32" s="779"/>
      <c r="R32" s="779"/>
    </row>
    <row r="33" spans="1:18" hidden="1" x14ac:dyDescent="0.25">
      <c r="A33" s="70" t="s">
        <v>167</v>
      </c>
      <c r="B33" s="73">
        <v>3</v>
      </c>
      <c r="C33" s="74">
        <v>7</v>
      </c>
      <c r="D33" s="20">
        <f t="shared" si="42"/>
        <v>2.3333333333333335</v>
      </c>
      <c r="E33" s="74"/>
      <c r="F33" s="20">
        <f t="shared" si="43"/>
        <v>0</v>
      </c>
      <c r="G33" s="74"/>
      <c r="H33" s="20">
        <f t="shared" si="44"/>
        <v>0</v>
      </c>
      <c r="I33" s="79">
        <f t="shared" si="37"/>
        <v>7</v>
      </c>
      <c r="J33" s="190">
        <f t="shared" si="38"/>
        <v>0.77777777777777779</v>
      </c>
      <c r="K33" s="74"/>
      <c r="L33" s="20">
        <f t="shared" si="45"/>
        <v>0</v>
      </c>
      <c r="M33" s="74"/>
      <c r="N33" s="20">
        <f t="shared" si="40"/>
        <v>0</v>
      </c>
      <c r="O33" s="74"/>
      <c r="P33" s="20">
        <f t="shared" si="41"/>
        <v>0</v>
      </c>
      <c r="Q33" s="779"/>
      <c r="R33" s="779"/>
    </row>
    <row r="34" spans="1:18" hidden="1" x14ac:dyDescent="0.25">
      <c r="A34" s="75" t="s">
        <v>45</v>
      </c>
      <c r="B34" s="73">
        <v>1</v>
      </c>
      <c r="C34" s="74">
        <v>2</v>
      </c>
      <c r="D34" s="20">
        <f t="shared" si="42"/>
        <v>2</v>
      </c>
      <c r="E34" s="74"/>
      <c r="F34" s="20">
        <f t="shared" si="43"/>
        <v>0</v>
      </c>
      <c r="G34" s="74"/>
      <c r="H34" s="20">
        <f t="shared" si="44"/>
        <v>0</v>
      </c>
      <c r="I34" s="79">
        <f t="shared" si="37"/>
        <v>2</v>
      </c>
      <c r="J34" s="190">
        <f t="shared" si="38"/>
        <v>0.66666666666666663</v>
      </c>
      <c r="K34" s="74"/>
      <c r="L34" s="20">
        <f t="shared" si="45"/>
        <v>0</v>
      </c>
      <c r="M34" s="74"/>
      <c r="N34" s="20">
        <f t="shared" si="40"/>
        <v>0</v>
      </c>
      <c r="O34" s="74"/>
      <c r="P34" s="20">
        <f t="shared" si="41"/>
        <v>0</v>
      </c>
      <c r="Q34" s="779"/>
      <c r="R34" s="779"/>
    </row>
    <row r="35" spans="1:18" hidden="1" x14ac:dyDescent="0.25">
      <c r="A35" s="2" t="s">
        <v>34</v>
      </c>
      <c r="B35" s="90">
        <v>2</v>
      </c>
      <c r="C35" s="74">
        <v>2</v>
      </c>
      <c r="D35" s="20">
        <f t="shared" si="42"/>
        <v>1</v>
      </c>
      <c r="E35" s="74"/>
      <c r="F35" s="20">
        <f t="shared" si="43"/>
        <v>0</v>
      </c>
      <c r="G35" s="74"/>
      <c r="H35" s="20">
        <f t="shared" si="44"/>
        <v>0</v>
      </c>
      <c r="I35" s="79">
        <f t="shared" si="37"/>
        <v>2</v>
      </c>
      <c r="J35" s="190">
        <f t="shared" si="38"/>
        <v>0.33333333333333331</v>
      </c>
      <c r="K35" s="74"/>
      <c r="L35" s="20">
        <f t="shared" si="45"/>
        <v>0</v>
      </c>
      <c r="M35" s="74"/>
      <c r="N35" s="20">
        <f t="shared" si="40"/>
        <v>0</v>
      </c>
      <c r="O35" s="74"/>
      <c r="P35" s="20">
        <f t="shared" si="41"/>
        <v>0</v>
      </c>
      <c r="Q35" s="779"/>
      <c r="R35" s="779"/>
    </row>
    <row r="36" spans="1:18" ht="15.75" hidden="1" thickBot="1" x14ac:dyDescent="0.3">
      <c r="A36" s="6" t="s">
        <v>7</v>
      </c>
      <c r="B36" s="7">
        <f>SUM(B21:B35)</f>
        <v>59</v>
      </c>
      <c r="C36" s="8">
        <v>0</v>
      </c>
      <c r="D36" s="22">
        <f t="shared" si="42"/>
        <v>0</v>
      </c>
      <c r="E36" s="8">
        <v>0</v>
      </c>
      <c r="F36" s="22">
        <f t="shared" si="43"/>
        <v>0</v>
      </c>
      <c r="G36" s="8">
        <f>SUM(G21:G35)</f>
        <v>0</v>
      </c>
      <c r="H36" s="22">
        <f t="shared" si="44"/>
        <v>0</v>
      </c>
      <c r="I36" s="81">
        <f t="shared" si="37"/>
        <v>0</v>
      </c>
      <c r="J36" s="82">
        <f t="shared" si="38"/>
        <v>0</v>
      </c>
      <c r="K36" s="8">
        <v>0</v>
      </c>
      <c r="L36" s="22">
        <f t="shared" si="45"/>
        <v>0</v>
      </c>
      <c r="M36" s="8">
        <v>0</v>
      </c>
      <c r="N36" s="22">
        <f t="shared" si="40"/>
        <v>0</v>
      </c>
      <c r="O36" s="8">
        <v>0</v>
      </c>
      <c r="P36" s="22">
        <f t="shared" si="41"/>
        <v>0</v>
      </c>
      <c r="Q36" s="22"/>
      <c r="R36" s="22"/>
    </row>
  </sheetData>
  <mergeCells count="5">
    <mergeCell ref="A2:M2"/>
    <mergeCell ref="A3:M3"/>
    <mergeCell ref="A19:R19"/>
    <mergeCell ref="A6:AF6"/>
    <mergeCell ref="A5:AF5"/>
  </mergeCells>
  <pageMargins left="0.23622047244094491" right="0.23622047244094491" top="0.39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H30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26.28515625" customWidth="1"/>
    <col min="2" max="2" width="10.42578125" customWidth="1"/>
    <col min="3" max="3" width="7.5703125" bestFit="1" customWidth="1"/>
    <col min="4" max="4" width="8.7109375" bestFit="1" customWidth="1"/>
    <col min="5" max="5" width="7.28515625" bestFit="1" customWidth="1"/>
    <col min="6" max="6" width="8.7109375" bestFit="1" customWidth="1"/>
    <col min="7" max="7" width="8" bestFit="1" customWidth="1"/>
    <col min="8" max="8" width="8.42578125" bestFit="1" customWidth="1"/>
    <col min="9" max="9" width="9" hidden="1" customWidth="1"/>
    <col min="10" max="10" width="7.42578125" hidden="1" customWidth="1"/>
    <col min="11" max="11" width="7.7109375" bestFit="1" customWidth="1"/>
    <col min="12" max="12" width="8.42578125" bestFit="1" customWidth="1"/>
    <col min="13" max="13" width="8.5703125" bestFit="1" customWidth="1"/>
    <col min="14" max="14" width="8.42578125" bestFit="1" customWidth="1"/>
    <col min="15" max="15" width="7.5703125" bestFit="1" customWidth="1"/>
    <col min="16" max="16" width="8.42578125" bestFit="1" customWidth="1"/>
    <col min="17" max="17" width="8" hidden="1" customWidth="1"/>
    <col min="18" max="18" width="7.42578125" hidden="1" customWidth="1"/>
    <col min="19" max="19" width="7.42578125" bestFit="1" customWidth="1"/>
    <col min="20" max="20" width="8.42578125" bestFit="1" customWidth="1"/>
    <col min="21" max="21" width="7.7109375" bestFit="1" customWidth="1"/>
    <col min="22" max="22" width="8.42578125" bestFit="1" customWidth="1"/>
    <col min="23" max="23" width="7.42578125" bestFit="1" customWidth="1"/>
    <col min="24" max="24" width="8.42578125" bestFit="1" customWidth="1"/>
    <col min="25" max="25" width="8" hidden="1" customWidth="1"/>
    <col min="26" max="26" width="7.42578125" hidden="1" customWidth="1"/>
    <col min="27" max="27" width="7.7109375" bestFit="1" customWidth="1"/>
    <col min="28" max="28" width="8.42578125" bestFit="1" customWidth="1"/>
    <col min="29" max="29" width="7.7109375" bestFit="1" customWidth="1"/>
    <col min="30" max="30" width="8.42578125" bestFit="1" customWidth="1"/>
    <col min="31" max="31" width="7.42578125" bestFit="1" customWidth="1"/>
    <col min="32" max="32" width="8.285156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590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33.75" customHeight="1" x14ac:dyDescent="0.25">
      <c r="A8" s="1093" t="s">
        <v>540</v>
      </c>
      <c r="B8" s="1147">
        <v>120</v>
      </c>
      <c r="C8" s="1148">
        <v>460</v>
      </c>
      <c r="D8" s="1149">
        <f t="shared" ref="D8:D17" si="0">C8/$B8</f>
        <v>3.8333333333333335</v>
      </c>
      <c r="E8" s="1148">
        <v>287</v>
      </c>
      <c r="F8" s="1149">
        <f>E8/$B8</f>
        <v>2.3916666666666666</v>
      </c>
      <c r="G8" s="1148">
        <v>253</v>
      </c>
      <c r="H8" s="1149">
        <f>G8/$B8</f>
        <v>2.1083333333333334</v>
      </c>
      <c r="I8" s="1250">
        <f>SUM(C8,E8,G8)</f>
        <v>1000</v>
      </c>
      <c r="J8" s="1149">
        <f>I8/($B8*3)</f>
        <v>2.7777777777777777</v>
      </c>
      <c r="K8" s="1148">
        <v>3</v>
      </c>
      <c r="L8" s="1149">
        <f t="shared" ref="L8:L17" si="1">K8/$B8</f>
        <v>2.5000000000000001E-2</v>
      </c>
      <c r="M8" s="1148">
        <v>13</v>
      </c>
      <c r="N8" s="1149">
        <f t="shared" ref="N8:N17" si="2">M8/$B8</f>
        <v>0.10833333333333334</v>
      </c>
      <c r="O8" s="1148">
        <v>0</v>
      </c>
      <c r="P8" s="1149">
        <f t="shared" ref="P8:P17" si="3">O8/$B8</f>
        <v>0</v>
      </c>
      <c r="Q8" s="1250">
        <f t="shared" ref="Q8:Q17" si="4">SUM(K8,M8,O8)</f>
        <v>16</v>
      </c>
      <c r="R8" s="1149">
        <f t="shared" ref="R8:R17" si="5">Q8/($B8*3)</f>
        <v>4.4444444444444446E-2</v>
      </c>
      <c r="S8" s="1148">
        <v>0</v>
      </c>
      <c r="T8" s="1149">
        <f t="shared" ref="T8:T17" si="6">S8/$B8</f>
        <v>0</v>
      </c>
      <c r="U8" s="1148">
        <v>9</v>
      </c>
      <c r="V8" s="1149">
        <f t="shared" ref="V8:V17" si="7">U8/$B8</f>
        <v>7.4999999999999997E-2</v>
      </c>
      <c r="W8" s="1148">
        <v>131</v>
      </c>
      <c r="X8" s="1149">
        <f t="shared" ref="X8:X17" si="8">W8/$B8</f>
        <v>1.0916666666666666</v>
      </c>
      <c r="Y8" s="1250">
        <f t="shared" ref="Y8:Y17" si="9">SUM(S8,U8,W8)</f>
        <v>140</v>
      </c>
      <c r="Z8" s="1149">
        <f t="shared" ref="Z8:Z17" si="10">Y8/($B8*3)</f>
        <v>0.3888888888888889</v>
      </c>
      <c r="AA8" s="1148">
        <v>144</v>
      </c>
      <c r="AB8" s="1150">
        <f t="shared" ref="AB8" si="11">AA8/$B8</f>
        <v>1.2</v>
      </c>
      <c r="AC8" s="1148">
        <v>104</v>
      </c>
      <c r="AD8" s="1150">
        <f t="shared" ref="AD8" si="12">AC8/$B8</f>
        <v>0.8666666666666667</v>
      </c>
      <c r="AE8" s="1148">
        <v>81</v>
      </c>
      <c r="AF8" s="1150">
        <f t="shared" ref="AF8" si="13">AE8/$B8</f>
        <v>0.67500000000000004</v>
      </c>
    </row>
    <row r="9" spans="1:32" ht="44.25" customHeight="1" x14ac:dyDescent="0.25">
      <c r="A9" s="1093" t="s">
        <v>534</v>
      </c>
      <c r="B9" s="1147" t="s">
        <v>639</v>
      </c>
      <c r="C9" s="1148">
        <v>35</v>
      </c>
      <c r="D9" s="1149" t="s">
        <v>190</v>
      </c>
      <c r="E9" s="1148">
        <v>78</v>
      </c>
      <c r="F9" s="1149" t="s">
        <v>190</v>
      </c>
      <c r="G9" s="1148">
        <v>50</v>
      </c>
      <c r="H9" s="1149" t="s">
        <v>190</v>
      </c>
      <c r="I9" s="1250">
        <f t="shared" ref="I9:I17" si="14">SUM(C9,E9,G9)</f>
        <v>163</v>
      </c>
      <c r="J9" s="1149" t="e">
        <f t="shared" ref="J9:J17" si="15">I9/($B9*3)</f>
        <v>#VALUE!</v>
      </c>
      <c r="K9" s="1148">
        <v>2</v>
      </c>
      <c r="L9" s="1149" t="s">
        <v>190</v>
      </c>
      <c r="M9" s="1148">
        <v>1</v>
      </c>
      <c r="N9" s="1149" t="s">
        <v>190</v>
      </c>
      <c r="O9" s="1148">
        <v>11</v>
      </c>
      <c r="P9" s="1149" t="s">
        <v>190</v>
      </c>
      <c r="Q9" s="1250">
        <f t="shared" si="4"/>
        <v>14</v>
      </c>
      <c r="R9" s="1149" t="e">
        <f t="shared" si="5"/>
        <v>#VALUE!</v>
      </c>
      <c r="S9" s="1148">
        <v>14</v>
      </c>
      <c r="T9" s="1149" t="s">
        <v>190</v>
      </c>
      <c r="U9" s="1148">
        <v>28</v>
      </c>
      <c r="V9" s="1149" t="s">
        <v>190</v>
      </c>
      <c r="W9" s="1148">
        <v>44</v>
      </c>
      <c r="X9" s="1149" t="s">
        <v>190</v>
      </c>
      <c r="Y9" s="1250">
        <f t="shared" si="9"/>
        <v>86</v>
      </c>
      <c r="Z9" s="1149" t="e">
        <f t="shared" si="10"/>
        <v>#VALUE!</v>
      </c>
      <c r="AA9" s="1148">
        <v>34</v>
      </c>
      <c r="AB9" s="1150" t="s">
        <v>190</v>
      </c>
      <c r="AC9" s="1148">
        <v>59</v>
      </c>
      <c r="AD9" s="1150" t="s">
        <v>190</v>
      </c>
      <c r="AE9" s="1148">
        <v>51</v>
      </c>
      <c r="AF9" s="1150" t="s">
        <v>190</v>
      </c>
    </row>
    <row r="10" spans="1:32" ht="33.75" customHeight="1" x14ac:dyDescent="0.25">
      <c r="A10" s="1093" t="s">
        <v>535</v>
      </c>
      <c r="B10" s="1147">
        <v>80</v>
      </c>
      <c r="C10" s="1148">
        <v>180</v>
      </c>
      <c r="D10" s="1149">
        <f t="shared" si="0"/>
        <v>2.25</v>
      </c>
      <c r="E10" s="1148">
        <v>91</v>
      </c>
      <c r="F10" s="1149">
        <f t="shared" ref="F10:F17" si="16">E10/$B10</f>
        <v>1.1375</v>
      </c>
      <c r="G10" s="1148">
        <v>101</v>
      </c>
      <c r="H10" s="1149">
        <f t="shared" ref="H10:H17" si="17">G10/$B10</f>
        <v>1.2625</v>
      </c>
      <c r="I10" s="1250">
        <f t="shared" si="14"/>
        <v>372</v>
      </c>
      <c r="J10" s="1149">
        <f t="shared" si="15"/>
        <v>1.55</v>
      </c>
      <c r="K10" s="1148">
        <v>1</v>
      </c>
      <c r="L10" s="1149">
        <f t="shared" si="1"/>
        <v>1.2500000000000001E-2</v>
      </c>
      <c r="M10" s="1148">
        <v>1</v>
      </c>
      <c r="N10" s="1149">
        <f t="shared" si="2"/>
        <v>1.2500000000000001E-2</v>
      </c>
      <c r="O10" s="1148">
        <v>6</v>
      </c>
      <c r="P10" s="1149">
        <f t="shared" si="3"/>
        <v>7.4999999999999997E-2</v>
      </c>
      <c r="Q10" s="1250">
        <f t="shared" si="4"/>
        <v>8</v>
      </c>
      <c r="R10" s="1149">
        <f t="shared" si="5"/>
        <v>3.3333333333333333E-2</v>
      </c>
      <c r="S10" s="1148">
        <v>6</v>
      </c>
      <c r="T10" s="1149">
        <f t="shared" si="6"/>
        <v>7.4999999999999997E-2</v>
      </c>
      <c r="U10" s="1148">
        <v>21</v>
      </c>
      <c r="V10" s="1149">
        <f t="shared" si="7"/>
        <v>0.26250000000000001</v>
      </c>
      <c r="W10" s="1148">
        <v>30</v>
      </c>
      <c r="X10" s="1149">
        <f t="shared" si="8"/>
        <v>0.375</v>
      </c>
      <c r="Y10" s="1250">
        <f t="shared" si="9"/>
        <v>57</v>
      </c>
      <c r="Z10" s="1149">
        <f t="shared" si="10"/>
        <v>0.23749999999999999</v>
      </c>
      <c r="AA10" s="1148">
        <v>58</v>
      </c>
      <c r="AB10" s="1150">
        <f t="shared" ref="AB10:AB17" si="18">AA10/$B10</f>
        <v>0.72499999999999998</v>
      </c>
      <c r="AC10" s="1148">
        <v>76</v>
      </c>
      <c r="AD10" s="1150">
        <f t="shared" ref="AD10:AD17" si="19">AC10/$B10</f>
        <v>0.95</v>
      </c>
      <c r="AE10" s="1148">
        <v>41</v>
      </c>
      <c r="AF10" s="1150">
        <f t="shared" ref="AF10:AF17" si="20">AE10/$B10</f>
        <v>0.51249999999999996</v>
      </c>
    </row>
    <row r="11" spans="1:32" ht="33.75" customHeight="1" x14ac:dyDescent="0.25">
      <c r="A11" s="1093" t="s">
        <v>536</v>
      </c>
      <c r="B11" s="1147">
        <v>120</v>
      </c>
      <c r="C11" s="1148">
        <v>63</v>
      </c>
      <c r="D11" s="1149">
        <f t="shared" si="0"/>
        <v>0.52500000000000002</v>
      </c>
      <c r="E11" s="1148">
        <v>42</v>
      </c>
      <c r="F11" s="1149">
        <f t="shared" si="16"/>
        <v>0.35</v>
      </c>
      <c r="G11" s="1148">
        <v>41</v>
      </c>
      <c r="H11" s="1149">
        <f t="shared" si="17"/>
        <v>0.34166666666666667</v>
      </c>
      <c r="I11" s="1250">
        <f t="shared" si="14"/>
        <v>146</v>
      </c>
      <c r="J11" s="1149">
        <f t="shared" si="15"/>
        <v>0.40555555555555556</v>
      </c>
      <c r="K11" s="1148">
        <v>2</v>
      </c>
      <c r="L11" s="1149">
        <f t="shared" si="1"/>
        <v>1.6666666666666666E-2</v>
      </c>
      <c r="M11" s="1148">
        <v>0</v>
      </c>
      <c r="N11" s="1149">
        <f t="shared" si="2"/>
        <v>0</v>
      </c>
      <c r="O11" s="1148">
        <v>0</v>
      </c>
      <c r="P11" s="1149">
        <f t="shared" si="3"/>
        <v>0</v>
      </c>
      <c r="Q11" s="1250">
        <f t="shared" si="4"/>
        <v>2</v>
      </c>
      <c r="R11" s="1149">
        <f t="shared" si="5"/>
        <v>5.5555555555555558E-3</v>
      </c>
      <c r="S11" s="1148">
        <v>0</v>
      </c>
      <c r="T11" s="1149">
        <f t="shared" si="6"/>
        <v>0</v>
      </c>
      <c r="U11" s="1148">
        <v>0</v>
      </c>
      <c r="V11" s="1149">
        <f t="shared" si="7"/>
        <v>0</v>
      </c>
      <c r="W11" s="1148">
        <v>9</v>
      </c>
      <c r="X11" s="1149">
        <f t="shared" si="8"/>
        <v>7.4999999999999997E-2</v>
      </c>
      <c r="Y11" s="1250">
        <f t="shared" si="9"/>
        <v>9</v>
      </c>
      <c r="Z11" s="1149">
        <f t="shared" si="10"/>
        <v>2.5000000000000001E-2</v>
      </c>
      <c r="AA11" s="1148">
        <v>10</v>
      </c>
      <c r="AB11" s="1150">
        <f t="shared" si="18"/>
        <v>8.3333333333333329E-2</v>
      </c>
      <c r="AC11" s="1148">
        <v>24</v>
      </c>
      <c r="AD11" s="1150">
        <f t="shared" si="19"/>
        <v>0.2</v>
      </c>
      <c r="AE11" s="1148">
        <v>16</v>
      </c>
      <c r="AF11" s="1150">
        <f t="shared" si="20"/>
        <v>0.13333333333333333</v>
      </c>
    </row>
    <row r="12" spans="1:32" ht="33.75" customHeight="1" x14ac:dyDescent="0.25">
      <c r="A12" s="1093" t="s">
        <v>537</v>
      </c>
      <c r="B12" s="1147">
        <v>80</v>
      </c>
      <c r="C12" s="1148">
        <v>263</v>
      </c>
      <c r="D12" s="1149">
        <f t="shared" si="0"/>
        <v>3.2875000000000001</v>
      </c>
      <c r="E12" s="1148">
        <v>136</v>
      </c>
      <c r="F12" s="1149">
        <f t="shared" si="16"/>
        <v>1.7</v>
      </c>
      <c r="G12" s="1148">
        <v>104</v>
      </c>
      <c r="H12" s="1149">
        <f t="shared" si="17"/>
        <v>1.3</v>
      </c>
      <c r="I12" s="1250">
        <f t="shared" si="14"/>
        <v>503</v>
      </c>
      <c r="J12" s="1149">
        <f t="shared" si="15"/>
        <v>2.0958333333333332</v>
      </c>
      <c r="K12" s="1148">
        <v>2</v>
      </c>
      <c r="L12" s="1149">
        <f t="shared" si="1"/>
        <v>2.5000000000000001E-2</v>
      </c>
      <c r="M12" s="1148">
        <v>1</v>
      </c>
      <c r="N12" s="1149">
        <f t="shared" si="2"/>
        <v>1.2500000000000001E-2</v>
      </c>
      <c r="O12" s="1148">
        <v>0</v>
      </c>
      <c r="P12" s="1149">
        <f t="shared" si="3"/>
        <v>0</v>
      </c>
      <c r="Q12" s="1250">
        <f t="shared" si="4"/>
        <v>3</v>
      </c>
      <c r="R12" s="1149">
        <f t="shared" si="5"/>
        <v>1.2500000000000001E-2</v>
      </c>
      <c r="S12" s="1148">
        <v>43</v>
      </c>
      <c r="T12" s="1149">
        <f t="shared" si="6"/>
        <v>0.53749999999999998</v>
      </c>
      <c r="U12" s="1148">
        <v>20</v>
      </c>
      <c r="V12" s="1149">
        <f t="shared" si="7"/>
        <v>0.25</v>
      </c>
      <c r="W12" s="1148">
        <v>56</v>
      </c>
      <c r="X12" s="1149">
        <f t="shared" si="8"/>
        <v>0.7</v>
      </c>
      <c r="Y12" s="1250">
        <f t="shared" si="9"/>
        <v>119</v>
      </c>
      <c r="Z12" s="1149">
        <f t="shared" si="10"/>
        <v>0.49583333333333335</v>
      </c>
      <c r="AA12" s="1148">
        <v>76</v>
      </c>
      <c r="AB12" s="1150">
        <f t="shared" si="18"/>
        <v>0.95</v>
      </c>
      <c r="AC12" s="1148">
        <v>125</v>
      </c>
      <c r="AD12" s="1150">
        <f t="shared" si="19"/>
        <v>1.5625</v>
      </c>
      <c r="AE12" s="1148">
        <v>118</v>
      </c>
      <c r="AF12" s="1150">
        <f t="shared" si="20"/>
        <v>1.4750000000000001</v>
      </c>
    </row>
    <row r="13" spans="1:32" ht="33.75" customHeight="1" x14ac:dyDescent="0.25">
      <c r="A13" s="1093" t="s">
        <v>538</v>
      </c>
      <c r="B13" s="1147">
        <v>360</v>
      </c>
      <c r="C13" s="1148">
        <v>243</v>
      </c>
      <c r="D13" s="1149">
        <f t="shared" si="0"/>
        <v>0.67500000000000004</v>
      </c>
      <c r="E13" s="1148">
        <v>311</v>
      </c>
      <c r="F13" s="1149">
        <f t="shared" si="16"/>
        <v>0.86388888888888893</v>
      </c>
      <c r="G13" s="1148">
        <v>188</v>
      </c>
      <c r="H13" s="1149">
        <f t="shared" si="17"/>
        <v>0.52222222222222225</v>
      </c>
      <c r="I13" s="1250">
        <f t="shared" si="14"/>
        <v>742</v>
      </c>
      <c r="J13" s="1149">
        <f t="shared" si="15"/>
        <v>0.687037037037037</v>
      </c>
      <c r="K13" s="1148">
        <v>0</v>
      </c>
      <c r="L13" s="1149">
        <f t="shared" si="1"/>
        <v>0</v>
      </c>
      <c r="M13" s="1148">
        <v>0</v>
      </c>
      <c r="N13" s="1149">
        <f t="shared" si="2"/>
        <v>0</v>
      </c>
      <c r="O13" s="1148">
        <v>0</v>
      </c>
      <c r="P13" s="1149">
        <f t="shared" si="3"/>
        <v>0</v>
      </c>
      <c r="Q13" s="1250">
        <f t="shared" si="4"/>
        <v>0</v>
      </c>
      <c r="R13" s="1149">
        <f t="shared" si="5"/>
        <v>0</v>
      </c>
      <c r="S13" s="1148">
        <v>0</v>
      </c>
      <c r="T13" s="1149">
        <f t="shared" si="6"/>
        <v>0</v>
      </c>
      <c r="U13" s="1148">
        <v>13</v>
      </c>
      <c r="V13" s="1149">
        <f t="shared" si="7"/>
        <v>3.6111111111111108E-2</v>
      </c>
      <c r="W13" s="1148">
        <v>196</v>
      </c>
      <c r="X13" s="1149">
        <f t="shared" si="8"/>
        <v>0.5444444444444444</v>
      </c>
      <c r="Y13" s="1250">
        <f t="shared" si="9"/>
        <v>209</v>
      </c>
      <c r="Z13" s="1149">
        <f t="shared" si="10"/>
        <v>0.19351851851851851</v>
      </c>
      <c r="AA13" s="1148">
        <v>186</v>
      </c>
      <c r="AB13" s="1150">
        <f t="shared" si="18"/>
        <v>0.51666666666666672</v>
      </c>
      <c r="AC13" s="1148">
        <v>192</v>
      </c>
      <c r="AD13" s="1150">
        <f t="shared" si="19"/>
        <v>0.53333333333333333</v>
      </c>
      <c r="AE13" s="1148">
        <v>149</v>
      </c>
      <c r="AF13" s="1150">
        <f t="shared" si="20"/>
        <v>0.41388888888888886</v>
      </c>
    </row>
    <row r="14" spans="1:32" ht="33.75" customHeight="1" x14ac:dyDescent="0.25">
      <c r="A14" s="1093" t="s">
        <v>539</v>
      </c>
      <c r="B14" s="1147">
        <v>160</v>
      </c>
      <c r="C14" s="1148">
        <v>203</v>
      </c>
      <c r="D14" s="1149">
        <f t="shared" si="0"/>
        <v>1.26875</v>
      </c>
      <c r="E14" s="1148">
        <v>269</v>
      </c>
      <c r="F14" s="1149">
        <f t="shared" si="16"/>
        <v>1.6812499999999999</v>
      </c>
      <c r="G14" s="1148">
        <v>140</v>
      </c>
      <c r="H14" s="1149">
        <f t="shared" si="17"/>
        <v>0.875</v>
      </c>
      <c r="I14" s="1250">
        <f>SUM(C14,E14,G14)</f>
        <v>612</v>
      </c>
      <c r="J14" s="1149">
        <f t="shared" si="15"/>
        <v>1.2749999999999999</v>
      </c>
      <c r="K14" s="1148">
        <v>0</v>
      </c>
      <c r="L14" s="1149">
        <f t="shared" si="1"/>
        <v>0</v>
      </c>
      <c r="M14" s="1148">
        <v>0</v>
      </c>
      <c r="N14" s="1149">
        <f t="shared" si="2"/>
        <v>0</v>
      </c>
      <c r="O14" s="1148">
        <v>0</v>
      </c>
      <c r="P14" s="1149">
        <f t="shared" si="3"/>
        <v>0</v>
      </c>
      <c r="Q14" s="1250">
        <f t="shared" si="4"/>
        <v>0</v>
      </c>
      <c r="R14" s="1149">
        <f t="shared" si="5"/>
        <v>0</v>
      </c>
      <c r="S14" s="1148">
        <v>0</v>
      </c>
      <c r="T14" s="1149">
        <f t="shared" si="6"/>
        <v>0</v>
      </c>
      <c r="U14" s="1148">
        <v>53</v>
      </c>
      <c r="V14" s="1149">
        <f t="shared" si="7"/>
        <v>0.33124999999999999</v>
      </c>
      <c r="W14" s="1148">
        <v>151</v>
      </c>
      <c r="X14" s="1149">
        <f t="shared" si="8"/>
        <v>0.94374999999999998</v>
      </c>
      <c r="Y14" s="1250">
        <f t="shared" si="9"/>
        <v>204</v>
      </c>
      <c r="Z14" s="1149">
        <f t="shared" si="10"/>
        <v>0.42499999999999999</v>
      </c>
      <c r="AA14" s="1148">
        <v>156</v>
      </c>
      <c r="AB14" s="1150">
        <f t="shared" si="18"/>
        <v>0.97499999999999998</v>
      </c>
      <c r="AC14" s="1148">
        <v>178</v>
      </c>
      <c r="AD14" s="1150">
        <f t="shared" si="19"/>
        <v>1.1125</v>
      </c>
      <c r="AE14" s="1148">
        <v>198</v>
      </c>
      <c r="AF14" s="1150">
        <f t="shared" si="20"/>
        <v>1.2375</v>
      </c>
    </row>
    <row r="15" spans="1:32" ht="19.5" customHeight="1" x14ac:dyDescent="0.25">
      <c r="A15" s="1093" t="s">
        <v>427</v>
      </c>
      <c r="B15" s="1147">
        <v>40</v>
      </c>
      <c r="C15" s="1148">
        <v>83</v>
      </c>
      <c r="D15" s="1149">
        <f t="shared" si="0"/>
        <v>2.0750000000000002</v>
      </c>
      <c r="E15" s="1148">
        <v>72</v>
      </c>
      <c r="F15" s="1149">
        <f t="shared" si="16"/>
        <v>1.8</v>
      </c>
      <c r="G15" s="1148">
        <v>52</v>
      </c>
      <c r="H15" s="1149">
        <f t="shared" si="17"/>
        <v>1.3</v>
      </c>
      <c r="I15" s="1250">
        <f t="shared" si="14"/>
        <v>207</v>
      </c>
      <c r="J15" s="1149">
        <f t="shared" si="15"/>
        <v>1.7250000000000001</v>
      </c>
      <c r="K15" s="1148">
        <v>0</v>
      </c>
      <c r="L15" s="1149">
        <f t="shared" si="1"/>
        <v>0</v>
      </c>
      <c r="M15" s="1148">
        <v>0</v>
      </c>
      <c r="N15" s="1149">
        <f t="shared" si="2"/>
        <v>0</v>
      </c>
      <c r="O15" s="1148">
        <v>0</v>
      </c>
      <c r="P15" s="1149">
        <f t="shared" si="3"/>
        <v>0</v>
      </c>
      <c r="Q15" s="1250">
        <f t="shared" si="4"/>
        <v>0</v>
      </c>
      <c r="R15" s="1149">
        <f t="shared" si="5"/>
        <v>0</v>
      </c>
      <c r="S15" s="1148">
        <v>0</v>
      </c>
      <c r="T15" s="1149">
        <f t="shared" si="6"/>
        <v>0</v>
      </c>
      <c r="U15" s="1148">
        <v>7</v>
      </c>
      <c r="V15" s="1149">
        <f t="shared" si="7"/>
        <v>0.17499999999999999</v>
      </c>
      <c r="W15" s="1148">
        <v>63</v>
      </c>
      <c r="X15" s="1149">
        <f t="shared" si="8"/>
        <v>1.575</v>
      </c>
      <c r="Y15" s="1250">
        <f t="shared" si="9"/>
        <v>70</v>
      </c>
      <c r="Z15" s="1149">
        <f t="shared" si="10"/>
        <v>0.58333333333333337</v>
      </c>
      <c r="AA15" s="1148">
        <v>48</v>
      </c>
      <c r="AB15" s="1150">
        <f t="shared" si="18"/>
        <v>1.2</v>
      </c>
      <c r="AC15" s="1148">
        <v>52</v>
      </c>
      <c r="AD15" s="1150">
        <f t="shared" si="19"/>
        <v>1.3</v>
      </c>
      <c r="AE15" s="1148">
        <v>39</v>
      </c>
      <c r="AF15" s="1150">
        <f t="shared" si="20"/>
        <v>0.97499999999999998</v>
      </c>
    </row>
    <row r="16" spans="1:32" ht="20.25" customHeight="1" x14ac:dyDescent="0.25">
      <c r="A16" s="1093" t="s">
        <v>428</v>
      </c>
      <c r="B16" s="1147">
        <v>10</v>
      </c>
      <c r="C16" s="1148">
        <v>13</v>
      </c>
      <c r="D16" s="1149">
        <f>C16/$B16</f>
        <v>1.3</v>
      </c>
      <c r="E16" s="1148">
        <v>23</v>
      </c>
      <c r="F16" s="1149">
        <f>E16/$B16</f>
        <v>2.2999999999999998</v>
      </c>
      <c r="G16" s="1148">
        <v>18</v>
      </c>
      <c r="H16" s="1149">
        <f>G16/$B16</f>
        <v>1.8</v>
      </c>
      <c r="I16" s="1250">
        <f>SUM(C16,E16,G16)</f>
        <v>54</v>
      </c>
      <c r="J16" s="1149">
        <f>I16/($B16*3)</f>
        <v>1.8</v>
      </c>
      <c r="K16" s="1148">
        <v>0</v>
      </c>
      <c r="L16" s="1149">
        <f t="shared" ref="L16" si="21">K16/$B16</f>
        <v>0</v>
      </c>
      <c r="M16" s="1148">
        <v>0</v>
      </c>
      <c r="N16" s="1149">
        <f t="shared" ref="N16" si="22">M16/$B16</f>
        <v>0</v>
      </c>
      <c r="O16" s="1148">
        <v>0</v>
      </c>
      <c r="P16" s="1149">
        <f t="shared" ref="P16" si="23">O16/$B16</f>
        <v>0</v>
      </c>
      <c r="Q16" s="1250">
        <f t="shared" si="4"/>
        <v>0</v>
      </c>
      <c r="R16" s="1149">
        <f t="shared" si="5"/>
        <v>0</v>
      </c>
      <c r="S16" s="1148">
        <v>0</v>
      </c>
      <c r="T16" s="1149">
        <f t="shared" si="6"/>
        <v>0</v>
      </c>
      <c r="U16" s="1148">
        <v>0</v>
      </c>
      <c r="V16" s="1149">
        <f t="shared" si="7"/>
        <v>0</v>
      </c>
      <c r="W16" s="1148">
        <v>24</v>
      </c>
      <c r="X16" s="1149">
        <f t="shared" si="8"/>
        <v>2.4</v>
      </c>
      <c r="Y16" s="1250">
        <f t="shared" si="9"/>
        <v>24</v>
      </c>
      <c r="Z16" s="1149">
        <f t="shared" si="10"/>
        <v>0.8</v>
      </c>
      <c r="AA16" s="1148">
        <v>21</v>
      </c>
      <c r="AB16" s="1150">
        <f t="shared" si="18"/>
        <v>2.1</v>
      </c>
      <c r="AC16" s="1148">
        <v>30</v>
      </c>
      <c r="AD16" s="1150">
        <f t="shared" si="19"/>
        <v>3</v>
      </c>
      <c r="AE16" s="1148">
        <v>17</v>
      </c>
      <c r="AF16" s="1150">
        <f t="shared" si="20"/>
        <v>1.7</v>
      </c>
    </row>
    <row r="17" spans="1:32" s="1271" customFormat="1" ht="17.25" customHeight="1" x14ac:dyDescent="0.25">
      <c r="A17" s="1251" t="s">
        <v>7</v>
      </c>
      <c r="B17" s="1269">
        <f>SUM(B8:B16)</f>
        <v>970</v>
      </c>
      <c r="C17" s="1269">
        <f>SUM(C8:C16)</f>
        <v>1543</v>
      </c>
      <c r="D17" s="1270">
        <f t="shared" si="0"/>
        <v>1.590721649484536</v>
      </c>
      <c r="E17" s="1269">
        <f>SUM(E8:E16)</f>
        <v>1309</v>
      </c>
      <c r="F17" s="1270">
        <f t="shared" si="16"/>
        <v>1.3494845360824743</v>
      </c>
      <c r="G17" s="1269">
        <f>SUM(G8:G16)</f>
        <v>947</v>
      </c>
      <c r="H17" s="1270">
        <f t="shared" si="17"/>
        <v>0.97628865979381441</v>
      </c>
      <c r="I17" s="1269">
        <f t="shared" si="14"/>
        <v>3799</v>
      </c>
      <c r="J17" s="1270">
        <f t="shared" si="15"/>
        <v>1.3054982817869416</v>
      </c>
      <c r="K17" s="1269">
        <f>SUM(K8:K16)</f>
        <v>10</v>
      </c>
      <c r="L17" s="1270">
        <f t="shared" si="1"/>
        <v>1.0309278350515464E-2</v>
      </c>
      <c r="M17" s="1269">
        <f>SUM(M8:M16)</f>
        <v>16</v>
      </c>
      <c r="N17" s="1270">
        <f t="shared" si="2"/>
        <v>1.6494845360824743E-2</v>
      </c>
      <c r="O17" s="1269">
        <f>SUM(O8:O16)</f>
        <v>17</v>
      </c>
      <c r="P17" s="1270">
        <f t="shared" si="3"/>
        <v>1.7525773195876289E-2</v>
      </c>
      <c r="Q17" s="1269">
        <f t="shared" si="4"/>
        <v>43</v>
      </c>
      <c r="R17" s="1270">
        <f t="shared" si="5"/>
        <v>1.4776632302405498E-2</v>
      </c>
      <c r="S17" s="1269">
        <f>SUM(S8:S16)</f>
        <v>63</v>
      </c>
      <c r="T17" s="1270">
        <f t="shared" si="6"/>
        <v>6.4948453608247428E-2</v>
      </c>
      <c r="U17" s="1269">
        <f>SUM(U8:U16)</f>
        <v>151</v>
      </c>
      <c r="V17" s="1270">
        <f t="shared" si="7"/>
        <v>0.15567010309278351</v>
      </c>
      <c r="W17" s="1269">
        <f>SUM(W8:W16)</f>
        <v>704</v>
      </c>
      <c r="X17" s="1270">
        <f t="shared" si="8"/>
        <v>0.72577319587628863</v>
      </c>
      <c r="Y17" s="1269">
        <f t="shared" si="9"/>
        <v>918</v>
      </c>
      <c r="Z17" s="1270">
        <f t="shared" si="10"/>
        <v>0.31546391752577319</v>
      </c>
      <c r="AA17" s="1269">
        <f>SUM(AA8:AA16)</f>
        <v>733</v>
      </c>
      <c r="AB17" s="1270">
        <f t="shared" si="18"/>
        <v>0.75567010309278349</v>
      </c>
      <c r="AC17" s="1269">
        <f>SUM(AC8:AC16)</f>
        <v>840</v>
      </c>
      <c r="AD17" s="1270">
        <f t="shared" si="19"/>
        <v>0.865979381443299</v>
      </c>
      <c r="AE17" s="1269">
        <f>SUM(AE8:AE16)</f>
        <v>710</v>
      </c>
      <c r="AF17" s="1270">
        <f t="shared" si="20"/>
        <v>0.73195876288659789</v>
      </c>
    </row>
    <row r="19" spans="1:32" x14ac:dyDescent="0.25">
      <c r="A19" s="1248" t="s">
        <v>636</v>
      </c>
    </row>
    <row r="20" spans="1:32" ht="15.75" hidden="1" x14ac:dyDescent="0.25">
      <c r="A20" s="1290" t="s">
        <v>406</v>
      </c>
      <c r="B20" s="1291"/>
      <c r="C20" s="1291"/>
      <c r="D20" s="1291"/>
      <c r="E20" s="1291"/>
      <c r="F20" s="1291"/>
      <c r="G20" s="1291"/>
      <c r="H20" s="1291"/>
      <c r="I20" s="1291"/>
      <c r="J20" s="1291"/>
      <c r="K20" s="1291"/>
      <c r="L20" s="1291"/>
      <c r="M20" s="1291"/>
      <c r="N20" s="1291"/>
      <c r="O20" s="1291"/>
      <c r="P20" s="1291"/>
      <c r="Q20" s="1291"/>
      <c r="R20" s="1291"/>
    </row>
    <row r="21" spans="1:32" ht="23.25" hidden="1" thickBot="1" x14ac:dyDescent="0.3">
      <c r="A21" s="14" t="s">
        <v>14</v>
      </c>
      <c r="B21" s="71" t="s">
        <v>198</v>
      </c>
      <c r="C21" s="14" t="str">
        <f>'Pque N Mundo I'!C23</f>
        <v>JAN_20</v>
      </c>
      <c r="D21" s="15" t="str">
        <f>'Pque N Mundo I'!D23</f>
        <v>%</v>
      </c>
      <c r="E21" s="14" t="str">
        <f>'Pque N Mundo I'!E23</f>
        <v>FEV_20</v>
      </c>
      <c r="F21" s="15" t="str">
        <f>'Pque N Mundo I'!F23</f>
        <v>%</v>
      </c>
      <c r="G21" s="14" t="str">
        <f>'Pque N Mundo I'!G23</f>
        <v>MAR_20</v>
      </c>
      <c r="H21" s="15" t="str">
        <f>'Pque N Mundo I'!H23</f>
        <v>%</v>
      </c>
      <c r="I21" s="101" t="str">
        <f>'Pque N Mundo I'!I23</f>
        <v>Trimestre</v>
      </c>
      <c r="J21" s="13" t="str">
        <f>'Pque N Mundo I'!J23</f>
        <v>% Trim</v>
      </c>
      <c r="K21" s="14" t="str">
        <f>'Pque N Mundo I'!K23</f>
        <v>ABR_20</v>
      </c>
      <c r="L21" s="15" t="str">
        <f>'Pque N Mundo I'!L23</f>
        <v>%</v>
      </c>
      <c r="M21" s="14" t="str">
        <f>'Pque N Mundo I'!M23</f>
        <v>MAIO_20</v>
      </c>
      <c r="N21" s="15" t="str">
        <f>'Pque N Mundo I'!N23</f>
        <v>%</v>
      </c>
      <c r="O21" s="14" t="str">
        <f>'Pque N Mundo I'!O23</f>
        <v>JUN_20</v>
      </c>
      <c r="P21" s="15" t="str">
        <f>'Pque N Mundo I'!P23</f>
        <v>%</v>
      </c>
      <c r="Q21" s="774"/>
      <c r="R21" s="774"/>
    </row>
    <row r="22" spans="1:32" ht="24" hidden="1" x14ac:dyDescent="0.25">
      <c r="A22" s="27" t="s">
        <v>91</v>
      </c>
      <c r="B22" s="10">
        <v>2</v>
      </c>
      <c r="C22" s="708">
        <v>2</v>
      </c>
      <c r="D22" s="19">
        <f>C22/$B22</f>
        <v>1</v>
      </c>
      <c r="E22" s="11"/>
      <c r="F22" s="19">
        <f>E22/$B22</f>
        <v>0</v>
      </c>
      <c r="G22" s="11"/>
      <c r="H22" s="19">
        <f t="shared" ref="H22:H30" si="24">G22/$B22</f>
        <v>0</v>
      </c>
      <c r="I22" s="77">
        <f t="shared" ref="I22:I30" si="25">SUM(C22,E22,G22)</f>
        <v>2</v>
      </c>
      <c r="J22" s="119">
        <f t="shared" ref="J22:J30" si="26">I22/($B22*3)</f>
        <v>0.33333333333333331</v>
      </c>
      <c r="K22" s="11"/>
      <c r="L22" s="19">
        <f t="shared" ref="L22:L30" si="27">K22/$B22</f>
        <v>0</v>
      </c>
      <c r="M22" s="11"/>
      <c r="N22" s="19">
        <f t="shared" ref="N22:N30" si="28">M22/$B22</f>
        <v>0</v>
      </c>
      <c r="O22" s="11"/>
      <c r="P22" s="19">
        <f t="shared" ref="P22:P30" si="29">O22/$B22</f>
        <v>0</v>
      </c>
      <c r="Q22" s="778"/>
      <c r="R22" s="778"/>
    </row>
    <row r="23" spans="1:32" ht="24" hidden="1" x14ac:dyDescent="0.25">
      <c r="A23" s="28" t="s">
        <v>163</v>
      </c>
      <c r="B23" s="5">
        <v>1</v>
      </c>
      <c r="C23" s="709">
        <v>1</v>
      </c>
      <c r="D23" s="20">
        <f t="shared" ref="D23:D30" si="30">C23/$B23</f>
        <v>1</v>
      </c>
      <c r="E23" s="4"/>
      <c r="F23" s="20">
        <f t="shared" ref="F23:F30" si="31">E23/$B23</f>
        <v>0</v>
      </c>
      <c r="G23" s="4"/>
      <c r="H23" s="20">
        <f t="shared" si="24"/>
        <v>0</v>
      </c>
      <c r="I23" s="79">
        <f t="shared" si="25"/>
        <v>1</v>
      </c>
      <c r="J23" s="190">
        <f t="shared" si="26"/>
        <v>0.33333333333333331</v>
      </c>
      <c r="K23" s="4"/>
      <c r="L23" s="20">
        <f t="shared" si="27"/>
        <v>0</v>
      </c>
      <c r="M23" s="4"/>
      <c r="N23" s="20">
        <f t="shared" si="28"/>
        <v>0</v>
      </c>
      <c r="O23" s="4"/>
      <c r="P23" s="20">
        <f t="shared" si="29"/>
        <v>0</v>
      </c>
      <c r="Q23" s="779"/>
      <c r="R23" s="779"/>
    </row>
    <row r="24" spans="1:32" ht="24" hidden="1" x14ac:dyDescent="0.25">
      <c r="A24" s="28" t="s">
        <v>92</v>
      </c>
      <c r="B24" s="5">
        <v>1</v>
      </c>
      <c r="C24" s="714">
        <v>1</v>
      </c>
      <c r="D24" s="20">
        <f t="shared" si="30"/>
        <v>1</v>
      </c>
      <c r="E24" s="4"/>
      <c r="F24" s="20">
        <f t="shared" si="31"/>
        <v>0</v>
      </c>
      <c r="G24" s="4"/>
      <c r="H24" s="20">
        <f t="shared" si="24"/>
        <v>0</v>
      </c>
      <c r="I24" s="79">
        <f t="shared" si="25"/>
        <v>1</v>
      </c>
      <c r="J24" s="190">
        <f t="shared" si="26"/>
        <v>0.33333333333333331</v>
      </c>
      <c r="K24" s="4"/>
      <c r="L24" s="20">
        <f t="shared" si="27"/>
        <v>0</v>
      </c>
      <c r="M24" s="4"/>
      <c r="N24" s="20">
        <f t="shared" si="28"/>
        <v>0</v>
      </c>
      <c r="O24" s="4"/>
      <c r="P24" s="20">
        <f t="shared" si="29"/>
        <v>0</v>
      </c>
      <c r="Q24" s="779"/>
      <c r="R24" s="779"/>
    </row>
    <row r="25" spans="1:32" ht="24" hidden="1" x14ac:dyDescent="0.25">
      <c r="A25" s="28" t="s">
        <v>93</v>
      </c>
      <c r="B25" s="5">
        <v>3</v>
      </c>
      <c r="C25" s="709">
        <v>3</v>
      </c>
      <c r="D25" s="20">
        <f t="shared" si="30"/>
        <v>1</v>
      </c>
      <c r="E25" s="4"/>
      <c r="F25" s="20">
        <f t="shared" si="31"/>
        <v>0</v>
      </c>
      <c r="G25" s="4"/>
      <c r="H25" s="20">
        <f t="shared" si="24"/>
        <v>0</v>
      </c>
      <c r="I25" s="79">
        <f t="shared" si="25"/>
        <v>3</v>
      </c>
      <c r="J25" s="190">
        <f t="shared" si="26"/>
        <v>0.33333333333333331</v>
      </c>
      <c r="K25" s="4"/>
      <c r="L25" s="20">
        <f t="shared" si="27"/>
        <v>0</v>
      </c>
      <c r="M25" s="4"/>
      <c r="N25" s="20">
        <f t="shared" si="28"/>
        <v>0</v>
      </c>
      <c r="O25" s="4"/>
      <c r="P25" s="20">
        <f t="shared" si="29"/>
        <v>0</v>
      </c>
      <c r="Q25" s="779"/>
      <c r="R25" s="779"/>
    </row>
    <row r="26" spans="1:32" hidden="1" x14ac:dyDescent="0.25">
      <c r="A26" s="28" t="s">
        <v>60</v>
      </c>
      <c r="B26" s="207">
        <v>2</v>
      </c>
      <c r="C26" s="709">
        <v>2</v>
      </c>
      <c r="D26" s="20">
        <f t="shared" si="30"/>
        <v>1</v>
      </c>
      <c r="E26" s="4"/>
      <c r="F26" s="20">
        <f t="shared" si="31"/>
        <v>0</v>
      </c>
      <c r="G26" s="4"/>
      <c r="H26" s="20">
        <f t="shared" si="24"/>
        <v>0</v>
      </c>
      <c r="I26" s="79">
        <f t="shared" si="25"/>
        <v>2</v>
      </c>
      <c r="J26" s="190">
        <f t="shared" si="26"/>
        <v>0.33333333333333331</v>
      </c>
      <c r="K26" s="4"/>
      <c r="L26" s="20">
        <f t="shared" si="27"/>
        <v>0</v>
      </c>
      <c r="M26" s="4"/>
      <c r="N26" s="20">
        <f t="shared" si="28"/>
        <v>0</v>
      </c>
      <c r="O26" s="4"/>
      <c r="P26" s="20">
        <f t="shared" si="29"/>
        <v>0</v>
      </c>
      <c r="Q26" s="779"/>
      <c r="R26" s="779"/>
    </row>
    <row r="27" spans="1:32" ht="24" hidden="1" x14ac:dyDescent="0.25">
      <c r="A27" s="28" t="s">
        <v>94</v>
      </c>
      <c r="B27" s="5">
        <v>2</v>
      </c>
      <c r="C27" s="709">
        <v>3</v>
      </c>
      <c r="D27" s="20">
        <f t="shared" si="30"/>
        <v>1.5</v>
      </c>
      <c r="E27" s="4"/>
      <c r="F27" s="20">
        <f t="shared" si="31"/>
        <v>0</v>
      </c>
      <c r="G27" s="4"/>
      <c r="H27" s="20">
        <f t="shared" si="24"/>
        <v>0</v>
      </c>
      <c r="I27" s="79">
        <f t="shared" si="25"/>
        <v>3</v>
      </c>
      <c r="J27" s="190">
        <f t="shared" si="26"/>
        <v>0.5</v>
      </c>
      <c r="K27" s="4"/>
      <c r="L27" s="20">
        <f t="shared" si="27"/>
        <v>0</v>
      </c>
      <c r="M27" s="4"/>
      <c r="N27" s="20">
        <f t="shared" si="28"/>
        <v>0</v>
      </c>
      <c r="O27" s="4"/>
      <c r="P27" s="20">
        <f t="shared" si="29"/>
        <v>0</v>
      </c>
      <c r="Q27" s="779"/>
      <c r="R27" s="779"/>
    </row>
    <row r="28" spans="1:32" ht="36" hidden="1" x14ac:dyDescent="0.25">
      <c r="A28" s="28" t="s">
        <v>95</v>
      </c>
      <c r="B28" s="5">
        <v>1</v>
      </c>
      <c r="C28" s="709">
        <v>1</v>
      </c>
      <c r="D28" s="20">
        <f t="shared" si="30"/>
        <v>1</v>
      </c>
      <c r="E28" s="4"/>
      <c r="F28" s="20">
        <f t="shared" si="31"/>
        <v>0</v>
      </c>
      <c r="G28" s="4"/>
      <c r="H28" s="20">
        <f t="shared" si="24"/>
        <v>0</v>
      </c>
      <c r="I28" s="79">
        <f t="shared" si="25"/>
        <v>1</v>
      </c>
      <c r="J28" s="190">
        <f t="shared" si="26"/>
        <v>0.33333333333333331</v>
      </c>
      <c r="K28" s="4"/>
      <c r="L28" s="20">
        <f t="shared" si="27"/>
        <v>0</v>
      </c>
      <c r="M28" s="4"/>
      <c r="N28" s="20">
        <f t="shared" si="28"/>
        <v>0</v>
      </c>
      <c r="O28" s="4"/>
      <c r="P28" s="20">
        <f t="shared" si="29"/>
        <v>0</v>
      </c>
      <c r="Q28" s="779"/>
      <c r="R28" s="779"/>
    </row>
    <row r="29" spans="1:32" ht="36.75" hidden="1" thickBot="1" x14ac:dyDescent="0.3">
      <c r="A29" s="34" t="s">
        <v>59</v>
      </c>
      <c r="B29" s="17">
        <v>80</v>
      </c>
      <c r="C29" s="18">
        <v>77</v>
      </c>
      <c r="D29" s="21">
        <f t="shared" si="30"/>
        <v>0.96250000000000002</v>
      </c>
      <c r="E29" s="18"/>
      <c r="F29" s="21">
        <f t="shared" si="31"/>
        <v>0</v>
      </c>
      <c r="G29" s="18"/>
      <c r="H29" s="21">
        <f t="shared" si="24"/>
        <v>0</v>
      </c>
      <c r="I29" s="80">
        <f t="shared" si="25"/>
        <v>77</v>
      </c>
      <c r="J29" s="191">
        <f t="shared" si="26"/>
        <v>0.32083333333333336</v>
      </c>
      <c r="K29" s="18"/>
      <c r="L29" s="21">
        <f t="shared" si="27"/>
        <v>0</v>
      </c>
      <c r="M29" s="18"/>
      <c r="N29" s="21">
        <f t="shared" si="28"/>
        <v>0</v>
      </c>
      <c r="O29" s="18"/>
      <c r="P29" s="21">
        <f t="shared" si="29"/>
        <v>0</v>
      </c>
      <c r="Q29" s="782"/>
      <c r="R29" s="782"/>
    </row>
    <row r="30" spans="1:32" ht="15.75" hidden="1" thickBot="1" x14ac:dyDescent="0.3">
      <c r="A30" s="6" t="s">
        <v>7</v>
      </c>
      <c r="B30" s="7">
        <f>SUM(B22:B29)</f>
        <v>92</v>
      </c>
      <c r="C30" s="8">
        <f>SUM(C22:C29)</f>
        <v>90</v>
      </c>
      <c r="D30" s="22">
        <f t="shared" si="30"/>
        <v>0.97826086956521741</v>
      </c>
      <c r="E30" s="8">
        <f>SUM(E22:E29)</f>
        <v>0</v>
      </c>
      <c r="F30" s="22">
        <f t="shared" si="31"/>
        <v>0</v>
      </c>
      <c r="G30" s="8">
        <f>SUM(G22:G29)</f>
        <v>0</v>
      </c>
      <c r="H30" s="22">
        <f t="shared" si="24"/>
        <v>0</v>
      </c>
      <c r="I30" s="81">
        <f t="shared" si="25"/>
        <v>90</v>
      </c>
      <c r="J30" s="82">
        <f t="shared" si="26"/>
        <v>0.32608695652173914</v>
      </c>
      <c r="K30" s="8">
        <f>SUM(K22:K29)</f>
        <v>0</v>
      </c>
      <c r="L30" s="22">
        <f t="shared" si="27"/>
        <v>0</v>
      </c>
      <c r="M30" s="8">
        <f t="shared" ref="M30" si="32">SUM(M22:M29)</f>
        <v>0</v>
      </c>
      <c r="N30" s="22">
        <f t="shared" si="28"/>
        <v>0</v>
      </c>
      <c r="O30" s="8">
        <f t="shared" ref="O30" si="33">SUM(O22:O29)</f>
        <v>0</v>
      </c>
      <c r="P30" s="22">
        <f t="shared" si="29"/>
        <v>0</v>
      </c>
      <c r="Q30" s="22"/>
      <c r="R30" s="22"/>
    </row>
  </sheetData>
  <mergeCells count="5">
    <mergeCell ref="A2:M2"/>
    <mergeCell ref="A3:M3"/>
    <mergeCell ref="A20:R20"/>
    <mergeCell ref="A6:AF6"/>
    <mergeCell ref="A5:AF5"/>
  </mergeCells>
  <pageMargins left="0.23622047244094491" right="0.23622047244094491" top="0.38" bottom="0.74803149606299213" header="0.31496062992125984" footer="0.31496062992125984"/>
  <pageSetup paperSize="9" scale="62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H31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4.7109375" customWidth="1"/>
    <col min="2" max="2" width="9.140625" bestFit="1" customWidth="1"/>
    <col min="3" max="3" width="7.5703125" bestFit="1" customWidth="1"/>
    <col min="4" max="4" width="8.42578125" bestFit="1" customWidth="1"/>
    <col min="5" max="5" width="7.28515625" bestFit="1" customWidth="1"/>
    <col min="6" max="6" width="7.5703125" bestFit="1" customWidth="1"/>
    <col min="7" max="7" width="8" bestFit="1" customWidth="1"/>
    <col min="8" max="8" width="7.5703125" bestFit="1" customWidth="1"/>
    <col min="9" max="9" width="9" hidden="1" customWidth="1"/>
    <col min="10" max="10" width="6.42578125" hidden="1" customWidth="1"/>
    <col min="11" max="11" width="7.7109375" bestFit="1" customWidth="1"/>
    <col min="12" max="12" width="7.42578125" customWidth="1"/>
    <col min="13" max="13" width="8.5703125" bestFit="1" customWidth="1"/>
    <col min="14" max="14" width="7.140625" customWidth="1"/>
    <col min="15" max="15" width="7.5703125" bestFit="1" customWidth="1"/>
    <col min="16" max="16" width="8.42578125" bestFit="1" customWidth="1"/>
    <col min="17" max="17" width="8" hidden="1" customWidth="1"/>
    <col min="18" max="18" width="6.42578125" hidden="1" customWidth="1"/>
    <col min="19" max="19" width="7.42578125" bestFit="1" customWidth="1"/>
    <col min="20" max="20" width="8.42578125" bestFit="1" customWidth="1"/>
    <col min="21" max="21" width="7.7109375" bestFit="1" customWidth="1"/>
    <col min="22" max="22" width="8.42578125" bestFit="1" customWidth="1"/>
    <col min="23" max="23" width="7.42578125" bestFit="1" customWidth="1"/>
    <col min="24" max="24" width="8.42578125" bestFit="1" customWidth="1"/>
    <col min="25" max="25" width="8" hidden="1" customWidth="1"/>
    <col min="26" max="26" width="6.42578125" hidden="1" customWidth="1"/>
    <col min="27" max="27" width="7.7109375" bestFit="1" customWidth="1"/>
    <col min="28" max="28" width="8.42578125" bestFit="1" customWidth="1"/>
    <col min="29" max="29" width="7.7109375" bestFit="1" customWidth="1"/>
    <col min="30" max="30" width="8.42578125" bestFit="1" customWidth="1"/>
    <col min="31" max="31" width="7.42578125" bestFit="1" customWidth="1"/>
    <col min="32" max="32" width="8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591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3.25" customHeight="1" x14ac:dyDescent="0.25">
      <c r="A8" s="1093" t="s">
        <v>541</v>
      </c>
      <c r="B8" s="1147">
        <v>864</v>
      </c>
      <c r="C8" s="1148">
        <v>1045</v>
      </c>
      <c r="D8" s="1149">
        <f>C8/$B8</f>
        <v>1.2094907407407407</v>
      </c>
      <c r="E8" s="1148">
        <v>816</v>
      </c>
      <c r="F8" s="1149">
        <f>E8/$B8</f>
        <v>0.94444444444444442</v>
      </c>
      <c r="G8" s="1148">
        <v>655</v>
      </c>
      <c r="H8" s="1149">
        <f t="shared" ref="H8:H13" si="0">G8/$B8</f>
        <v>0.75810185185185186</v>
      </c>
      <c r="I8" s="1250">
        <f t="shared" ref="I8:I14" si="1">SUM(C8,E8,G8)</f>
        <v>2516</v>
      </c>
      <c r="J8" s="1149">
        <f t="shared" ref="J8:J14" si="2">I8/($B8*3)</f>
        <v>0.97067901234567899</v>
      </c>
      <c r="K8" s="1148">
        <v>80</v>
      </c>
      <c r="L8" s="1149">
        <f t="shared" ref="L8:N14" si="3">K8/$B8</f>
        <v>9.2592592592592587E-2</v>
      </c>
      <c r="M8" s="1148">
        <v>58</v>
      </c>
      <c r="N8" s="1149">
        <f t="shared" si="3"/>
        <v>6.7129629629629636E-2</v>
      </c>
      <c r="O8" s="1148">
        <v>77</v>
      </c>
      <c r="P8" s="1149">
        <f t="shared" ref="P8:P14" si="4">O8/$B8</f>
        <v>8.9120370370370364E-2</v>
      </c>
      <c r="Q8" s="1250">
        <f t="shared" ref="Q8:Q14" si="5">SUM(K8,M8,O8)</f>
        <v>215</v>
      </c>
      <c r="R8" s="1149">
        <f t="shared" ref="R8:R14" si="6">Q8/($B8*3)</f>
        <v>8.2947530864197525E-2</v>
      </c>
      <c r="S8" s="1148">
        <v>130</v>
      </c>
      <c r="T8" s="1149">
        <f>S8/$B8</f>
        <v>0.15046296296296297</v>
      </c>
      <c r="U8" s="1148">
        <v>133</v>
      </c>
      <c r="V8" s="1149">
        <f t="shared" ref="V8:V14" si="7">U8/$B8</f>
        <v>0.15393518518518517</v>
      </c>
      <c r="W8" s="1148">
        <v>380</v>
      </c>
      <c r="X8" s="1149">
        <f t="shared" ref="X8:X14" si="8">W8/$B8</f>
        <v>0.43981481481481483</v>
      </c>
      <c r="Y8" s="1250">
        <f t="shared" ref="Y8:Y14" si="9">SUM(S8,U8,W8)</f>
        <v>643</v>
      </c>
      <c r="Z8" s="1149">
        <f t="shared" ref="Z8:Z14" si="10">Y8/($B8*3)</f>
        <v>0.24807098765432098</v>
      </c>
      <c r="AA8" s="1148">
        <v>458</v>
      </c>
      <c r="AB8" s="1150">
        <f t="shared" ref="AB8" si="11">AA8/$B8</f>
        <v>0.53009259259259256</v>
      </c>
      <c r="AC8" s="1148">
        <v>484</v>
      </c>
      <c r="AD8" s="1150">
        <f t="shared" ref="AD8" si="12">AC8/$B8</f>
        <v>0.56018518518518523</v>
      </c>
      <c r="AE8" s="1148">
        <v>466</v>
      </c>
      <c r="AF8" s="1150">
        <f t="shared" ref="AF8" si="13">AE8/$B8</f>
        <v>0.53935185185185186</v>
      </c>
    </row>
    <row r="9" spans="1:32" ht="23.25" customHeight="1" x14ac:dyDescent="0.25">
      <c r="A9" s="1093" t="s">
        <v>527</v>
      </c>
      <c r="B9" s="1147">
        <v>3024</v>
      </c>
      <c r="C9" s="1148">
        <v>2915</v>
      </c>
      <c r="D9" s="1149">
        <f t="shared" ref="D9:D13" si="14">C9/$B9</f>
        <v>0.96395502645502651</v>
      </c>
      <c r="E9" s="1148">
        <v>1855</v>
      </c>
      <c r="F9" s="1149">
        <f t="shared" ref="F9:F13" si="15">E9/$B9</f>
        <v>0.61342592592592593</v>
      </c>
      <c r="G9" s="1148">
        <v>1540</v>
      </c>
      <c r="H9" s="1149">
        <f t="shared" si="0"/>
        <v>0.5092592592592593</v>
      </c>
      <c r="I9" s="1250">
        <f>SUM(C9,E9,G9)</f>
        <v>6310</v>
      </c>
      <c r="J9" s="1149">
        <f>I9/($B9*3)</f>
        <v>0.69554673721340388</v>
      </c>
      <c r="K9" s="1148">
        <v>82</v>
      </c>
      <c r="L9" s="1149">
        <f t="shared" si="3"/>
        <v>2.7116402116402115E-2</v>
      </c>
      <c r="M9" s="1148">
        <v>65</v>
      </c>
      <c r="N9" s="1149">
        <f t="shared" si="3"/>
        <v>2.1494708994708994E-2</v>
      </c>
      <c r="O9" s="1148">
        <v>57</v>
      </c>
      <c r="P9" s="1149">
        <f t="shared" si="4"/>
        <v>1.8849206349206348E-2</v>
      </c>
      <c r="Q9" s="1250">
        <f t="shared" si="5"/>
        <v>204</v>
      </c>
      <c r="R9" s="1149">
        <f t="shared" si="6"/>
        <v>2.2486772486772486E-2</v>
      </c>
      <c r="S9" s="1148">
        <v>99</v>
      </c>
      <c r="T9" s="1149">
        <f>S9/$B9</f>
        <v>3.273809523809524E-2</v>
      </c>
      <c r="U9" s="1148">
        <v>100</v>
      </c>
      <c r="V9" s="1149">
        <f t="shared" si="7"/>
        <v>3.3068783068783067E-2</v>
      </c>
      <c r="W9" s="1148">
        <v>628</v>
      </c>
      <c r="X9" s="1149">
        <f t="shared" si="8"/>
        <v>0.20767195767195767</v>
      </c>
      <c r="Y9" s="1250">
        <f t="shared" si="9"/>
        <v>827</v>
      </c>
      <c r="Z9" s="1149">
        <f t="shared" si="10"/>
        <v>9.1159611992945325E-2</v>
      </c>
      <c r="AA9" s="1148">
        <v>904</v>
      </c>
      <c r="AB9" s="1150">
        <f t="shared" ref="AB9:AB14" si="16">AA9/$B9</f>
        <v>0.29894179894179895</v>
      </c>
      <c r="AC9" s="1148">
        <v>741</v>
      </c>
      <c r="AD9" s="1150">
        <f t="shared" ref="AD9:AD14" si="17">AC9/$B9</f>
        <v>0.24503968253968253</v>
      </c>
      <c r="AE9" s="1148">
        <v>783</v>
      </c>
      <c r="AF9" s="1150">
        <f t="shared" ref="AF9:AF14" si="18">AE9/$B9</f>
        <v>0.25892857142857145</v>
      </c>
    </row>
    <row r="10" spans="1:32" ht="23.25" customHeight="1" x14ac:dyDescent="0.25">
      <c r="A10" s="1093" t="s">
        <v>564</v>
      </c>
      <c r="B10" s="1147">
        <v>789</v>
      </c>
      <c r="C10" s="1148">
        <v>284</v>
      </c>
      <c r="D10" s="1149">
        <f t="shared" si="14"/>
        <v>0.35994930291508237</v>
      </c>
      <c r="E10" s="1148">
        <v>545</v>
      </c>
      <c r="F10" s="1149">
        <f t="shared" si="15"/>
        <v>0.69074778200253484</v>
      </c>
      <c r="G10" s="1148">
        <v>446</v>
      </c>
      <c r="H10" s="1149">
        <f t="shared" si="0"/>
        <v>0.56527249683143221</v>
      </c>
      <c r="I10" s="1250">
        <f>SUM(C10,E10,G10)</f>
        <v>1275</v>
      </c>
      <c r="J10" s="1149">
        <f>I10/($B10*3)</f>
        <v>0.53865652724968316</v>
      </c>
      <c r="K10" s="1148">
        <v>202</v>
      </c>
      <c r="L10" s="1149">
        <f t="shared" si="3"/>
        <v>0.25602027883396705</v>
      </c>
      <c r="M10" s="1148">
        <v>196</v>
      </c>
      <c r="N10" s="1149">
        <f t="shared" si="3"/>
        <v>0.24841571609632446</v>
      </c>
      <c r="O10" s="1148">
        <v>138</v>
      </c>
      <c r="P10" s="1149">
        <f t="shared" si="4"/>
        <v>0.17490494296577946</v>
      </c>
      <c r="Q10" s="1250">
        <f t="shared" si="5"/>
        <v>536</v>
      </c>
      <c r="R10" s="1149">
        <f t="shared" si="6"/>
        <v>0.22644697929869032</v>
      </c>
      <c r="S10" s="1148">
        <v>387</v>
      </c>
      <c r="T10" s="1149">
        <f t="shared" ref="T10:T14" si="19">S10/$B10</f>
        <v>0.49049429657794674</v>
      </c>
      <c r="U10" s="1148">
        <v>496</v>
      </c>
      <c r="V10" s="1149">
        <f t="shared" si="7"/>
        <v>0.62864385297845371</v>
      </c>
      <c r="W10" s="1148">
        <v>540</v>
      </c>
      <c r="X10" s="1149">
        <f t="shared" si="8"/>
        <v>0.68441064638783267</v>
      </c>
      <c r="Y10" s="1250">
        <f t="shared" si="9"/>
        <v>1423</v>
      </c>
      <c r="Z10" s="1149">
        <f t="shared" si="10"/>
        <v>0.60118293198141104</v>
      </c>
      <c r="AA10" s="1148">
        <v>405</v>
      </c>
      <c r="AB10" s="1150">
        <f t="shared" si="16"/>
        <v>0.51330798479087447</v>
      </c>
      <c r="AC10" s="1148">
        <v>469</v>
      </c>
      <c r="AD10" s="1150">
        <f t="shared" si="17"/>
        <v>0.59442332065906212</v>
      </c>
      <c r="AE10" s="1148">
        <v>314</v>
      </c>
      <c r="AF10" s="1150">
        <f t="shared" si="18"/>
        <v>0.39797211660329529</v>
      </c>
    </row>
    <row r="11" spans="1:32" ht="23.25" customHeight="1" x14ac:dyDescent="0.25">
      <c r="A11" s="1093" t="s">
        <v>565</v>
      </c>
      <c r="B11" s="1147">
        <v>526</v>
      </c>
      <c r="C11" s="1148">
        <v>378</v>
      </c>
      <c r="D11" s="1149">
        <f t="shared" si="14"/>
        <v>0.71863117870722437</v>
      </c>
      <c r="E11" s="1148">
        <v>331</v>
      </c>
      <c r="F11" s="1149">
        <f t="shared" si="15"/>
        <v>0.62927756653992395</v>
      </c>
      <c r="G11" s="1148">
        <v>259</v>
      </c>
      <c r="H11" s="1149">
        <f t="shared" si="0"/>
        <v>0.4923954372623574</v>
      </c>
      <c r="I11" s="1250">
        <f t="shared" si="1"/>
        <v>968</v>
      </c>
      <c r="J11" s="1149">
        <f t="shared" si="2"/>
        <v>0.61343472750316852</v>
      </c>
      <c r="K11" s="1148">
        <v>38</v>
      </c>
      <c r="L11" s="1149">
        <f t="shared" si="3"/>
        <v>7.2243346007604556E-2</v>
      </c>
      <c r="M11" s="1148">
        <v>28</v>
      </c>
      <c r="N11" s="1149">
        <f t="shared" si="3"/>
        <v>5.3231939163498096E-2</v>
      </c>
      <c r="O11" s="1148">
        <v>70</v>
      </c>
      <c r="P11" s="1149">
        <f t="shared" si="4"/>
        <v>0.13307984790874525</v>
      </c>
      <c r="Q11" s="1250">
        <f t="shared" si="5"/>
        <v>136</v>
      </c>
      <c r="R11" s="1149">
        <f t="shared" si="6"/>
        <v>8.6185044359949309E-2</v>
      </c>
      <c r="S11" s="1148">
        <v>172</v>
      </c>
      <c r="T11" s="1149">
        <f t="shared" si="19"/>
        <v>0.3269961977186312</v>
      </c>
      <c r="U11" s="1148">
        <v>73</v>
      </c>
      <c r="V11" s="1149">
        <f t="shared" si="7"/>
        <v>0.13878326996197718</v>
      </c>
      <c r="W11" s="1148">
        <v>120</v>
      </c>
      <c r="X11" s="1149">
        <f t="shared" si="8"/>
        <v>0.22813688212927757</v>
      </c>
      <c r="Y11" s="1250">
        <f t="shared" si="9"/>
        <v>365</v>
      </c>
      <c r="Z11" s="1149">
        <f t="shared" si="10"/>
        <v>0.23130544993662863</v>
      </c>
      <c r="AA11" s="1148">
        <v>207</v>
      </c>
      <c r="AB11" s="1150">
        <f t="shared" si="16"/>
        <v>0.39353612167300378</v>
      </c>
      <c r="AC11" s="1148">
        <v>199</v>
      </c>
      <c r="AD11" s="1150">
        <f t="shared" si="17"/>
        <v>0.37832699619771865</v>
      </c>
      <c r="AE11" s="1148">
        <v>161</v>
      </c>
      <c r="AF11" s="1150">
        <f t="shared" si="18"/>
        <v>0.30608365019011408</v>
      </c>
    </row>
    <row r="12" spans="1:32" ht="23.25" customHeight="1" x14ac:dyDescent="0.25">
      <c r="A12" s="1093" t="s">
        <v>572</v>
      </c>
      <c r="B12" s="1254">
        <v>125</v>
      </c>
      <c r="C12" s="1148">
        <v>94</v>
      </c>
      <c r="D12" s="1149">
        <f t="shared" si="14"/>
        <v>0.752</v>
      </c>
      <c r="E12" s="1148">
        <v>123</v>
      </c>
      <c r="F12" s="1149">
        <f t="shared" si="15"/>
        <v>0.98399999999999999</v>
      </c>
      <c r="G12" s="1148">
        <v>0</v>
      </c>
      <c r="H12" s="1149">
        <f t="shared" si="0"/>
        <v>0</v>
      </c>
      <c r="I12" s="1250">
        <f t="shared" si="1"/>
        <v>217</v>
      </c>
      <c r="J12" s="1149">
        <f t="shared" si="2"/>
        <v>0.57866666666666666</v>
      </c>
      <c r="K12" s="1148">
        <v>6</v>
      </c>
      <c r="L12" s="1149">
        <f t="shared" si="3"/>
        <v>4.8000000000000001E-2</v>
      </c>
      <c r="M12" s="1148">
        <v>3</v>
      </c>
      <c r="N12" s="1149">
        <f t="shared" si="3"/>
        <v>2.4E-2</v>
      </c>
      <c r="O12" s="1148">
        <v>131</v>
      </c>
      <c r="P12" s="1149">
        <f t="shared" si="4"/>
        <v>1.048</v>
      </c>
      <c r="Q12" s="1250">
        <f t="shared" si="5"/>
        <v>140</v>
      </c>
      <c r="R12" s="1149">
        <f t="shared" si="6"/>
        <v>0.37333333333333335</v>
      </c>
      <c r="S12" s="1148">
        <v>148</v>
      </c>
      <c r="T12" s="1149">
        <f t="shared" si="19"/>
        <v>1.1839999999999999</v>
      </c>
      <c r="U12" s="1148">
        <v>146</v>
      </c>
      <c r="V12" s="1149">
        <f t="shared" si="7"/>
        <v>1.1679999999999999</v>
      </c>
      <c r="W12" s="1148">
        <v>132</v>
      </c>
      <c r="X12" s="1149">
        <f t="shared" si="8"/>
        <v>1.056</v>
      </c>
      <c r="Y12" s="1250">
        <f t="shared" si="9"/>
        <v>426</v>
      </c>
      <c r="Z12" s="1149">
        <f t="shared" si="10"/>
        <v>1.1359999999999999</v>
      </c>
      <c r="AA12" s="1148">
        <v>129</v>
      </c>
      <c r="AB12" s="1150">
        <f t="shared" si="16"/>
        <v>1.032</v>
      </c>
      <c r="AC12" s="1148">
        <v>143</v>
      </c>
      <c r="AD12" s="1150">
        <f t="shared" si="17"/>
        <v>1.1439999999999999</v>
      </c>
      <c r="AE12" s="1148">
        <v>142</v>
      </c>
      <c r="AF12" s="1150">
        <f t="shared" si="18"/>
        <v>1.1359999999999999</v>
      </c>
    </row>
    <row r="13" spans="1:32" ht="23.25" customHeight="1" x14ac:dyDescent="0.25">
      <c r="A13" s="1093" t="s">
        <v>573</v>
      </c>
      <c r="B13" s="1147">
        <v>526</v>
      </c>
      <c r="C13" s="1148">
        <v>205</v>
      </c>
      <c r="D13" s="1149">
        <f t="shared" si="14"/>
        <v>0.38973384030418251</v>
      </c>
      <c r="E13" s="1148">
        <v>416</v>
      </c>
      <c r="F13" s="1149">
        <f t="shared" si="15"/>
        <v>0.79087452471482889</v>
      </c>
      <c r="G13" s="1148">
        <v>343</v>
      </c>
      <c r="H13" s="1149">
        <f t="shared" si="0"/>
        <v>0.65209125475285168</v>
      </c>
      <c r="I13" s="1250">
        <f t="shared" si="1"/>
        <v>964</v>
      </c>
      <c r="J13" s="1149">
        <f t="shared" si="2"/>
        <v>0.61089987325728767</v>
      </c>
      <c r="K13" s="1148">
        <v>110</v>
      </c>
      <c r="L13" s="1149">
        <f t="shared" si="3"/>
        <v>0.20912547528517111</v>
      </c>
      <c r="M13" s="1148">
        <v>145</v>
      </c>
      <c r="N13" s="1149">
        <f t="shared" si="3"/>
        <v>0.27566539923954375</v>
      </c>
      <c r="O13" s="1148">
        <v>154</v>
      </c>
      <c r="P13" s="1149">
        <f t="shared" si="4"/>
        <v>0.29277566539923955</v>
      </c>
      <c r="Q13" s="1250">
        <f t="shared" si="5"/>
        <v>409</v>
      </c>
      <c r="R13" s="1149">
        <f t="shared" si="6"/>
        <v>0.25918884664131814</v>
      </c>
      <c r="S13" s="1148">
        <v>150</v>
      </c>
      <c r="T13" s="1149">
        <f t="shared" si="19"/>
        <v>0.28517110266159695</v>
      </c>
      <c r="U13" s="1148">
        <v>294</v>
      </c>
      <c r="V13" s="1149">
        <f t="shared" si="7"/>
        <v>0.55893536121673004</v>
      </c>
      <c r="W13" s="1148">
        <v>298</v>
      </c>
      <c r="X13" s="1149">
        <f t="shared" si="8"/>
        <v>0.56653992395437258</v>
      </c>
      <c r="Y13" s="1250">
        <f t="shared" si="9"/>
        <v>742</v>
      </c>
      <c r="Z13" s="1149">
        <f t="shared" si="10"/>
        <v>0.47021546261089986</v>
      </c>
      <c r="AA13" s="1148">
        <v>244</v>
      </c>
      <c r="AB13" s="1150">
        <f t="shared" si="16"/>
        <v>0.46387832699619774</v>
      </c>
      <c r="AC13" s="1148">
        <v>159</v>
      </c>
      <c r="AD13" s="1150">
        <f t="shared" si="17"/>
        <v>0.30228136882129275</v>
      </c>
      <c r="AE13" s="1148">
        <v>121</v>
      </c>
      <c r="AF13" s="1150">
        <f t="shared" si="18"/>
        <v>0.23003802281368821</v>
      </c>
    </row>
    <row r="14" spans="1:32" s="1271" customFormat="1" ht="17.25" customHeight="1" x14ac:dyDescent="0.25">
      <c r="A14" s="1251" t="s">
        <v>7</v>
      </c>
      <c r="B14" s="1269">
        <f>SUM(B8:B13)</f>
        <v>5854</v>
      </c>
      <c r="C14" s="1269">
        <f>SUM(C8:C13)</f>
        <v>4921</v>
      </c>
      <c r="D14" s="1270">
        <v>0.60412789714092374</v>
      </c>
      <c r="E14" s="1269">
        <f>SUM(E8:E13)</f>
        <v>4086</v>
      </c>
      <c r="F14" s="1270">
        <v>0.68973100998139059</v>
      </c>
      <c r="G14" s="1269">
        <f>SUM(G8:G13)</f>
        <v>3243</v>
      </c>
      <c r="H14" s="1270">
        <f t="shared" ref="H14" si="20">G14/$B14</f>
        <v>0.55398018448923814</v>
      </c>
      <c r="I14" s="1269">
        <f t="shared" si="1"/>
        <v>12250</v>
      </c>
      <c r="J14" s="1270">
        <f t="shared" si="2"/>
        <v>0.69752875526705382</v>
      </c>
      <c r="K14" s="1269">
        <f>SUM(K8:K13)</f>
        <v>518</v>
      </c>
      <c r="L14" s="1270">
        <f t="shared" ref="L14" si="21">K14/$B14</f>
        <v>8.8486504953877693E-2</v>
      </c>
      <c r="M14" s="1269">
        <f t="shared" ref="M14" si="22">SUM(M8:M13)</f>
        <v>495</v>
      </c>
      <c r="N14" s="1270">
        <f t="shared" si="3"/>
        <v>8.4557567475230605E-2</v>
      </c>
      <c r="O14" s="1269">
        <f t="shared" ref="O14" si="23">SUM(O8:O13)</f>
        <v>627</v>
      </c>
      <c r="P14" s="1270">
        <f t="shared" si="4"/>
        <v>0.10710625213529211</v>
      </c>
      <c r="Q14" s="1269">
        <f t="shared" si="5"/>
        <v>1640</v>
      </c>
      <c r="R14" s="1270">
        <f t="shared" si="6"/>
        <v>9.3383441521466798E-2</v>
      </c>
      <c r="S14" s="1269">
        <f>SUM(S8:S13)</f>
        <v>1086</v>
      </c>
      <c r="T14" s="1270">
        <f t="shared" si="19"/>
        <v>0.18551417833959685</v>
      </c>
      <c r="U14" s="1269">
        <f t="shared" ref="U14" si="24">SUM(U8:U13)</f>
        <v>1242</v>
      </c>
      <c r="V14" s="1270">
        <f t="shared" si="7"/>
        <v>0.21216262384694226</v>
      </c>
      <c r="W14" s="1269">
        <f t="shared" ref="W14" si="25">SUM(W8:W13)</f>
        <v>2098</v>
      </c>
      <c r="X14" s="1270">
        <f t="shared" si="8"/>
        <v>0.35838742740006835</v>
      </c>
      <c r="Y14" s="1269">
        <f t="shared" si="9"/>
        <v>4426</v>
      </c>
      <c r="Z14" s="1270">
        <f t="shared" si="10"/>
        <v>0.25202140986220251</v>
      </c>
      <c r="AA14" s="1269">
        <f>SUM(AA8:AA13)</f>
        <v>2347</v>
      </c>
      <c r="AB14" s="1270">
        <f t="shared" si="16"/>
        <v>0.40092244619063888</v>
      </c>
      <c r="AC14" s="1269">
        <f t="shared" ref="AC14" si="26">SUM(AC8:AC13)</f>
        <v>2195</v>
      </c>
      <c r="AD14" s="1270">
        <f t="shared" si="17"/>
        <v>0.37495729415784079</v>
      </c>
      <c r="AE14" s="1269">
        <f t="shared" ref="AE14" si="27">SUM(AE8:AE13)</f>
        <v>1987</v>
      </c>
      <c r="AF14" s="1270">
        <f t="shared" si="18"/>
        <v>0.33942603348138023</v>
      </c>
    </row>
    <row r="16" spans="1:32" x14ac:dyDescent="0.25">
      <c r="A16" s="1248" t="s">
        <v>636</v>
      </c>
    </row>
    <row r="17" spans="1:18" ht="15.75" hidden="1" x14ac:dyDescent="0.25">
      <c r="A17" s="1290" t="s">
        <v>411</v>
      </c>
      <c r="B17" s="1291"/>
      <c r="C17" s="1291"/>
      <c r="D17" s="1291"/>
      <c r="E17" s="1291"/>
      <c r="F17" s="1291"/>
      <c r="G17" s="1291"/>
      <c r="H17" s="1291"/>
      <c r="I17" s="1291"/>
      <c r="J17" s="1291"/>
      <c r="K17" s="1291"/>
      <c r="L17" s="1291"/>
      <c r="M17" s="1291"/>
      <c r="N17" s="1291"/>
      <c r="O17" s="1291"/>
      <c r="P17" s="1291"/>
      <c r="Q17" s="1291"/>
      <c r="R17" s="1291"/>
    </row>
    <row r="18" spans="1:18" ht="23.25" hidden="1" thickBot="1" x14ac:dyDescent="0.3">
      <c r="A18" s="14" t="s">
        <v>14</v>
      </c>
      <c r="B18" s="71" t="s">
        <v>198</v>
      </c>
      <c r="C18" s="14" t="str">
        <f>'UBS Izolina Mazzei'!C32</f>
        <v>JAN_20</v>
      </c>
      <c r="D18" s="15" t="str">
        <f>'UBS Izolina Mazzei'!D32</f>
        <v>%</v>
      </c>
      <c r="E18" s="14" t="str">
        <f>'UBS Izolina Mazzei'!E32</f>
        <v>FEV_20</v>
      </c>
      <c r="F18" s="15" t="str">
        <f>'UBS Izolina Mazzei'!F32</f>
        <v>%</v>
      </c>
      <c r="G18" s="14" t="str">
        <f>'UBS Izolina Mazzei'!G32</f>
        <v>MAR_20</v>
      </c>
      <c r="H18" s="15" t="str">
        <f>'UBS Izolina Mazzei'!H32</f>
        <v>%</v>
      </c>
      <c r="I18" s="101" t="str">
        <f>'UBS Izolina Mazzei'!I32</f>
        <v>Trimestre</v>
      </c>
      <c r="J18" s="13" t="str">
        <f>'UBS Izolina Mazzei'!J32</f>
        <v>% Trim</v>
      </c>
      <c r="K18" s="14" t="str">
        <f>'UBS Izolina Mazzei'!K32</f>
        <v>ABR_20</v>
      </c>
      <c r="L18" s="15" t="str">
        <f>'UBS Izolina Mazzei'!L32</f>
        <v>%</v>
      </c>
      <c r="M18" s="14" t="str">
        <f>'UBS Izolina Mazzei'!M32</f>
        <v>MAIO_20</v>
      </c>
      <c r="N18" s="15" t="str">
        <f>'UBS Izolina Mazzei'!N32</f>
        <v>%</v>
      </c>
      <c r="O18" s="14" t="str">
        <f>'UBS Izolina Mazzei'!O32</f>
        <v>JUN_20</v>
      </c>
      <c r="P18" s="15" t="str">
        <f>'UBS Izolina Mazzei'!P32</f>
        <v>%</v>
      </c>
      <c r="Q18" s="774"/>
      <c r="R18" s="774"/>
    </row>
    <row r="19" spans="1:18" hidden="1" x14ac:dyDescent="0.25">
      <c r="A19" s="89" t="s">
        <v>33</v>
      </c>
      <c r="B19" s="10">
        <v>9</v>
      </c>
      <c r="C19" s="708">
        <v>7</v>
      </c>
      <c r="D19" s="19">
        <f>C19/$B19</f>
        <v>0.77777777777777779</v>
      </c>
      <c r="E19" s="11"/>
      <c r="F19" s="19">
        <f t="shared" ref="F19:F29" si="28">E19/$B19</f>
        <v>0</v>
      </c>
      <c r="G19" s="11"/>
      <c r="H19" s="19">
        <f t="shared" ref="H19:H29" si="29">G19/$B19</f>
        <v>0</v>
      </c>
      <c r="I19" s="77">
        <f t="shared" ref="I19:I29" si="30">SUM(C19,E19,G19)</f>
        <v>7</v>
      </c>
      <c r="J19" s="119">
        <f t="shared" ref="J19:J29" si="31">I19/($B19*3)</f>
        <v>0.25925925925925924</v>
      </c>
      <c r="K19" s="11"/>
      <c r="L19" s="19">
        <f t="shared" ref="L19:L29" si="32">K19/$B19</f>
        <v>0</v>
      </c>
      <c r="M19" s="11"/>
      <c r="N19" s="19">
        <f t="shared" ref="N19:N29" si="33">M19/$B19</f>
        <v>0</v>
      </c>
      <c r="O19" s="11"/>
      <c r="P19" s="19">
        <f t="shared" ref="P19:P29" si="34">O19/$B19</f>
        <v>0</v>
      </c>
      <c r="Q19" s="778"/>
      <c r="R19" s="778"/>
    </row>
    <row r="20" spans="1:18" hidden="1" x14ac:dyDescent="0.25">
      <c r="A20" s="89" t="s">
        <v>20</v>
      </c>
      <c r="B20" s="84">
        <v>3</v>
      </c>
      <c r="C20" s="709">
        <v>3</v>
      </c>
      <c r="D20" s="20">
        <f t="shared" ref="D20:D29" si="35">C20/$B20</f>
        <v>1</v>
      </c>
      <c r="E20" s="4"/>
      <c r="F20" s="20">
        <f t="shared" si="28"/>
        <v>0</v>
      </c>
      <c r="G20" s="4"/>
      <c r="H20" s="20">
        <f t="shared" si="29"/>
        <v>0</v>
      </c>
      <c r="I20" s="79">
        <f t="shared" si="30"/>
        <v>3</v>
      </c>
      <c r="J20" s="190">
        <f t="shared" si="31"/>
        <v>0.33333333333333331</v>
      </c>
      <c r="K20" s="4"/>
      <c r="L20" s="20">
        <f t="shared" si="32"/>
        <v>0</v>
      </c>
      <c r="M20" s="4"/>
      <c r="N20" s="20">
        <f t="shared" si="33"/>
        <v>0</v>
      </c>
      <c r="O20" s="4"/>
      <c r="P20" s="20">
        <f t="shared" si="34"/>
        <v>0</v>
      </c>
      <c r="Q20" s="779"/>
      <c r="R20" s="779"/>
    </row>
    <row r="21" spans="1:18" hidden="1" x14ac:dyDescent="0.25">
      <c r="A21" s="89" t="s">
        <v>43</v>
      </c>
      <c r="B21" s="84">
        <v>2</v>
      </c>
      <c r="C21" s="712">
        <v>2</v>
      </c>
      <c r="D21" s="20">
        <f t="shared" si="35"/>
        <v>1</v>
      </c>
      <c r="E21" s="62"/>
      <c r="F21" s="20">
        <f t="shared" si="28"/>
        <v>0</v>
      </c>
      <c r="G21" s="62"/>
      <c r="H21" s="20">
        <f t="shared" si="29"/>
        <v>0</v>
      </c>
      <c r="I21" s="79">
        <f t="shared" si="30"/>
        <v>2</v>
      </c>
      <c r="J21" s="190">
        <f t="shared" si="31"/>
        <v>0.33333333333333331</v>
      </c>
      <c r="K21" s="62"/>
      <c r="L21" s="20">
        <f t="shared" si="32"/>
        <v>0</v>
      </c>
      <c r="M21" s="62"/>
      <c r="N21" s="20">
        <f t="shared" si="33"/>
        <v>0</v>
      </c>
      <c r="O21" s="62"/>
      <c r="P21" s="20">
        <f t="shared" si="34"/>
        <v>0</v>
      </c>
      <c r="Q21" s="779"/>
      <c r="R21" s="779"/>
    </row>
    <row r="22" spans="1:18" hidden="1" x14ac:dyDescent="0.25">
      <c r="A22" s="89" t="s">
        <v>23</v>
      </c>
      <c r="B22" s="84">
        <v>2</v>
      </c>
      <c r="C22" s="709">
        <v>2</v>
      </c>
      <c r="D22" s="20">
        <f t="shared" si="35"/>
        <v>1</v>
      </c>
      <c r="E22" s="4"/>
      <c r="F22" s="20">
        <f t="shared" si="28"/>
        <v>0</v>
      </c>
      <c r="G22" s="4"/>
      <c r="H22" s="20">
        <f t="shared" si="29"/>
        <v>0</v>
      </c>
      <c r="I22" s="79">
        <f t="shared" si="30"/>
        <v>2</v>
      </c>
      <c r="J22" s="190">
        <f t="shared" si="31"/>
        <v>0.33333333333333331</v>
      </c>
      <c r="K22" s="4"/>
      <c r="L22" s="20">
        <f t="shared" si="32"/>
        <v>0</v>
      </c>
      <c r="M22" s="4"/>
      <c r="N22" s="20">
        <f t="shared" si="33"/>
        <v>0</v>
      </c>
      <c r="O22" s="4"/>
      <c r="P22" s="20">
        <f t="shared" si="34"/>
        <v>0</v>
      </c>
      <c r="Q22" s="779"/>
      <c r="R22" s="779"/>
    </row>
    <row r="23" spans="1:18" hidden="1" x14ac:dyDescent="0.25">
      <c r="A23" s="89" t="s">
        <v>24</v>
      </c>
      <c r="B23" s="84">
        <v>2</v>
      </c>
      <c r="C23" s="709">
        <v>2</v>
      </c>
      <c r="D23" s="20">
        <f t="shared" si="35"/>
        <v>1</v>
      </c>
      <c r="E23" s="4"/>
      <c r="F23" s="20">
        <f t="shared" si="28"/>
        <v>0</v>
      </c>
      <c r="G23" s="4"/>
      <c r="H23" s="20">
        <f t="shared" si="29"/>
        <v>0</v>
      </c>
      <c r="I23" s="79">
        <f t="shared" si="30"/>
        <v>2</v>
      </c>
      <c r="J23" s="190">
        <f t="shared" si="31"/>
        <v>0.33333333333333331</v>
      </c>
      <c r="K23" s="4"/>
      <c r="L23" s="20">
        <f t="shared" si="32"/>
        <v>0</v>
      </c>
      <c r="M23" s="4"/>
      <c r="N23" s="20">
        <f t="shared" si="33"/>
        <v>0</v>
      </c>
      <c r="O23" s="4"/>
      <c r="P23" s="20">
        <f t="shared" si="34"/>
        <v>0</v>
      </c>
      <c r="Q23" s="779"/>
      <c r="R23" s="779"/>
    </row>
    <row r="24" spans="1:18" hidden="1" x14ac:dyDescent="0.25">
      <c r="A24" s="89" t="s">
        <v>25</v>
      </c>
      <c r="B24" s="84">
        <v>5</v>
      </c>
      <c r="C24" s="709">
        <v>5</v>
      </c>
      <c r="D24" s="20">
        <f t="shared" si="35"/>
        <v>1</v>
      </c>
      <c r="E24" s="709"/>
      <c r="F24" s="20">
        <f t="shared" si="28"/>
        <v>0</v>
      </c>
      <c r="G24" s="709"/>
      <c r="H24" s="20">
        <f t="shared" si="29"/>
        <v>0</v>
      </c>
      <c r="I24" s="79">
        <f t="shared" si="30"/>
        <v>5</v>
      </c>
      <c r="J24" s="190">
        <f t="shared" si="31"/>
        <v>0.33333333333333331</v>
      </c>
      <c r="K24" s="4"/>
      <c r="L24" s="20">
        <f t="shared" si="32"/>
        <v>0</v>
      </c>
      <c r="M24" s="4"/>
      <c r="N24" s="20">
        <f t="shared" si="33"/>
        <v>0</v>
      </c>
      <c r="O24" s="62"/>
      <c r="P24" s="20">
        <f t="shared" si="34"/>
        <v>0</v>
      </c>
      <c r="Q24" s="779"/>
      <c r="R24" s="779"/>
    </row>
    <row r="25" spans="1:18" hidden="1" x14ac:dyDescent="0.25">
      <c r="A25" s="75" t="s">
        <v>174</v>
      </c>
      <c r="B25" s="73">
        <v>1</v>
      </c>
      <c r="C25" s="4">
        <v>1</v>
      </c>
      <c r="D25" s="20">
        <f t="shared" si="35"/>
        <v>1</v>
      </c>
      <c r="E25" s="4"/>
      <c r="F25" s="20">
        <f t="shared" si="28"/>
        <v>0</v>
      </c>
      <c r="G25" s="4"/>
      <c r="H25" s="20">
        <f t="shared" si="29"/>
        <v>0</v>
      </c>
      <c r="I25" s="79">
        <f t="shared" si="30"/>
        <v>1</v>
      </c>
      <c r="J25" s="190">
        <f t="shared" si="31"/>
        <v>0.33333333333333331</v>
      </c>
      <c r="K25" s="4"/>
      <c r="L25" s="20">
        <f t="shared" si="32"/>
        <v>0</v>
      </c>
      <c r="M25" s="4"/>
      <c r="N25" s="20">
        <f t="shared" si="33"/>
        <v>0</v>
      </c>
      <c r="O25" s="4"/>
      <c r="P25" s="20">
        <f t="shared" si="34"/>
        <v>0</v>
      </c>
      <c r="Q25" s="779"/>
      <c r="R25" s="779"/>
    </row>
    <row r="26" spans="1:18" ht="15.75" hidden="1" thickBot="1" x14ac:dyDescent="0.3">
      <c r="A26" s="94" t="s">
        <v>34</v>
      </c>
      <c r="B26" s="73">
        <v>1</v>
      </c>
      <c r="C26" s="4">
        <v>2</v>
      </c>
      <c r="D26" s="20">
        <f t="shared" si="35"/>
        <v>2</v>
      </c>
      <c r="E26" s="4"/>
      <c r="F26" s="20">
        <f t="shared" si="28"/>
        <v>0</v>
      </c>
      <c r="G26" s="4"/>
      <c r="H26" s="20">
        <f t="shared" si="29"/>
        <v>0</v>
      </c>
      <c r="I26" s="79">
        <f t="shared" si="30"/>
        <v>2</v>
      </c>
      <c r="J26" s="190">
        <f t="shared" si="31"/>
        <v>0.66666666666666663</v>
      </c>
      <c r="K26" s="4"/>
      <c r="L26" s="20">
        <f t="shared" si="32"/>
        <v>0</v>
      </c>
      <c r="M26" s="4"/>
      <c r="N26" s="20">
        <f t="shared" si="33"/>
        <v>0</v>
      </c>
      <c r="O26" s="4"/>
      <c r="P26" s="20">
        <f t="shared" si="34"/>
        <v>0</v>
      </c>
      <c r="Q26" s="779"/>
      <c r="R26" s="779"/>
    </row>
    <row r="27" spans="1:18" hidden="1" x14ac:dyDescent="0.25">
      <c r="A27" s="89" t="s">
        <v>26</v>
      </c>
      <c r="B27" s="84">
        <v>1</v>
      </c>
      <c r="C27" s="4">
        <v>1</v>
      </c>
      <c r="D27" s="20">
        <f t="shared" si="35"/>
        <v>1</v>
      </c>
      <c r="E27" s="4"/>
      <c r="F27" s="20">
        <f t="shared" si="28"/>
        <v>0</v>
      </c>
      <c r="G27" s="4"/>
      <c r="H27" s="20">
        <f t="shared" si="29"/>
        <v>0</v>
      </c>
      <c r="I27" s="79">
        <f t="shared" si="30"/>
        <v>1</v>
      </c>
      <c r="J27" s="190">
        <f t="shared" si="31"/>
        <v>0.33333333333333331</v>
      </c>
      <c r="K27" s="4"/>
      <c r="L27" s="20">
        <f t="shared" si="32"/>
        <v>0</v>
      </c>
      <c r="M27" s="4"/>
      <c r="N27" s="20">
        <f t="shared" si="33"/>
        <v>0</v>
      </c>
      <c r="O27" s="4"/>
      <c r="P27" s="20">
        <f t="shared" si="34"/>
        <v>0</v>
      </c>
      <c r="Q27" s="779"/>
      <c r="R27" s="779"/>
    </row>
    <row r="28" spans="1:18" hidden="1" x14ac:dyDescent="0.25">
      <c r="A28" s="97" t="s">
        <v>193</v>
      </c>
      <c r="B28" s="84">
        <v>1</v>
      </c>
      <c r="C28" s="4">
        <v>0</v>
      </c>
      <c r="D28" s="20">
        <f t="shared" si="35"/>
        <v>0</v>
      </c>
      <c r="E28" s="4"/>
      <c r="F28" s="20">
        <f t="shared" si="28"/>
        <v>0</v>
      </c>
      <c r="G28" s="4"/>
      <c r="H28" s="20">
        <f t="shared" si="29"/>
        <v>0</v>
      </c>
      <c r="I28" s="79">
        <f t="shared" si="30"/>
        <v>0</v>
      </c>
      <c r="J28" s="190">
        <f t="shared" si="31"/>
        <v>0</v>
      </c>
      <c r="K28" s="4"/>
      <c r="L28" s="20">
        <f t="shared" si="32"/>
        <v>0</v>
      </c>
      <c r="M28" s="4"/>
      <c r="N28" s="20">
        <f t="shared" si="33"/>
        <v>0</v>
      </c>
      <c r="O28" s="4"/>
      <c r="P28" s="20">
        <f t="shared" si="34"/>
        <v>0</v>
      </c>
      <c r="Q28" s="779"/>
      <c r="R28" s="779"/>
    </row>
    <row r="29" spans="1:18" ht="15.75" hidden="1" thickBot="1" x14ac:dyDescent="0.3">
      <c r="A29" s="6" t="s">
        <v>7</v>
      </c>
      <c r="B29" s="7">
        <f>SUM(B19:B28)</f>
        <v>27</v>
      </c>
      <c r="C29" s="8">
        <f>SUM(C19:C28)</f>
        <v>25</v>
      </c>
      <c r="D29" s="22">
        <f t="shared" si="35"/>
        <v>0.92592592592592593</v>
      </c>
      <c r="E29" s="8">
        <f>SUM(E19:E28)</f>
        <v>0</v>
      </c>
      <c r="F29" s="22">
        <f t="shared" si="28"/>
        <v>0</v>
      </c>
      <c r="G29" s="8">
        <f>SUM(G19:G28)</f>
        <v>0</v>
      </c>
      <c r="H29" s="22">
        <f t="shared" si="29"/>
        <v>0</v>
      </c>
      <c r="I29" s="81">
        <f t="shared" si="30"/>
        <v>25</v>
      </c>
      <c r="J29" s="82">
        <f t="shared" si="31"/>
        <v>0.30864197530864196</v>
      </c>
      <c r="K29" s="8">
        <f>SUM(K19:K28)</f>
        <v>0</v>
      </c>
      <c r="L29" s="22">
        <f t="shared" si="32"/>
        <v>0</v>
      </c>
      <c r="M29" s="8">
        <f t="shared" ref="M29" si="36">SUM(M19:M28)</f>
        <v>0</v>
      </c>
      <c r="N29" s="22">
        <f t="shared" si="33"/>
        <v>0</v>
      </c>
      <c r="O29" s="8">
        <f t="shared" ref="O29" si="37">SUM(O19:O28)</f>
        <v>0</v>
      </c>
      <c r="P29" s="22">
        <f t="shared" si="34"/>
        <v>0</v>
      </c>
      <c r="Q29" s="22"/>
      <c r="R29" s="22"/>
    </row>
    <row r="30" spans="1:18" hidden="1" x14ac:dyDescent="0.25"/>
    <row r="31" spans="1:18" ht="19.5" customHeight="1" x14ac:dyDescent="0.25"/>
  </sheetData>
  <mergeCells count="5">
    <mergeCell ref="A2:M2"/>
    <mergeCell ref="A3:M3"/>
    <mergeCell ref="A17:R17"/>
    <mergeCell ref="A6:AF6"/>
    <mergeCell ref="A5:AF5"/>
  </mergeCells>
  <pageMargins left="0.23622047244094491" right="0.23622047244094491" top="0.36" bottom="0.74803149606299213" header="0.31496062992125984" footer="0.31496062992125984"/>
  <pageSetup paperSize="9" scale="61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H226"/>
  <sheetViews>
    <sheetView showGridLines="0" tabSelected="1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9.42578125" bestFit="1" customWidth="1"/>
    <col min="2" max="2" width="9.140625" bestFit="1" customWidth="1"/>
    <col min="3" max="3" width="7.5703125" bestFit="1" customWidth="1"/>
    <col min="4" max="4" width="8.7109375" bestFit="1" customWidth="1"/>
    <col min="5" max="5" width="7.28515625" bestFit="1" customWidth="1"/>
    <col min="6" max="6" width="8.7109375" bestFit="1" customWidth="1"/>
    <col min="7" max="7" width="8" bestFit="1" customWidth="1"/>
    <col min="8" max="8" width="8.42578125" bestFit="1" customWidth="1"/>
    <col min="9" max="9" width="9" hidden="1" customWidth="1"/>
    <col min="10" max="10" width="7.42578125" hidden="1" customWidth="1"/>
    <col min="11" max="11" width="7.7109375" bestFit="1" customWidth="1"/>
    <col min="12" max="12" width="8.42578125" bestFit="1" customWidth="1"/>
    <col min="13" max="13" width="8.5703125" bestFit="1" customWidth="1"/>
    <col min="14" max="14" width="8.42578125" bestFit="1" customWidth="1"/>
    <col min="15" max="15" width="7.5703125" bestFit="1" customWidth="1"/>
    <col min="16" max="16" width="7.7109375" bestFit="1" customWidth="1"/>
    <col min="17" max="17" width="9" hidden="1" customWidth="1"/>
    <col min="18" max="18" width="7.42578125" hidden="1" customWidth="1"/>
    <col min="19" max="19" width="7.42578125" bestFit="1" customWidth="1"/>
    <col min="20" max="20" width="8.42578125" bestFit="1" customWidth="1"/>
    <col min="21" max="21" width="7.7109375" bestFit="1" customWidth="1"/>
    <col min="22" max="22" width="8.42578125" bestFit="1" customWidth="1"/>
    <col min="23" max="23" width="7.42578125" bestFit="1" customWidth="1"/>
    <col min="24" max="24" width="8.42578125" bestFit="1" customWidth="1"/>
    <col min="25" max="25" width="8" hidden="1" customWidth="1"/>
    <col min="26" max="26" width="7.42578125" hidden="1" customWidth="1"/>
    <col min="27" max="27" width="7.7109375" bestFit="1" customWidth="1"/>
    <col min="28" max="28" width="8.42578125" bestFit="1" customWidth="1"/>
    <col min="29" max="30" width="7.7109375" bestFit="1" customWidth="1"/>
    <col min="31" max="31" width="7.42578125" bestFit="1" customWidth="1"/>
    <col min="32" max="32" width="8.42578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"/>
      <c r="O2" s="1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"/>
      <c r="O3" s="1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592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7.75" customHeight="1" x14ac:dyDescent="0.25">
      <c r="A8" s="1093" t="s">
        <v>526</v>
      </c>
      <c r="B8" s="1147">
        <v>576</v>
      </c>
      <c r="C8" s="1148">
        <v>764</v>
      </c>
      <c r="D8" s="1149">
        <f t="shared" ref="D8:D16" si="0">C8/$B8</f>
        <v>1.3263888888888888</v>
      </c>
      <c r="E8" s="1148">
        <v>625</v>
      </c>
      <c r="F8" s="1149">
        <f t="shared" ref="F8:F16" si="1">E8/$B8</f>
        <v>1.0850694444444444</v>
      </c>
      <c r="G8" s="1148">
        <v>457</v>
      </c>
      <c r="H8" s="1149">
        <f t="shared" ref="H8:H16" si="2">G8/$B8</f>
        <v>0.79340277777777779</v>
      </c>
      <c r="I8" s="1250">
        <f t="shared" ref="I8:I16" si="3">SUM(C8,E8,G8)</f>
        <v>1846</v>
      </c>
      <c r="J8" s="1149">
        <f t="shared" ref="J8:J16" si="4">I8/($B8*3)</f>
        <v>1.068287037037037</v>
      </c>
      <c r="K8" s="1148">
        <v>150</v>
      </c>
      <c r="L8" s="1149">
        <f t="shared" ref="L8:L16" si="5">K8/$B8</f>
        <v>0.26041666666666669</v>
      </c>
      <c r="M8" s="1148">
        <v>106</v>
      </c>
      <c r="N8" s="1149">
        <f t="shared" ref="N8:N16" si="6">M8/$B8</f>
        <v>0.18402777777777779</v>
      </c>
      <c r="O8" s="1148">
        <v>171</v>
      </c>
      <c r="P8" s="1149">
        <f t="shared" ref="P8:P16" si="7">O8/$B8</f>
        <v>0.296875</v>
      </c>
      <c r="Q8" s="1250">
        <f t="shared" ref="Q8:Q16" si="8">SUM(K8,M8,O8)</f>
        <v>427</v>
      </c>
      <c r="R8" s="1149">
        <f t="shared" ref="R8:R16" si="9">Q8/($B8*3)</f>
        <v>0.24710648148148148</v>
      </c>
      <c r="S8" s="1148">
        <v>270</v>
      </c>
      <c r="T8" s="1149">
        <f t="shared" ref="T8:T16" si="10">S8/$B8</f>
        <v>0.46875</v>
      </c>
      <c r="U8" s="1148">
        <v>241</v>
      </c>
      <c r="V8" s="1149">
        <f t="shared" ref="V8:V16" si="11">U8/$B8</f>
        <v>0.41840277777777779</v>
      </c>
      <c r="W8" s="1148">
        <v>458</v>
      </c>
      <c r="X8" s="1149">
        <f t="shared" ref="X8:X16" si="12">W8/$B8</f>
        <v>0.79513888888888884</v>
      </c>
      <c r="Y8" s="1250">
        <f t="shared" ref="Y8:Y16" si="13">SUM(S8,U8,W8)</f>
        <v>969</v>
      </c>
      <c r="Z8" s="1149">
        <f t="shared" ref="Z8:Z16" si="14">Y8/($B8*3)</f>
        <v>0.56076388888888884</v>
      </c>
      <c r="AA8" s="1148">
        <v>442</v>
      </c>
      <c r="AB8" s="1150">
        <f t="shared" ref="AB8" si="15">AA8/$B8</f>
        <v>0.76736111111111116</v>
      </c>
      <c r="AC8" s="1148">
        <v>489</v>
      </c>
      <c r="AD8" s="1150">
        <f t="shared" ref="AD8" si="16">AC8/$B8</f>
        <v>0.84895833333333337</v>
      </c>
      <c r="AE8" s="1148">
        <v>412</v>
      </c>
      <c r="AF8" s="1150">
        <f t="shared" ref="AF8" si="17">AE8/$B8</f>
        <v>0.71527777777777779</v>
      </c>
    </row>
    <row r="9" spans="1:32" ht="18.75" customHeight="1" x14ac:dyDescent="0.25">
      <c r="A9" s="1095" t="s">
        <v>527</v>
      </c>
      <c r="B9" s="1147">
        <v>2016</v>
      </c>
      <c r="C9" s="1148">
        <v>2325</v>
      </c>
      <c r="D9" s="1149">
        <f t="shared" si="0"/>
        <v>1.1532738095238095</v>
      </c>
      <c r="E9" s="1148">
        <v>1913</v>
      </c>
      <c r="F9" s="1149">
        <f t="shared" si="1"/>
        <v>0.94890873015873012</v>
      </c>
      <c r="G9" s="1148">
        <v>1147</v>
      </c>
      <c r="H9" s="1149">
        <f t="shared" si="2"/>
        <v>0.56894841269841268</v>
      </c>
      <c r="I9" s="1250">
        <f t="shared" si="3"/>
        <v>5385</v>
      </c>
      <c r="J9" s="1149">
        <f t="shared" si="4"/>
        <v>0.89037698412698407</v>
      </c>
      <c r="K9" s="1148">
        <v>173</v>
      </c>
      <c r="L9" s="1149">
        <f t="shared" si="5"/>
        <v>8.5813492063492064E-2</v>
      </c>
      <c r="M9" s="1148">
        <v>72</v>
      </c>
      <c r="N9" s="1149">
        <f t="shared" si="6"/>
        <v>3.5714285714285712E-2</v>
      </c>
      <c r="O9" s="1148">
        <v>157</v>
      </c>
      <c r="P9" s="1149">
        <f t="shared" si="7"/>
        <v>7.7876984126984128E-2</v>
      </c>
      <c r="Q9" s="1250">
        <f t="shared" si="8"/>
        <v>402</v>
      </c>
      <c r="R9" s="1149">
        <f t="shared" si="9"/>
        <v>6.6468253968253968E-2</v>
      </c>
      <c r="S9" s="1148">
        <v>175</v>
      </c>
      <c r="T9" s="1149">
        <f t="shared" si="10"/>
        <v>8.6805555555555552E-2</v>
      </c>
      <c r="U9" s="1148">
        <v>232</v>
      </c>
      <c r="V9" s="1149">
        <f t="shared" si="11"/>
        <v>0.11507936507936507</v>
      </c>
      <c r="W9" s="1148">
        <v>993</v>
      </c>
      <c r="X9" s="1149">
        <f t="shared" si="12"/>
        <v>0.49255952380952384</v>
      </c>
      <c r="Y9" s="1250">
        <f t="shared" si="13"/>
        <v>1400</v>
      </c>
      <c r="Z9" s="1149">
        <f t="shared" si="14"/>
        <v>0.23148148148148148</v>
      </c>
      <c r="AA9" s="1148">
        <v>1090</v>
      </c>
      <c r="AB9" s="1150">
        <f t="shared" ref="AB9:AB16" si="18">AA9/$B9</f>
        <v>0.54067460317460314</v>
      </c>
      <c r="AC9" s="1148">
        <v>1115</v>
      </c>
      <c r="AD9" s="1150">
        <f t="shared" ref="AD9:AD16" si="19">AC9/$B9</f>
        <v>0.55307539682539686</v>
      </c>
      <c r="AE9" s="1148">
        <v>914</v>
      </c>
      <c r="AF9" s="1150">
        <f t="shared" ref="AF9:AF16" si="20">AE9/$B9</f>
        <v>0.45337301587301587</v>
      </c>
    </row>
    <row r="10" spans="1:32" ht="18.75" customHeight="1" x14ac:dyDescent="0.25">
      <c r="A10" s="1095" t="s">
        <v>528</v>
      </c>
      <c r="B10" s="1254">
        <f>1315</f>
        <v>1315</v>
      </c>
      <c r="C10" s="1148">
        <v>993</v>
      </c>
      <c r="D10" s="1149">
        <f t="shared" si="0"/>
        <v>0.75513307984790878</v>
      </c>
      <c r="E10" s="1148">
        <v>1024</v>
      </c>
      <c r="F10" s="1149">
        <f t="shared" si="1"/>
        <v>0.77870722433460071</v>
      </c>
      <c r="G10" s="1148">
        <v>1075</v>
      </c>
      <c r="H10" s="1149">
        <f t="shared" si="2"/>
        <v>0.81749049429657794</v>
      </c>
      <c r="I10" s="1250">
        <f t="shared" si="3"/>
        <v>3092</v>
      </c>
      <c r="J10" s="1149">
        <f t="shared" si="4"/>
        <v>0.78377693282636252</v>
      </c>
      <c r="K10" s="1148">
        <v>934</v>
      </c>
      <c r="L10" s="1149">
        <f t="shared" si="5"/>
        <v>0.71026615969581752</v>
      </c>
      <c r="M10" s="1148">
        <v>1161</v>
      </c>
      <c r="N10" s="1149">
        <f t="shared" si="6"/>
        <v>0.88288973384030422</v>
      </c>
      <c r="O10" s="1148">
        <v>1269</v>
      </c>
      <c r="P10" s="1149">
        <f t="shared" si="7"/>
        <v>0.9650190114068441</v>
      </c>
      <c r="Q10" s="1250">
        <f t="shared" si="8"/>
        <v>3364</v>
      </c>
      <c r="R10" s="1149">
        <f t="shared" si="9"/>
        <v>0.85272496831432187</v>
      </c>
      <c r="S10" s="1148">
        <v>1293</v>
      </c>
      <c r="T10" s="1149">
        <f t="shared" si="10"/>
        <v>0.9832699619771863</v>
      </c>
      <c r="U10" s="1148">
        <v>1479</v>
      </c>
      <c r="V10" s="1149">
        <f t="shared" si="11"/>
        <v>1.1247148288973383</v>
      </c>
      <c r="W10" s="1148">
        <v>1169</v>
      </c>
      <c r="X10" s="1149">
        <f t="shared" si="12"/>
        <v>0.88897338403041826</v>
      </c>
      <c r="Y10" s="1250">
        <f t="shared" si="13"/>
        <v>3941</v>
      </c>
      <c r="Z10" s="1149">
        <f t="shared" si="14"/>
        <v>0.99898605830164766</v>
      </c>
      <c r="AA10" s="1148">
        <v>1279</v>
      </c>
      <c r="AB10" s="1150">
        <f t="shared" si="18"/>
        <v>0.97262357414448675</v>
      </c>
      <c r="AC10" s="1148">
        <v>1134</v>
      </c>
      <c r="AD10" s="1150">
        <f t="shared" si="19"/>
        <v>0.8623574144486692</v>
      </c>
      <c r="AE10" s="1148">
        <v>1155</v>
      </c>
      <c r="AF10" s="1150">
        <f t="shared" si="20"/>
        <v>0.87832699619771859</v>
      </c>
    </row>
    <row r="11" spans="1:32" ht="18.75" customHeight="1" x14ac:dyDescent="0.25">
      <c r="A11" s="1095" t="s">
        <v>574</v>
      </c>
      <c r="B11" s="1254" t="s">
        <v>499</v>
      </c>
      <c r="C11" s="1148">
        <v>1016</v>
      </c>
      <c r="D11" s="1149" t="s">
        <v>190</v>
      </c>
      <c r="E11" s="1148">
        <v>996</v>
      </c>
      <c r="F11" s="1149" t="s">
        <v>190</v>
      </c>
      <c r="G11" s="1148">
        <v>928</v>
      </c>
      <c r="H11" s="1149" t="s">
        <v>190</v>
      </c>
      <c r="I11" s="1148"/>
      <c r="J11" s="1149" t="s">
        <v>190</v>
      </c>
      <c r="K11" s="1148">
        <v>731</v>
      </c>
      <c r="L11" s="1149" t="s">
        <v>190</v>
      </c>
      <c r="M11" s="1148">
        <v>578</v>
      </c>
      <c r="N11" s="1149" t="s">
        <v>190</v>
      </c>
      <c r="O11" s="1148">
        <f>2053-O10</f>
        <v>784</v>
      </c>
      <c r="P11" s="1149" t="s">
        <v>190</v>
      </c>
      <c r="Q11" s="1148"/>
      <c r="R11" s="1149" t="s">
        <v>190</v>
      </c>
      <c r="S11" s="1148">
        <v>929</v>
      </c>
      <c r="T11" s="1149" t="s">
        <v>190</v>
      </c>
      <c r="U11" s="1148">
        <v>820</v>
      </c>
      <c r="V11" s="1149" t="s">
        <v>190</v>
      </c>
      <c r="W11" s="1148">
        <v>671</v>
      </c>
      <c r="X11" s="1149" t="s">
        <v>190</v>
      </c>
      <c r="Y11" s="1148"/>
      <c r="Z11" s="1149" t="s">
        <v>190</v>
      </c>
      <c r="AA11" s="1148">
        <v>779</v>
      </c>
      <c r="AB11" s="1149" t="s">
        <v>190</v>
      </c>
      <c r="AC11" s="1148">
        <v>684</v>
      </c>
      <c r="AD11" s="1149" t="s">
        <v>190</v>
      </c>
      <c r="AE11" s="1148">
        <v>1304</v>
      </c>
      <c r="AF11" s="1149" t="s">
        <v>190</v>
      </c>
    </row>
    <row r="12" spans="1:32" ht="18.75" customHeight="1" x14ac:dyDescent="0.25">
      <c r="A12" s="1095" t="s">
        <v>575</v>
      </c>
      <c r="B12" s="1254">
        <v>526</v>
      </c>
      <c r="C12" s="1148">
        <v>258</v>
      </c>
      <c r="D12" s="1149">
        <f t="shared" ref="D12" si="21">C12/$B12</f>
        <v>0.49049429657794674</v>
      </c>
      <c r="E12" s="1148">
        <v>348</v>
      </c>
      <c r="F12" s="1149">
        <f t="shared" ref="F12" si="22">E12/$B12</f>
        <v>0.66159695817490494</v>
      </c>
      <c r="G12" s="1148">
        <v>218</v>
      </c>
      <c r="H12" s="1149">
        <f t="shared" ref="H12" si="23">G12/$B12</f>
        <v>0.4144486692015209</v>
      </c>
      <c r="I12" s="1250">
        <f t="shared" ref="I12:I13" si="24">SUM(C12,E12,G12)</f>
        <v>824</v>
      </c>
      <c r="J12" s="1149">
        <f t="shared" ref="J12" si="25">I12/($B12*3)</f>
        <v>0.52217997465145749</v>
      </c>
      <c r="K12" s="1148">
        <v>203</v>
      </c>
      <c r="L12" s="1149">
        <f t="shared" ref="L12" si="26">K12/$B12</f>
        <v>0.38593155893536124</v>
      </c>
      <c r="M12" s="1148">
        <v>219</v>
      </c>
      <c r="N12" s="1149">
        <f t="shared" ref="N12" si="27">M12/$B12</f>
        <v>0.41634980988593157</v>
      </c>
      <c r="O12" s="1148">
        <v>244</v>
      </c>
      <c r="P12" s="1149">
        <f t="shared" ref="P12" si="28">O12/$B12</f>
        <v>0.46387832699619774</v>
      </c>
      <c r="Q12" s="1250">
        <f t="shared" ref="Q12:Q13" si="29">SUM(K12,M12,O12)</f>
        <v>666</v>
      </c>
      <c r="R12" s="1149">
        <f t="shared" ref="R12" si="30">Q12/($B12*3)</f>
        <v>0.4220532319391635</v>
      </c>
      <c r="S12" s="1148">
        <v>265</v>
      </c>
      <c r="T12" s="1149">
        <f t="shared" ref="T12" si="31">S12/$B12</f>
        <v>0.50380228136882133</v>
      </c>
      <c r="U12" s="1148">
        <v>56</v>
      </c>
      <c r="V12" s="1149">
        <f t="shared" ref="V12" si="32">U12/$B12</f>
        <v>0.10646387832699619</v>
      </c>
      <c r="W12" s="1148">
        <f>56+7</f>
        <v>63</v>
      </c>
      <c r="X12" s="1149">
        <f t="shared" ref="X12" si="33">W12/$B12</f>
        <v>0.11977186311787072</v>
      </c>
      <c r="Y12" s="1250">
        <f t="shared" ref="Y12:Y13" si="34">SUM(S12,U12,W12)</f>
        <v>384</v>
      </c>
      <c r="Z12" s="1149">
        <f t="shared" ref="Z12" si="35">Y12/($B12*3)</f>
        <v>0.24334600760456274</v>
      </c>
      <c r="AA12" s="1148">
        <v>153</v>
      </c>
      <c r="AB12" s="1150">
        <f t="shared" ref="AB12" si="36">AA12/$B12</f>
        <v>0.29087452471482889</v>
      </c>
      <c r="AC12" s="1148">
        <v>341</v>
      </c>
      <c r="AD12" s="1150">
        <f t="shared" ref="AD12" si="37">AC12/$B12</f>
        <v>0.64828897338403046</v>
      </c>
      <c r="AE12" s="1148">
        <v>195</v>
      </c>
      <c r="AF12" s="1150">
        <f t="shared" ref="AF12" si="38">AE12/$B12</f>
        <v>0.37072243346007605</v>
      </c>
    </row>
    <row r="13" spans="1:32" ht="18.75" customHeight="1" x14ac:dyDescent="0.25">
      <c r="A13" s="1095" t="s">
        <v>571</v>
      </c>
      <c r="B13" s="1254" t="s">
        <v>499</v>
      </c>
      <c r="C13" s="1148">
        <v>375</v>
      </c>
      <c r="D13" s="1149" t="s">
        <v>190</v>
      </c>
      <c r="E13" s="1148">
        <v>441</v>
      </c>
      <c r="F13" s="1149" t="s">
        <v>190</v>
      </c>
      <c r="G13" s="1148">
        <v>558</v>
      </c>
      <c r="H13" s="1149" t="s">
        <v>190</v>
      </c>
      <c r="I13" s="1148">
        <f t="shared" si="24"/>
        <v>1374</v>
      </c>
      <c r="J13" s="1149" t="s">
        <v>190</v>
      </c>
      <c r="K13" s="1148">
        <v>110</v>
      </c>
      <c r="L13" s="1149" t="s">
        <v>190</v>
      </c>
      <c r="M13" s="1148">
        <v>140</v>
      </c>
      <c r="N13" s="1149" t="s">
        <v>190</v>
      </c>
      <c r="O13" s="1148">
        <f>359-O12</f>
        <v>115</v>
      </c>
      <c r="P13" s="1149" t="s">
        <v>190</v>
      </c>
      <c r="Q13" s="1148">
        <f t="shared" si="29"/>
        <v>365</v>
      </c>
      <c r="R13" s="1149" t="s">
        <v>190</v>
      </c>
      <c r="S13" s="1148">
        <v>202</v>
      </c>
      <c r="T13" s="1149" t="s">
        <v>190</v>
      </c>
      <c r="U13" s="1148">
        <v>296</v>
      </c>
      <c r="V13" s="1149" t="s">
        <v>190</v>
      </c>
      <c r="W13" s="1148">
        <v>349</v>
      </c>
      <c r="X13" s="1149" t="s">
        <v>190</v>
      </c>
      <c r="Y13" s="1148">
        <f t="shared" si="34"/>
        <v>847</v>
      </c>
      <c r="Z13" s="1149" t="s">
        <v>190</v>
      </c>
      <c r="AA13" s="1148">
        <v>483</v>
      </c>
      <c r="AB13" s="1149" t="s">
        <v>190</v>
      </c>
      <c r="AC13" s="1148">
        <v>499</v>
      </c>
      <c r="AD13" s="1149" t="s">
        <v>190</v>
      </c>
      <c r="AE13" s="1148">
        <v>354</v>
      </c>
      <c r="AF13" s="1149" t="s">
        <v>190</v>
      </c>
    </row>
    <row r="14" spans="1:32" ht="18.75" customHeight="1" x14ac:dyDescent="0.25">
      <c r="A14" s="1095" t="s">
        <v>576</v>
      </c>
      <c r="B14" s="1254">
        <v>125</v>
      </c>
      <c r="C14" s="1148">
        <v>292</v>
      </c>
      <c r="D14" s="1149">
        <f t="shared" si="0"/>
        <v>2.3359999999999999</v>
      </c>
      <c r="E14" s="1148">
        <v>230</v>
      </c>
      <c r="F14" s="1149">
        <f t="shared" si="1"/>
        <v>1.84</v>
      </c>
      <c r="G14" s="1148">
        <v>314</v>
      </c>
      <c r="H14" s="1149">
        <f t="shared" si="2"/>
        <v>2.512</v>
      </c>
      <c r="I14" s="1250">
        <f>SUM(C14,E14,G14)</f>
        <v>836</v>
      </c>
      <c r="J14" s="1149">
        <f>I14/($B14*3)</f>
        <v>2.2293333333333334</v>
      </c>
      <c r="K14" s="1148">
        <v>251</v>
      </c>
      <c r="L14" s="1149">
        <f t="shared" si="5"/>
        <v>2.008</v>
      </c>
      <c r="M14" s="1148">
        <v>267</v>
      </c>
      <c r="N14" s="1149">
        <f t="shared" si="6"/>
        <v>2.1360000000000001</v>
      </c>
      <c r="O14" s="1148">
        <v>121</v>
      </c>
      <c r="P14" s="1149">
        <f t="shared" si="7"/>
        <v>0.96799999999999997</v>
      </c>
      <c r="Q14" s="1250">
        <f t="shared" si="8"/>
        <v>639</v>
      </c>
      <c r="R14" s="1149">
        <f t="shared" si="9"/>
        <v>1.704</v>
      </c>
      <c r="S14" s="1148">
        <v>254</v>
      </c>
      <c r="T14" s="1149">
        <f t="shared" si="10"/>
        <v>2.032</v>
      </c>
      <c r="U14" s="1148">
        <v>287</v>
      </c>
      <c r="V14" s="1149">
        <f t="shared" si="11"/>
        <v>2.2959999999999998</v>
      </c>
      <c r="W14" s="1148">
        <v>180</v>
      </c>
      <c r="X14" s="1149">
        <f t="shared" si="12"/>
        <v>1.44</v>
      </c>
      <c r="Y14" s="1250">
        <f t="shared" si="13"/>
        <v>721</v>
      </c>
      <c r="Z14" s="1149">
        <f t="shared" si="14"/>
        <v>1.9226666666666667</v>
      </c>
      <c r="AA14" s="1148">
        <v>239</v>
      </c>
      <c r="AB14" s="1150">
        <f t="shared" si="18"/>
        <v>1.9119999999999999</v>
      </c>
      <c r="AC14" s="1148">
        <v>0</v>
      </c>
      <c r="AD14" s="1150">
        <f t="shared" si="19"/>
        <v>0</v>
      </c>
      <c r="AE14" s="1148">
        <v>229</v>
      </c>
      <c r="AF14" s="1150">
        <f t="shared" si="20"/>
        <v>1.8320000000000001</v>
      </c>
    </row>
    <row r="15" spans="1:32" ht="18.75" customHeight="1" x14ac:dyDescent="0.25">
      <c r="A15" s="1095" t="s">
        <v>567</v>
      </c>
      <c r="B15" s="1254">
        <v>659</v>
      </c>
      <c r="C15" s="1148">
        <v>415</v>
      </c>
      <c r="D15" s="1149">
        <f t="shared" si="0"/>
        <v>0.62974203338391499</v>
      </c>
      <c r="E15" s="1148">
        <v>430</v>
      </c>
      <c r="F15" s="1149">
        <f t="shared" si="1"/>
        <v>0.65250379362670718</v>
      </c>
      <c r="G15" s="1148">
        <v>306</v>
      </c>
      <c r="H15" s="1149">
        <f t="shared" si="2"/>
        <v>0.46433990895295901</v>
      </c>
      <c r="I15" s="1250">
        <f t="shared" si="3"/>
        <v>1151</v>
      </c>
      <c r="J15" s="1149">
        <f t="shared" si="4"/>
        <v>0.58219524532119371</v>
      </c>
      <c r="K15" s="1148">
        <v>153</v>
      </c>
      <c r="L15" s="1149">
        <f t="shared" si="5"/>
        <v>0.23216995447647951</v>
      </c>
      <c r="M15" s="1148">
        <v>109</v>
      </c>
      <c r="N15" s="1149">
        <f t="shared" si="6"/>
        <v>0.165402124430956</v>
      </c>
      <c r="O15" s="1148">
        <v>133</v>
      </c>
      <c r="P15" s="1149">
        <f t="shared" si="7"/>
        <v>0.20182094081942337</v>
      </c>
      <c r="Q15" s="1250">
        <f t="shared" si="8"/>
        <v>395</v>
      </c>
      <c r="R15" s="1149">
        <f t="shared" si="9"/>
        <v>0.19979767324228628</v>
      </c>
      <c r="S15" s="1148">
        <v>154</v>
      </c>
      <c r="T15" s="1149">
        <f t="shared" si="10"/>
        <v>0.23368740515933231</v>
      </c>
      <c r="U15" s="1148">
        <v>215</v>
      </c>
      <c r="V15" s="1149">
        <f t="shared" si="11"/>
        <v>0.32625189681335359</v>
      </c>
      <c r="W15" s="1148">
        <v>274</v>
      </c>
      <c r="X15" s="1149">
        <f t="shared" si="12"/>
        <v>0.41578148710166918</v>
      </c>
      <c r="Y15" s="1250">
        <f t="shared" si="13"/>
        <v>643</v>
      </c>
      <c r="Z15" s="1149">
        <f t="shared" si="14"/>
        <v>0.32524026302478504</v>
      </c>
      <c r="AA15" s="1148">
        <v>307</v>
      </c>
      <c r="AB15" s="1150">
        <f t="shared" si="18"/>
        <v>0.46585735963581182</v>
      </c>
      <c r="AC15" s="1148">
        <v>330</v>
      </c>
      <c r="AD15" s="1150">
        <f t="shared" si="19"/>
        <v>0.5007587253414264</v>
      </c>
      <c r="AE15" s="1148">
        <v>490</v>
      </c>
      <c r="AF15" s="1150">
        <f t="shared" si="20"/>
        <v>0.74355083459787552</v>
      </c>
    </row>
    <row r="16" spans="1:32" s="1271" customFormat="1" ht="17.25" customHeight="1" x14ac:dyDescent="0.25">
      <c r="A16" s="1251" t="s">
        <v>7</v>
      </c>
      <c r="B16" s="1269">
        <f>SUM(B8:B15)</f>
        <v>5217</v>
      </c>
      <c r="C16" s="1269">
        <f>SUM(C8:C15)</f>
        <v>6438</v>
      </c>
      <c r="D16" s="1270">
        <f t="shared" si="0"/>
        <v>1.2340425531914894</v>
      </c>
      <c r="E16" s="1269">
        <f>SUM(E8:E15)</f>
        <v>6007</v>
      </c>
      <c r="F16" s="1270">
        <f t="shared" si="1"/>
        <v>1.1514280237684493</v>
      </c>
      <c r="G16" s="1269">
        <f>SUM(G8:G15)</f>
        <v>5003</v>
      </c>
      <c r="H16" s="1270">
        <f t="shared" si="2"/>
        <v>0.95898025685259725</v>
      </c>
      <c r="I16" s="1269">
        <f t="shared" si="3"/>
        <v>17448</v>
      </c>
      <c r="J16" s="1270">
        <f t="shared" si="4"/>
        <v>1.1148169446041787</v>
      </c>
      <c r="K16" s="1269">
        <f>SUM(K8:K15)</f>
        <v>2705</v>
      </c>
      <c r="L16" s="1270">
        <f t="shared" si="5"/>
        <v>0.51849722062488024</v>
      </c>
      <c r="M16" s="1269">
        <f t="shared" ref="M16" si="39">SUM(M8:M15)</f>
        <v>2652</v>
      </c>
      <c r="N16" s="1270">
        <f t="shared" si="6"/>
        <v>0.50833812535940193</v>
      </c>
      <c r="O16" s="1269">
        <f t="shared" ref="O16" si="40">SUM(O8:O15)</f>
        <v>2994</v>
      </c>
      <c r="P16" s="1270">
        <f t="shared" si="7"/>
        <v>0.57389304197814839</v>
      </c>
      <c r="Q16" s="1269">
        <f t="shared" si="8"/>
        <v>8351</v>
      </c>
      <c r="R16" s="1270">
        <f t="shared" si="9"/>
        <v>0.53357612932081022</v>
      </c>
      <c r="S16" s="1269">
        <f>SUM(S8:S15)</f>
        <v>3542</v>
      </c>
      <c r="T16" s="1270">
        <f t="shared" si="10"/>
        <v>0.67893425340233848</v>
      </c>
      <c r="U16" s="1269">
        <f t="shared" ref="U16" si="41">SUM(U8:U15)</f>
        <v>3626</v>
      </c>
      <c r="V16" s="1270">
        <f t="shared" si="11"/>
        <v>0.69503546099290781</v>
      </c>
      <c r="W16" s="1269">
        <f t="shared" ref="W16" si="42">SUM(W8:W15)</f>
        <v>4157</v>
      </c>
      <c r="X16" s="1270">
        <f t="shared" si="12"/>
        <v>0.79681809469043507</v>
      </c>
      <c r="Y16" s="1269">
        <f t="shared" si="13"/>
        <v>11325</v>
      </c>
      <c r="Z16" s="1270">
        <f t="shared" si="14"/>
        <v>0.72359593636189379</v>
      </c>
      <c r="AA16" s="1269">
        <f>SUM(AA8:AA15)</f>
        <v>4772</v>
      </c>
      <c r="AB16" s="1270">
        <f t="shared" si="18"/>
        <v>0.91470193597853178</v>
      </c>
      <c r="AC16" s="1269">
        <f t="shared" ref="AC16" si="43">SUM(AC8:AC15)</f>
        <v>4592</v>
      </c>
      <c r="AD16" s="1270">
        <f t="shared" si="19"/>
        <v>0.88019934828445467</v>
      </c>
      <c r="AE16" s="1269">
        <f t="shared" ref="AE16" si="44">SUM(AE8:AE15)</f>
        <v>5053</v>
      </c>
      <c r="AF16" s="1270">
        <f t="shared" si="20"/>
        <v>0.96856430898984092</v>
      </c>
    </row>
    <row r="17" spans="1:32" x14ac:dyDescent="0.25">
      <c r="A17" s="1107"/>
      <c r="B17" s="1107"/>
      <c r="C17" s="1107"/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107"/>
    </row>
    <row r="18" spans="1:32" x14ac:dyDescent="0.25">
      <c r="A18" s="1248" t="s">
        <v>636</v>
      </c>
      <c r="B18" s="1107"/>
      <c r="C18" s="1107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7"/>
      <c r="O18" s="1107"/>
      <c r="P18" s="1107"/>
      <c r="Q18" s="1107"/>
      <c r="R18" s="1107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t="15.75" hidden="1" x14ac:dyDescent="0.25">
      <c r="A19" s="1296" t="s">
        <v>407</v>
      </c>
      <c r="B19" s="1297"/>
      <c r="C19" s="1297"/>
      <c r="D19" s="1297"/>
      <c r="E19" s="1297"/>
      <c r="F19" s="1297"/>
      <c r="G19" s="1297"/>
      <c r="H19" s="1297"/>
      <c r="I19" s="1297"/>
      <c r="J19" s="1297"/>
      <c r="K19" s="1297"/>
      <c r="L19" s="1297"/>
      <c r="M19" s="1297"/>
      <c r="N19" s="1297"/>
      <c r="O19" s="1297"/>
      <c r="P19" s="1297"/>
      <c r="Q19" s="1297"/>
      <c r="R19" s="129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</row>
    <row r="20" spans="1:32" ht="23.25" hidden="1" thickBot="1" x14ac:dyDescent="0.3">
      <c r="A20" s="1108" t="s">
        <v>14</v>
      </c>
      <c r="B20" s="1109" t="s">
        <v>198</v>
      </c>
      <c r="C20" s="1108" t="str">
        <f>'Pque N Mundo I'!C23</f>
        <v>JAN_20</v>
      </c>
      <c r="D20" s="1108" t="str">
        <f>'Pque N Mundo I'!D23</f>
        <v>%</v>
      </c>
      <c r="E20" s="1108" t="str">
        <f>'Pque N Mundo I'!E23</f>
        <v>FEV_20</v>
      </c>
      <c r="F20" s="1108" t="str">
        <f>'Pque N Mundo I'!F23</f>
        <v>%</v>
      </c>
      <c r="G20" s="1108" t="str">
        <f>'Pque N Mundo I'!G23</f>
        <v>MAR_20</v>
      </c>
      <c r="H20" s="1108" t="str">
        <f>'Pque N Mundo I'!H23</f>
        <v>%</v>
      </c>
      <c r="I20" s="1110" t="str">
        <f>'Pque N Mundo I'!I23</f>
        <v>Trimestre</v>
      </c>
      <c r="J20" s="1108" t="str">
        <f>'Pque N Mundo I'!J23</f>
        <v>% Trim</v>
      </c>
      <c r="K20" s="1108" t="str">
        <f>'Pque N Mundo I'!K23</f>
        <v>ABR_20</v>
      </c>
      <c r="L20" s="1108" t="str">
        <f>'Pque N Mundo I'!L23</f>
        <v>%</v>
      </c>
      <c r="M20" s="1108" t="str">
        <f>'Pque N Mundo I'!M23</f>
        <v>MAIO_20</v>
      </c>
      <c r="N20" s="1108" t="str">
        <f>'Pque N Mundo I'!N23</f>
        <v>%</v>
      </c>
      <c r="O20" s="1108" t="str">
        <f>'Pque N Mundo I'!O23</f>
        <v>JUN_20</v>
      </c>
      <c r="P20" s="1108" t="str">
        <f>'Pque N Mundo I'!P23</f>
        <v>%</v>
      </c>
      <c r="Q20" s="1111"/>
      <c r="R20" s="1111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</row>
    <row r="21" spans="1:32" hidden="1" x14ac:dyDescent="0.25">
      <c r="A21" s="1112" t="s">
        <v>33</v>
      </c>
      <c r="B21" s="1113">
        <v>6</v>
      </c>
      <c r="C21" s="1114">
        <v>6</v>
      </c>
      <c r="D21" s="1115">
        <f t="shared" ref="D21:D37" si="45">C21/$B21</f>
        <v>1</v>
      </c>
      <c r="E21" s="1114"/>
      <c r="F21" s="1115">
        <f t="shared" ref="F21:F37" si="46">E21/$B21</f>
        <v>0</v>
      </c>
      <c r="G21" s="1114"/>
      <c r="H21" s="1115">
        <f t="shared" ref="H21:H37" si="47">G21/$B21</f>
        <v>0</v>
      </c>
      <c r="I21" s="1116">
        <f t="shared" ref="I21:I37" si="48">SUM(C21,E21,G21)</f>
        <v>6</v>
      </c>
      <c r="J21" s="1115">
        <f t="shared" ref="J21:J37" si="49">I21/($B21*3)</f>
        <v>0.33333333333333331</v>
      </c>
      <c r="K21" s="1114"/>
      <c r="L21" s="1115">
        <f t="shared" ref="L21:L37" si="50">K21/$B21</f>
        <v>0</v>
      </c>
      <c r="M21" s="1114"/>
      <c r="N21" s="1115">
        <f t="shared" ref="N21:N37" si="51">M21/$B21</f>
        <v>0</v>
      </c>
      <c r="O21" s="1114"/>
      <c r="P21" s="1115">
        <f t="shared" ref="P21:P37" si="52">O21/$B21</f>
        <v>0</v>
      </c>
      <c r="Q21" s="1117"/>
      <c r="R21" s="111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</row>
    <row r="22" spans="1:32" hidden="1" x14ac:dyDescent="0.25">
      <c r="A22" s="1112" t="s">
        <v>166</v>
      </c>
      <c r="B22" s="1118">
        <v>2</v>
      </c>
      <c r="C22" s="1114"/>
      <c r="D22" s="1115">
        <f t="shared" si="45"/>
        <v>0</v>
      </c>
      <c r="E22" s="1114"/>
      <c r="F22" s="1115">
        <f t="shared" si="46"/>
        <v>0</v>
      </c>
      <c r="G22" s="1114"/>
      <c r="H22" s="1115">
        <f t="shared" si="47"/>
        <v>0</v>
      </c>
      <c r="I22" s="1116">
        <f t="shared" si="48"/>
        <v>0</v>
      </c>
      <c r="J22" s="1115">
        <f t="shared" si="49"/>
        <v>0</v>
      </c>
      <c r="K22" s="1114"/>
      <c r="L22" s="1115">
        <f t="shared" si="50"/>
        <v>0</v>
      </c>
      <c r="M22" s="1114"/>
      <c r="N22" s="1115">
        <f t="shared" si="51"/>
        <v>0</v>
      </c>
      <c r="O22" s="1114"/>
      <c r="P22" s="1115">
        <f t="shared" si="52"/>
        <v>0</v>
      </c>
      <c r="Q22" s="1117"/>
      <c r="R22" s="111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</row>
    <row r="23" spans="1:32" hidden="1" x14ac:dyDescent="0.25">
      <c r="A23" s="1112" t="s">
        <v>177</v>
      </c>
      <c r="B23" s="1119">
        <v>11.5</v>
      </c>
      <c r="C23" s="1120">
        <v>16</v>
      </c>
      <c r="D23" s="1115">
        <f t="shared" ref="D23" si="53">C23/$B23</f>
        <v>1.3913043478260869</v>
      </c>
      <c r="E23" s="1120"/>
      <c r="F23" s="1115">
        <f t="shared" ref="F23" si="54">E23/$B23</f>
        <v>0</v>
      </c>
      <c r="G23" s="1120"/>
      <c r="H23" s="1115">
        <f t="shared" ref="H23" si="55">G23/$B23</f>
        <v>0</v>
      </c>
      <c r="I23" s="1116">
        <f t="shared" si="48"/>
        <v>16</v>
      </c>
      <c r="J23" s="1115">
        <f t="shared" si="49"/>
        <v>0.46376811594202899</v>
      </c>
      <c r="K23" s="1121"/>
      <c r="L23" s="1115">
        <f t="shared" ref="L23" si="56">K23/$B23</f>
        <v>0</v>
      </c>
      <c r="M23" s="1114"/>
      <c r="N23" s="1115">
        <f t="shared" si="51"/>
        <v>0</v>
      </c>
      <c r="O23" s="1114"/>
      <c r="P23" s="1115">
        <f t="shared" si="52"/>
        <v>0</v>
      </c>
      <c r="Q23" s="1117"/>
      <c r="R23" s="111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</row>
    <row r="24" spans="1:32" hidden="1" x14ac:dyDescent="0.25">
      <c r="A24" s="1112" t="s">
        <v>20</v>
      </c>
      <c r="B24" s="1122">
        <v>4</v>
      </c>
      <c r="C24" s="1123">
        <v>3.5</v>
      </c>
      <c r="D24" s="1124">
        <f t="shared" si="45"/>
        <v>0.875</v>
      </c>
      <c r="E24" s="1123"/>
      <c r="F24" s="1124">
        <f t="shared" si="46"/>
        <v>0</v>
      </c>
      <c r="G24" s="1123"/>
      <c r="H24" s="1124">
        <f t="shared" si="47"/>
        <v>0</v>
      </c>
      <c r="I24" s="1125">
        <f t="shared" si="48"/>
        <v>3.5</v>
      </c>
      <c r="J24" s="1124">
        <f t="shared" si="49"/>
        <v>0.29166666666666669</v>
      </c>
      <c r="K24" s="1126"/>
      <c r="L24" s="1124">
        <f t="shared" si="50"/>
        <v>0</v>
      </c>
      <c r="M24" s="1126"/>
      <c r="N24" s="1124">
        <f t="shared" si="51"/>
        <v>0</v>
      </c>
      <c r="O24" s="1126"/>
      <c r="P24" s="1124">
        <f t="shared" si="52"/>
        <v>0</v>
      </c>
      <c r="Q24" s="1127"/>
      <c r="R24" s="1127"/>
      <c r="S24" s="1107"/>
      <c r="T24" s="1107"/>
      <c r="U24" s="1107"/>
      <c r="V24" s="1107"/>
      <c r="W24" s="1107"/>
      <c r="X24" s="1107"/>
      <c r="Y24" s="1107"/>
      <c r="Z24" s="1107"/>
      <c r="AA24" s="1107"/>
      <c r="AB24" s="1107"/>
      <c r="AC24" s="1107"/>
      <c r="AD24" s="1107"/>
      <c r="AE24" s="1107"/>
      <c r="AF24" s="1107"/>
    </row>
    <row r="25" spans="1:32" hidden="1" x14ac:dyDescent="0.25">
      <c r="A25" s="1112" t="s">
        <v>178</v>
      </c>
      <c r="B25" s="1128">
        <v>6</v>
      </c>
      <c r="C25" s="1114">
        <v>9</v>
      </c>
      <c r="D25" s="1115">
        <f t="shared" ref="D25" si="57">C25/$B25</f>
        <v>1.5</v>
      </c>
      <c r="E25" s="1114"/>
      <c r="F25" s="1115">
        <f t="shared" ref="F25" si="58">E25/$B25</f>
        <v>0</v>
      </c>
      <c r="G25" s="1114"/>
      <c r="H25" s="1115">
        <f t="shared" ref="H25" si="59">G25/$B25</f>
        <v>0</v>
      </c>
      <c r="I25" s="1116">
        <f t="shared" si="48"/>
        <v>9</v>
      </c>
      <c r="J25" s="1115">
        <f t="shared" si="49"/>
        <v>0.5</v>
      </c>
      <c r="K25" s="1114"/>
      <c r="L25" s="1115">
        <f t="shared" ref="L25" si="60">K25/$B25</f>
        <v>0</v>
      </c>
      <c r="M25" s="1114"/>
      <c r="N25" s="1115">
        <f t="shared" si="51"/>
        <v>0</v>
      </c>
      <c r="O25" s="1114"/>
      <c r="P25" s="1115">
        <f t="shared" si="52"/>
        <v>0</v>
      </c>
      <c r="Q25" s="1117"/>
      <c r="R25" s="111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</row>
    <row r="26" spans="1:32" hidden="1" x14ac:dyDescent="0.25">
      <c r="A26" s="1112" t="s">
        <v>21</v>
      </c>
      <c r="B26" s="1122">
        <v>2</v>
      </c>
      <c r="C26" s="1129">
        <v>2</v>
      </c>
      <c r="D26" s="1124">
        <f t="shared" si="45"/>
        <v>1</v>
      </c>
      <c r="E26" s="1129"/>
      <c r="F26" s="1124">
        <f t="shared" si="46"/>
        <v>0</v>
      </c>
      <c r="G26" s="1129"/>
      <c r="H26" s="1124">
        <f t="shared" si="47"/>
        <v>0</v>
      </c>
      <c r="I26" s="1125">
        <f t="shared" si="48"/>
        <v>2</v>
      </c>
      <c r="J26" s="1124">
        <f t="shared" si="49"/>
        <v>0.33333333333333331</v>
      </c>
      <c r="K26" s="1129"/>
      <c r="L26" s="1124">
        <f t="shared" si="50"/>
        <v>0</v>
      </c>
      <c r="M26" s="1129"/>
      <c r="N26" s="1124">
        <f t="shared" si="51"/>
        <v>0</v>
      </c>
      <c r="O26" s="1129"/>
      <c r="P26" s="1124">
        <f t="shared" si="52"/>
        <v>0</v>
      </c>
      <c r="Q26" s="1127"/>
      <c r="R26" s="112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</row>
    <row r="27" spans="1:32" hidden="1" x14ac:dyDescent="0.25">
      <c r="A27" s="1112" t="s">
        <v>22</v>
      </c>
      <c r="B27" s="1122">
        <v>2</v>
      </c>
      <c r="C27" s="1130">
        <v>1.75</v>
      </c>
      <c r="D27" s="1124">
        <f t="shared" si="45"/>
        <v>0.875</v>
      </c>
      <c r="E27" s="1130"/>
      <c r="F27" s="1124">
        <f t="shared" si="46"/>
        <v>0</v>
      </c>
      <c r="G27" s="1130"/>
      <c r="H27" s="1124">
        <f t="shared" si="47"/>
        <v>0</v>
      </c>
      <c r="I27" s="1125">
        <f t="shared" si="48"/>
        <v>1.75</v>
      </c>
      <c r="J27" s="1124">
        <f t="shared" si="49"/>
        <v>0.29166666666666669</v>
      </c>
      <c r="K27" s="1130"/>
      <c r="L27" s="1124">
        <f t="shared" si="50"/>
        <v>0</v>
      </c>
      <c r="M27" s="1130"/>
      <c r="N27" s="1124">
        <f t="shared" si="51"/>
        <v>0</v>
      </c>
      <c r="O27" s="1129"/>
      <c r="P27" s="1124">
        <f t="shared" si="52"/>
        <v>0</v>
      </c>
      <c r="Q27" s="1127"/>
      <c r="R27" s="112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</row>
    <row r="28" spans="1:32" hidden="1" x14ac:dyDescent="0.25">
      <c r="A28" s="1112" t="s">
        <v>23</v>
      </c>
      <c r="B28" s="1122">
        <v>3</v>
      </c>
      <c r="C28" s="1129">
        <v>3</v>
      </c>
      <c r="D28" s="1124">
        <f t="shared" si="45"/>
        <v>1</v>
      </c>
      <c r="E28" s="1129"/>
      <c r="F28" s="1124">
        <f t="shared" si="46"/>
        <v>0</v>
      </c>
      <c r="G28" s="1129"/>
      <c r="H28" s="1124">
        <f t="shared" si="47"/>
        <v>0</v>
      </c>
      <c r="I28" s="1125">
        <f t="shared" si="48"/>
        <v>3</v>
      </c>
      <c r="J28" s="1124">
        <f t="shared" si="49"/>
        <v>0.33333333333333331</v>
      </c>
      <c r="K28" s="1129"/>
      <c r="L28" s="1124">
        <f t="shared" si="50"/>
        <v>0</v>
      </c>
      <c r="M28" s="1129"/>
      <c r="N28" s="1124">
        <f t="shared" si="51"/>
        <v>0</v>
      </c>
      <c r="O28" s="1129"/>
      <c r="P28" s="1124">
        <f t="shared" si="52"/>
        <v>0</v>
      </c>
      <c r="Q28" s="1127"/>
      <c r="R28" s="112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</row>
    <row r="29" spans="1:32" hidden="1" x14ac:dyDescent="0.25">
      <c r="A29" s="1112" t="s">
        <v>24</v>
      </c>
      <c r="B29" s="1122">
        <v>2</v>
      </c>
      <c r="C29" s="1129">
        <v>2</v>
      </c>
      <c r="D29" s="1124">
        <f t="shared" si="45"/>
        <v>1</v>
      </c>
      <c r="E29" s="1129"/>
      <c r="F29" s="1124">
        <f t="shared" si="46"/>
        <v>0</v>
      </c>
      <c r="G29" s="1129"/>
      <c r="H29" s="1124">
        <f t="shared" si="47"/>
        <v>0</v>
      </c>
      <c r="I29" s="1125">
        <f t="shared" si="48"/>
        <v>2</v>
      </c>
      <c r="J29" s="1124">
        <f t="shared" si="49"/>
        <v>0.33333333333333331</v>
      </c>
      <c r="K29" s="1129"/>
      <c r="L29" s="1124">
        <f t="shared" si="50"/>
        <v>0</v>
      </c>
      <c r="M29" s="1129"/>
      <c r="N29" s="1124">
        <f t="shared" si="51"/>
        <v>0</v>
      </c>
      <c r="O29" s="1129"/>
      <c r="P29" s="1124">
        <f t="shared" si="52"/>
        <v>0</v>
      </c>
      <c r="Q29" s="1127"/>
      <c r="R29" s="112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hidden="1" x14ac:dyDescent="0.25">
      <c r="A30" s="1112" t="s">
        <v>45</v>
      </c>
      <c r="B30" s="1128">
        <v>1</v>
      </c>
      <c r="C30" s="1114">
        <v>1</v>
      </c>
      <c r="D30" s="1115">
        <f t="shared" si="45"/>
        <v>1</v>
      </c>
      <c r="E30" s="1114"/>
      <c r="F30" s="1115">
        <f t="shared" si="46"/>
        <v>0</v>
      </c>
      <c r="G30" s="1114"/>
      <c r="H30" s="1115">
        <f t="shared" si="47"/>
        <v>0</v>
      </c>
      <c r="I30" s="1116">
        <f t="shared" si="48"/>
        <v>1</v>
      </c>
      <c r="J30" s="1115">
        <f t="shared" si="49"/>
        <v>0.33333333333333331</v>
      </c>
      <c r="K30" s="1114"/>
      <c r="L30" s="1115">
        <f t="shared" si="50"/>
        <v>0</v>
      </c>
      <c r="M30" s="1114"/>
      <c r="N30" s="1115">
        <f t="shared" si="51"/>
        <v>0</v>
      </c>
      <c r="O30" s="1114"/>
      <c r="P30" s="1115">
        <f t="shared" si="52"/>
        <v>0</v>
      </c>
      <c r="Q30" s="1117"/>
      <c r="R30" s="111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hidden="1" x14ac:dyDescent="0.25">
      <c r="A31" s="1112" t="s">
        <v>167</v>
      </c>
      <c r="B31" s="1128">
        <v>6</v>
      </c>
      <c r="C31" s="1114">
        <v>5</v>
      </c>
      <c r="D31" s="1115">
        <f t="shared" si="45"/>
        <v>0.83333333333333337</v>
      </c>
      <c r="E31" s="1114"/>
      <c r="F31" s="1115">
        <f t="shared" si="46"/>
        <v>0</v>
      </c>
      <c r="G31" s="1114"/>
      <c r="H31" s="1115">
        <f t="shared" si="47"/>
        <v>0</v>
      </c>
      <c r="I31" s="1116">
        <f t="shared" si="48"/>
        <v>5</v>
      </c>
      <c r="J31" s="1115">
        <f t="shared" si="49"/>
        <v>0.27777777777777779</v>
      </c>
      <c r="K31" s="1114"/>
      <c r="L31" s="1115">
        <f t="shared" si="50"/>
        <v>0</v>
      </c>
      <c r="M31" s="1114"/>
      <c r="N31" s="1115">
        <f t="shared" si="51"/>
        <v>0</v>
      </c>
      <c r="O31" s="1114"/>
      <c r="P31" s="1115">
        <f t="shared" si="52"/>
        <v>0</v>
      </c>
      <c r="Q31" s="1117"/>
      <c r="R31" s="111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hidden="1" x14ac:dyDescent="0.25">
      <c r="A32" s="1112" t="s">
        <v>25</v>
      </c>
      <c r="B32" s="1131">
        <v>4</v>
      </c>
      <c r="C32" s="1129">
        <v>4</v>
      </c>
      <c r="D32" s="1124">
        <f t="shared" si="45"/>
        <v>1</v>
      </c>
      <c r="E32" s="1129"/>
      <c r="F32" s="1124">
        <f t="shared" si="46"/>
        <v>0</v>
      </c>
      <c r="G32" s="1129"/>
      <c r="H32" s="1124">
        <f t="shared" si="47"/>
        <v>0</v>
      </c>
      <c r="I32" s="1125">
        <f t="shared" si="48"/>
        <v>4</v>
      </c>
      <c r="J32" s="1124">
        <f t="shared" si="49"/>
        <v>0.33333333333333331</v>
      </c>
      <c r="K32" s="1129"/>
      <c r="L32" s="1124">
        <f t="shared" si="50"/>
        <v>0</v>
      </c>
      <c r="M32" s="1129"/>
      <c r="N32" s="1124">
        <f t="shared" si="51"/>
        <v>0</v>
      </c>
      <c r="O32" s="1129"/>
      <c r="P32" s="1124">
        <f t="shared" si="52"/>
        <v>0</v>
      </c>
      <c r="Q32" s="1127"/>
      <c r="R32" s="112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hidden="1" x14ac:dyDescent="0.25">
      <c r="A33" s="1112" t="s">
        <v>26</v>
      </c>
      <c r="B33" s="1131">
        <v>1</v>
      </c>
      <c r="C33" s="1129">
        <v>1</v>
      </c>
      <c r="D33" s="1124">
        <f t="shared" si="45"/>
        <v>1</v>
      </c>
      <c r="E33" s="1129"/>
      <c r="F33" s="1124">
        <f t="shared" si="46"/>
        <v>0</v>
      </c>
      <c r="G33" s="1129"/>
      <c r="H33" s="1124">
        <f t="shared" si="47"/>
        <v>0</v>
      </c>
      <c r="I33" s="1125">
        <f t="shared" si="48"/>
        <v>1</v>
      </c>
      <c r="J33" s="1124">
        <f t="shared" si="49"/>
        <v>0.33333333333333331</v>
      </c>
      <c r="K33" s="1129"/>
      <c r="L33" s="1124">
        <f t="shared" si="50"/>
        <v>0</v>
      </c>
      <c r="M33" s="1129"/>
      <c r="N33" s="1124">
        <f t="shared" si="51"/>
        <v>0</v>
      </c>
      <c r="O33" s="1129"/>
      <c r="P33" s="1124">
        <f t="shared" si="52"/>
        <v>0</v>
      </c>
      <c r="Q33" s="1127"/>
      <c r="R33" s="112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hidden="1" x14ac:dyDescent="0.25">
      <c r="A34" s="1132" t="s">
        <v>168</v>
      </c>
      <c r="B34" s="1128">
        <v>1</v>
      </c>
      <c r="C34" s="1114"/>
      <c r="D34" s="1115">
        <f t="shared" si="45"/>
        <v>0</v>
      </c>
      <c r="E34" s="1114"/>
      <c r="F34" s="1115">
        <f t="shared" si="46"/>
        <v>0</v>
      </c>
      <c r="G34" s="1114"/>
      <c r="H34" s="1115">
        <f t="shared" si="47"/>
        <v>0</v>
      </c>
      <c r="I34" s="1116">
        <f t="shared" si="48"/>
        <v>0</v>
      </c>
      <c r="J34" s="1115">
        <f t="shared" si="49"/>
        <v>0</v>
      </c>
      <c r="K34" s="1114"/>
      <c r="L34" s="1115">
        <f t="shared" si="50"/>
        <v>0</v>
      </c>
      <c r="M34" s="1114"/>
      <c r="N34" s="1115">
        <f t="shared" si="51"/>
        <v>0</v>
      </c>
      <c r="O34" s="1114"/>
      <c r="P34" s="1115">
        <f t="shared" si="52"/>
        <v>0</v>
      </c>
      <c r="Q34" s="1117"/>
      <c r="R34" s="111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hidden="1" x14ac:dyDescent="0.25">
      <c r="A35" s="1112" t="s">
        <v>169</v>
      </c>
      <c r="B35" s="1128">
        <v>1</v>
      </c>
      <c r="C35" s="1114"/>
      <c r="D35" s="1115">
        <f t="shared" si="45"/>
        <v>0</v>
      </c>
      <c r="E35" s="1114"/>
      <c r="F35" s="1115">
        <f t="shared" si="46"/>
        <v>0</v>
      </c>
      <c r="G35" s="1114"/>
      <c r="H35" s="1115">
        <f t="shared" si="47"/>
        <v>0</v>
      </c>
      <c r="I35" s="1116">
        <f t="shared" si="48"/>
        <v>0</v>
      </c>
      <c r="J35" s="1115">
        <f t="shared" si="49"/>
        <v>0</v>
      </c>
      <c r="K35" s="1114"/>
      <c r="L35" s="1115">
        <f t="shared" si="50"/>
        <v>0</v>
      </c>
      <c r="M35" s="1114"/>
      <c r="N35" s="1115">
        <f t="shared" si="51"/>
        <v>0</v>
      </c>
      <c r="O35" s="1114"/>
      <c r="P35" s="1115">
        <f t="shared" si="52"/>
        <v>0</v>
      </c>
      <c r="Q35" s="1117"/>
      <c r="R35" s="111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hidden="1" x14ac:dyDescent="0.25">
      <c r="A36" s="1133" t="s">
        <v>34</v>
      </c>
      <c r="B36" s="1134">
        <v>1</v>
      </c>
      <c r="C36" s="1135">
        <v>1</v>
      </c>
      <c r="D36" s="1136">
        <f t="shared" si="45"/>
        <v>1</v>
      </c>
      <c r="E36" s="1135"/>
      <c r="F36" s="1136">
        <f t="shared" si="46"/>
        <v>0</v>
      </c>
      <c r="G36" s="1135"/>
      <c r="H36" s="1136">
        <f t="shared" si="47"/>
        <v>0</v>
      </c>
      <c r="I36" s="1137">
        <f t="shared" si="48"/>
        <v>1</v>
      </c>
      <c r="J36" s="1136">
        <f t="shared" si="49"/>
        <v>0.33333333333333331</v>
      </c>
      <c r="K36" s="1135"/>
      <c r="L36" s="1136">
        <f t="shared" si="50"/>
        <v>0</v>
      </c>
      <c r="M36" s="1135"/>
      <c r="N36" s="1136">
        <f t="shared" si="51"/>
        <v>0</v>
      </c>
      <c r="O36" s="1135"/>
      <c r="P36" s="1136">
        <f t="shared" si="52"/>
        <v>0</v>
      </c>
      <c r="Q36" s="1138"/>
      <c r="R36" s="1138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ht="15.75" hidden="1" thickBot="1" x14ac:dyDescent="0.3">
      <c r="A37" s="1139" t="s">
        <v>7</v>
      </c>
      <c r="B37" s="1140">
        <f>SUM(B21:B36)</f>
        <v>53.5</v>
      </c>
      <c r="C37" s="1141">
        <f>SUM(C21:C36)</f>
        <v>55.25</v>
      </c>
      <c r="D37" s="1142">
        <f t="shared" si="45"/>
        <v>1.0327102803738317</v>
      </c>
      <c r="E37" s="1141">
        <f>SUM(E21:E36)</f>
        <v>0</v>
      </c>
      <c r="F37" s="1142">
        <f t="shared" si="46"/>
        <v>0</v>
      </c>
      <c r="G37" s="1141">
        <f>SUM(G21:G36)</f>
        <v>0</v>
      </c>
      <c r="H37" s="1142">
        <f t="shared" si="47"/>
        <v>0</v>
      </c>
      <c r="I37" s="1141">
        <f t="shared" si="48"/>
        <v>55.25</v>
      </c>
      <c r="J37" s="1142">
        <f t="shared" si="49"/>
        <v>0.34423676012461057</v>
      </c>
      <c r="K37" s="1141">
        <f>SUM(K21:K36)</f>
        <v>0</v>
      </c>
      <c r="L37" s="1142">
        <f t="shared" si="50"/>
        <v>0</v>
      </c>
      <c r="M37" s="1141">
        <f t="shared" ref="M37" si="61">SUM(M21:M36)</f>
        <v>0</v>
      </c>
      <c r="N37" s="1142">
        <f t="shared" si="51"/>
        <v>0</v>
      </c>
      <c r="O37" s="1141">
        <f t="shared" ref="O37" si="62">SUM(O21:O36)</f>
        <v>0</v>
      </c>
      <c r="P37" s="1142">
        <f t="shared" si="52"/>
        <v>0</v>
      </c>
      <c r="Q37" s="1143"/>
      <c r="R37" s="1143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x14ac:dyDescent="0.25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x14ac:dyDescent="0.25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44"/>
      <c r="P39" s="1144"/>
      <c r="Q39" s="1144"/>
      <c r="R39" s="1144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x14ac:dyDescent="0.25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x14ac:dyDescent="0.25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x14ac:dyDescent="0.25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x14ac:dyDescent="0.25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x14ac:dyDescent="0.25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x14ac:dyDescent="0.2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x14ac:dyDescent="0.25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x14ac:dyDescent="0.25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x14ac:dyDescent="0.25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5">
    <mergeCell ref="A2:M2"/>
    <mergeCell ref="A3:M3"/>
    <mergeCell ref="A19:R19"/>
    <mergeCell ref="A6:AF6"/>
    <mergeCell ref="A5:AF5"/>
  </mergeCells>
  <pageMargins left="0.23622047244094491" right="0.23622047244094491" top="0.38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H226"/>
  <sheetViews>
    <sheetView showGridLines="0" tabSelected="1" topLeftCell="A4" zoomScale="90" zoomScaleNormal="90" workbookViewId="0">
      <pane xSplit="1" topLeftCell="B1" activePane="topRight" state="frozen"/>
      <selection activeCell="AH21" sqref="AH21"/>
      <selection pane="topRight" activeCell="AH21" sqref="AH21"/>
    </sheetView>
  </sheetViews>
  <sheetFormatPr defaultColWidth="8.85546875" defaultRowHeight="15" x14ac:dyDescent="0.25"/>
  <cols>
    <col min="1" max="1" width="38.28515625" customWidth="1"/>
    <col min="2" max="2" width="8.140625" customWidth="1"/>
    <col min="3" max="3" width="7.5703125" style="907" bestFit="1" customWidth="1"/>
    <col min="4" max="4" width="8.7109375" style="907" bestFit="1" customWidth="1"/>
    <col min="5" max="5" width="7.28515625" style="907" bestFit="1" customWidth="1"/>
    <col min="6" max="6" width="8.5703125" style="907" bestFit="1" customWidth="1"/>
    <col min="7" max="7" width="8" style="907" bestFit="1" customWidth="1"/>
    <col min="8" max="8" width="8.5703125" style="907" bestFit="1" customWidth="1"/>
    <col min="9" max="9" width="9" style="907" hidden="1" customWidth="1"/>
    <col min="10" max="10" width="7.42578125" style="907" hidden="1" customWidth="1"/>
    <col min="11" max="12" width="7.7109375" style="907" bestFit="1" customWidth="1"/>
    <col min="13" max="13" width="8.5703125" style="907" bestFit="1" customWidth="1"/>
    <col min="14" max="14" width="7.7109375" style="907" bestFit="1" customWidth="1"/>
    <col min="15" max="15" width="7.5703125" style="907" bestFit="1" customWidth="1"/>
    <col min="16" max="16" width="7.7109375" style="907" bestFit="1" customWidth="1"/>
    <col min="17" max="17" width="9" style="907" hidden="1" customWidth="1"/>
    <col min="18" max="18" width="7.42578125" style="907" hidden="1" customWidth="1"/>
    <col min="19" max="19" width="7.42578125" bestFit="1" customWidth="1"/>
    <col min="20" max="20" width="8.5703125" bestFit="1" customWidth="1"/>
    <col min="21" max="21" width="7.7109375" bestFit="1" customWidth="1"/>
    <col min="22" max="22" width="8.5703125" bestFit="1" customWidth="1"/>
    <col min="23" max="23" width="7.42578125" bestFit="1" customWidth="1"/>
    <col min="24" max="24" width="8.5703125" bestFit="1" customWidth="1"/>
    <col min="25" max="25" width="8" hidden="1" customWidth="1"/>
    <col min="26" max="26" width="7.42578125" hidden="1" customWidth="1"/>
    <col min="27" max="27" width="7.7109375" bestFit="1" customWidth="1"/>
    <col min="28" max="28" width="8.5703125" bestFit="1" customWidth="1"/>
    <col min="29" max="29" width="7.7109375" bestFit="1" customWidth="1"/>
    <col min="30" max="30" width="8.28515625" customWidth="1"/>
    <col min="31" max="31" width="7.42578125" bestFit="1" customWidth="1"/>
    <col min="32" max="32" width="8.5703125" bestFit="1" customWidth="1"/>
  </cols>
  <sheetData>
    <row r="1" spans="1:32" ht="42" customHeight="1" x14ac:dyDescent="0.25"/>
    <row r="2" spans="1:32" ht="18" x14ac:dyDescent="0.35">
      <c r="A2" s="1289"/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906"/>
      <c r="O2" s="906"/>
    </row>
    <row r="3" spans="1:32" ht="18" x14ac:dyDescent="0.3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906"/>
      <c r="O3" s="906"/>
    </row>
    <row r="4" spans="1:32" ht="47.25" customHeight="1" x14ac:dyDescent="0.25"/>
    <row r="5" spans="1:32" ht="20.25" customHeight="1" x14ac:dyDescent="0.25">
      <c r="A5" s="1292" t="s">
        <v>585</v>
      </c>
      <c r="B5" s="1292"/>
      <c r="C5" s="1292"/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2"/>
      <c r="Q5" s="1292"/>
      <c r="R5" s="1292"/>
      <c r="S5" s="1292"/>
      <c r="T5" s="1292"/>
      <c r="U5" s="1292"/>
      <c r="V5" s="1292"/>
      <c r="W5" s="1292"/>
      <c r="X5" s="1292"/>
      <c r="Y5" s="1292"/>
      <c r="Z5" s="1292"/>
      <c r="AA5" s="1292"/>
      <c r="AB5" s="1292"/>
      <c r="AC5" s="1292"/>
      <c r="AD5" s="1292"/>
      <c r="AE5" s="1292"/>
      <c r="AF5" s="1292"/>
    </row>
    <row r="6" spans="1:32" ht="20.25" customHeight="1" x14ac:dyDescent="0.25">
      <c r="A6" s="1292" t="s">
        <v>593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</row>
    <row r="7" spans="1:32" ht="24" x14ac:dyDescent="0.25">
      <c r="A7" s="1098" t="s">
        <v>14</v>
      </c>
      <c r="B7" s="1099" t="s">
        <v>164</v>
      </c>
      <c r="C7" s="1098" t="s">
        <v>507</v>
      </c>
      <c r="D7" s="1098" t="s">
        <v>1</v>
      </c>
      <c r="E7" s="1098" t="s">
        <v>508</v>
      </c>
      <c r="F7" s="1098" t="s">
        <v>1</v>
      </c>
      <c r="G7" s="1098" t="s">
        <v>509</v>
      </c>
      <c r="H7" s="1098" t="s">
        <v>1</v>
      </c>
      <c r="I7" s="1099" t="s">
        <v>426</v>
      </c>
      <c r="J7" s="1098" t="s">
        <v>196</v>
      </c>
      <c r="K7" s="1098" t="s">
        <v>510</v>
      </c>
      <c r="L7" s="1098" t="s">
        <v>1</v>
      </c>
      <c r="M7" s="1098" t="s">
        <v>511</v>
      </c>
      <c r="N7" s="1098" t="s">
        <v>1</v>
      </c>
      <c r="O7" s="1098" t="s">
        <v>512</v>
      </c>
      <c r="P7" s="1098" t="s">
        <v>1</v>
      </c>
      <c r="Q7" s="1099" t="s">
        <v>426</v>
      </c>
      <c r="R7" s="1098" t="s">
        <v>196</v>
      </c>
      <c r="S7" s="1098" t="s">
        <v>513</v>
      </c>
      <c r="T7" s="1098" t="s">
        <v>1</v>
      </c>
      <c r="U7" s="1098" t="s">
        <v>514</v>
      </c>
      <c r="V7" s="1098" t="s">
        <v>1</v>
      </c>
      <c r="W7" s="1098" t="s">
        <v>515</v>
      </c>
      <c r="X7" s="1098" t="s">
        <v>1</v>
      </c>
      <c r="Y7" s="1099" t="s">
        <v>426</v>
      </c>
      <c r="Z7" s="1098" t="s">
        <v>196</v>
      </c>
      <c r="AA7" s="1098" t="s">
        <v>516</v>
      </c>
      <c r="AB7" s="1098" t="s">
        <v>1</v>
      </c>
      <c r="AC7" s="1098" t="s">
        <v>517</v>
      </c>
      <c r="AD7" s="1098" t="s">
        <v>1</v>
      </c>
      <c r="AE7" s="1098" t="s">
        <v>518</v>
      </c>
      <c r="AF7" s="1098" t="s">
        <v>1</v>
      </c>
    </row>
    <row r="8" spans="1:32" ht="21.75" customHeight="1" x14ac:dyDescent="0.25">
      <c r="A8" s="1146" t="s">
        <v>541</v>
      </c>
      <c r="B8" s="1147">
        <v>864</v>
      </c>
      <c r="C8" s="1148">
        <v>998</v>
      </c>
      <c r="D8" s="1149">
        <f t="shared" ref="D8:D17" si="0">C8/$B8</f>
        <v>1.1550925925925926</v>
      </c>
      <c r="E8" s="1148">
        <v>806</v>
      </c>
      <c r="F8" s="1149">
        <f t="shared" ref="F8:F17" si="1">E8/$B8</f>
        <v>0.93287037037037035</v>
      </c>
      <c r="G8" s="1148">
        <v>553</v>
      </c>
      <c r="H8" s="1149">
        <f t="shared" ref="H8:H17" si="2">G8/$B8</f>
        <v>0.64004629629629628</v>
      </c>
      <c r="I8" s="1250">
        <f t="shared" ref="I8:I17" si="3">SUM(C8,E8,G8)</f>
        <v>2357</v>
      </c>
      <c r="J8" s="1149">
        <f>I8/($B8*3)</f>
        <v>0.90933641975308643</v>
      </c>
      <c r="K8" s="1148">
        <v>103</v>
      </c>
      <c r="L8" s="1149">
        <f t="shared" ref="L8:L17" si="4">K8/$B8</f>
        <v>0.11921296296296297</v>
      </c>
      <c r="M8" s="1148">
        <v>96</v>
      </c>
      <c r="N8" s="1149">
        <f t="shared" ref="N8:N17" si="5">M8/$B8</f>
        <v>0.1111111111111111</v>
      </c>
      <c r="O8" s="1148">
        <v>144</v>
      </c>
      <c r="P8" s="1149">
        <f t="shared" ref="P8:P17" si="6">O8/$B8</f>
        <v>0.16666666666666666</v>
      </c>
      <c r="Q8" s="1250">
        <f t="shared" ref="Q8:Q17" si="7">SUM(K8,M8,O8)</f>
        <v>343</v>
      </c>
      <c r="R8" s="1149">
        <f t="shared" ref="R8:R17" si="8">Q8/($B8*3)</f>
        <v>0.13233024691358025</v>
      </c>
      <c r="S8" s="1148">
        <v>229</v>
      </c>
      <c r="T8" s="1149">
        <f t="shared" ref="T8:T17" si="9">S8/$B8</f>
        <v>0.26504629629629628</v>
      </c>
      <c r="U8" s="1148">
        <v>240</v>
      </c>
      <c r="V8" s="1149">
        <f t="shared" ref="V8:V17" si="10">U8/$B8</f>
        <v>0.27777777777777779</v>
      </c>
      <c r="W8" s="1148">
        <v>428</v>
      </c>
      <c r="X8" s="1149">
        <f t="shared" ref="X8:X17" si="11">W8/$B8</f>
        <v>0.49537037037037035</v>
      </c>
      <c r="Y8" s="1250">
        <f t="shared" ref="Y8:Y17" si="12">SUM(S8,U8,W8)</f>
        <v>897</v>
      </c>
      <c r="Z8" s="1149">
        <f t="shared" ref="Z8:Z17" si="13">Y8/($B8*3)</f>
        <v>0.34606481481481483</v>
      </c>
      <c r="AA8" s="1148">
        <v>392</v>
      </c>
      <c r="AB8" s="1149">
        <f t="shared" ref="AB8:AB17" si="14">AA8/$B8</f>
        <v>0.45370370370370372</v>
      </c>
      <c r="AC8" s="1148">
        <v>414</v>
      </c>
      <c r="AD8" s="1149">
        <f t="shared" ref="AD8:AD17" si="15">AC8/$B8</f>
        <v>0.47916666666666669</v>
      </c>
      <c r="AE8" s="1148">
        <v>350</v>
      </c>
      <c r="AF8" s="1149">
        <f t="shared" ref="AF8:AF17" si="16">AE8/$B8</f>
        <v>0.40509259259259262</v>
      </c>
    </row>
    <row r="9" spans="1:32" ht="21.75" customHeight="1" x14ac:dyDescent="0.25">
      <c r="A9" s="1146" t="s">
        <v>527</v>
      </c>
      <c r="B9" s="1147">
        <v>3024</v>
      </c>
      <c r="C9" s="1148">
        <v>2866</v>
      </c>
      <c r="D9" s="1149">
        <f t="shared" si="0"/>
        <v>0.94775132275132279</v>
      </c>
      <c r="E9" s="1148">
        <v>2250</v>
      </c>
      <c r="F9" s="1149">
        <f t="shared" si="1"/>
        <v>0.74404761904761907</v>
      </c>
      <c r="G9" s="1148">
        <v>1484</v>
      </c>
      <c r="H9" s="1149">
        <f t="shared" si="2"/>
        <v>0.49074074074074076</v>
      </c>
      <c r="I9" s="1250">
        <f t="shared" si="3"/>
        <v>6600</v>
      </c>
      <c r="J9" s="1149">
        <f t="shared" ref="J9:J17" si="17">I9/($B9*3)</f>
        <v>0.72751322751322756</v>
      </c>
      <c r="K9" s="1148">
        <v>185</v>
      </c>
      <c r="L9" s="1149">
        <f t="shared" si="4"/>
        <v>6.1177248677248677E-2</v>
      </c>
      <c r="M9" s="1148">
        <v>164</v>
      </c>
      <c r="N9" s="1149">
        <f t="shared" si="5"/>
        <v>5.423280423280423E-2</v>
      </c>
      <c r="O9" s="1148">
        <v>262</v>
      </c>
      <c r="P9" s="1149">
        <f t="shared" si="6"/>
        <v>8.6640211640211642E-2</v>
      </c>
      <c r="Q9" s="1250">
        <f t="shared" si="7"/>
        <v>611</v>
      </c>
      <c r="R9" s="1149">
        <f t="shared" si="8"/>
        <v>6.7350088183421516E-2</v>
      </c>
      <c r="S9" s="1148">
        <v>237</v>
      </c>
      <c r="T9" s="1149">
        <f t="shared" si="9"/>
        <v>7.8373015873015872E-2</v>
      </c>
      <c r="U9" s="1148">
        <v>330</v>
      </c>
      <c r="V9" s="1149">
        <f t="shared" si="10"/>
        <v>0.10912698412698413</v>
      </c>
      <c r="W9" s="1148">
        <v>914</v>
      </c>
      <c r="X9" s="1149">
        <f t="shared" si="11"/>
        <v>0.30224867724867727</v>
      </c>
      <c r="Y9" s="1250">
        <f t="shared" si="12"/>
        <v>1481</v>
      </c>
      <c r="Z9" s="1149">
        <f t="shared" si="13"/>
        <v>0.1632495590828924</v>
      </c>
      <c r="AA9" s="1148">
        <v>982</v>
      </c>
      <c r="AB9" s="1149">
        <f t="shared" si="14"/>
        <v>0.32473544973544971</v>
      </c>
      <c r="AC9" s="1148">
        <v>908</v>
      </c>
      <c r="AD9" s="1149">
        <f t="shared" si="15"/>
        <v>0.30026455026455029</v>
      </c>
      <c r="AE9" s="1148">
        <v>771</v>
      </c>
      <c r="AF9" s="1149">
        <f t="shared" si="16"/>
        <v>0.25496031746031744</v>
      </c>
    </row>
    <row r="10" spans="1:32" ht="21.75" customHeight="1" x14ac:dyDescent="0.25">
      <c r="A10" s="1146" t="s">
        <v>564</v>
      </c>
      <c r="B10" s="1147">
        <v>789</v>
      </c>
      <c r="C10" s="1148">
        <v>674</v>
      </c>
      <c r="D10" s="1149">
        <f t="shared" si="0"/>
        <v>0.85424588086185049</v>
      </c>
      <c r="E10" s="1148">
        <v>703</v>
      </c>
      <c r="F10" s="1149">
        <f t="shared" si="1"/>
        <v>0.89100126742712293</v>
      </c>
      <c r="G10" s="1148">
        <v>713</v>
      </c>
      <c r="H10" s="1149">
        <f t="shared" si="2"/>
        <v>0.90367553865652728</v>
      </c>
      <c r="I10" s="1250">
        <f t="shared" si="3"/>
        <v>2090</v>
      </c>
      <c r="J10" s="1149">
        <f t="shared" si="17"/>
        <v>0.88297422898183353</v>
      </c>
      <c r="K10" s="1148">
        <v>373</v>
      </c>
      <c r="L10" s="1149">
        <f t="shared" si="4"/>
        <v>0.47275031685678076</v>
      </c>
      <c r="M10" s="1148">
        <v>360</v>
      </c>
      <c r="N10" s="1149">
        <f t="shared" si="5"/>
        <v>0.45627376425855515</v>
      </c>
      <c r="O10" s="1148">
        <v>444</v>
      </c>
      <c r="P10" s="1149">
        <f t="shared" si="6"/>
        <v>0.56273764258555137</v>
      </c>
      <c r="Q10" s="1250">
        <f t="shared" si="7"/>
        <v>1177</v>
      </c>
      <c r="R10" s="1149">
        <f t="shared" si="8"/>
        <v>0.49725390790029572</v>
      </c>
      <c r="S10" s="1148">
        <v>465</v>
      </c>
      <c r="T10" s="1149">
        <f t="shared" si="9"/>
        <v>0.58935361216730042</v>
      </c>
      <c r="U10" s="1148">
        <v>528</v>
      </c>
      <c r="V10" s="1149">
        <f t="shared" si="10"/>
        <v>0.66920152091254748</v>
      </c>
      <c r="W10" s="1148">
        <v>729</v>
      </c>
      <c r="X10" s="1149">
        <f t="shared" si="11"/>
        <v>0.92395437262357416</v>
      </c>
      <c r="Y10" s="1250">
        <f t="shared" si="12"/>
        <v>1722</v>
      </c>
      <c r="Z10" s="1149">
        <f t="shared" si="13"/>
        <v>0.72750316856780739</v>
      </c>
      <c r="AA10" s="1148">
        <v>671</v>
      </c>
      <c r="AB10" s="1149">
        <f t="shared" si="14"/>
        <v>0.85044359949302917</v>
      </c>
      <c r="AC10" s="1148">
        <v>825</v>
      </c>
      <c r="AD10" s="1149">
        <f t="shared" si="15"/>
        <v>1.0456273764258555</v>
      </c>
      <c r="AE10" s="1148">
        <v>695</v>
      </c>
      <c r="AF10" s="1149">
        <f t="shared" si="16"/>
        <v>0.88086185044359955</v>
      </c>
    </row>
    <row r="11" spans="1:32" ht="21.75" customHeight="1" x14ac:dyDescent="0.25">
      <c r="A11" s="1146" t="s">
        <v>565</v>
      </c>
      <c r="B11" s="1147">
        <v>526</v>
      </c>
      <c r="C11" s="1148">
        <v>418</v>
      </c>
      <c r="D11" s="1149">
        <f t="shared" si="0"/>
        <v>0.79467680608365021</v>
      </c>
      <c r="E11" s="1148">
        <v>354</v>
      </c>
      <c r="F11" s="1149">
        <f t="shared" si="1"/>
        <v>0.6730038022813688</v>
      </c>
      <c r="G11" s="1148">
        <v>353</v>
      </c>
      <c r="H11" s="1149">
        <f t="shared" si="2"/>
        <v>0.67110266159695819</v>
      </c>
      <c r="I11" s="1250">
        <f t="shared" si="3"/>
        <v>1125</v>
      </c>
      <c r="J11" s="1149">
        <f t="shared" si="17"/>
        <v>0.71292775665399244</v>
      </c>
      <c r="K11" s="1148">
        <v>56</v>
      </c>
      <c r="L11" s="1149">
        <f t="shared" si="4"/>
        <v>0.10646387832699619</v>
      </c>
      <c r="M11" s="1148">
        <v>45</v>
      </c>
      <c r="N11" s="1149">
        <f t="shared" si="5"/>
        <v>8.5551330798479083E-2</v>
      </c>
      <c r="O11" s="1148">
        <v>117</v>
      </c>
      <c r="P11" s="1149">
        <f t="shared" si="6"/>
        <v>0.22243346007604561</v>
      </c>
      <c r="Q11" s="1250">
        <f t="shared" si="7"/>
        <v>218</v>
      </c>
      <c r="R11" s="1149">
        <f t="shared" si="8"/>
        <v>0.13814955640050697</v>
      </c>
      <c r="S11" s="1148">
        <v>247</v>
      </c>
      <c r="T11" s="1149">
        <f t="shared" si="9"/>
        <v>0.46958174904942968</v>
      </c>
      <c r="U11" s="1148">
        <v>213</v>
      </c>
      <c r="V11" s="1149">
        <f t="shared" si="10"/>
        <v>0.4049429657794677</v>
      </c>
      <c r="W11" s="1148">
        <v>119</v>
      </c>
      <c r="X11" s="1149">
        <f t="shared" si="11"/>
        <v>0.22623574144486691</v>
      </c>
      <c r="Y11" s="1250">
        <f t="shared" si="12"/>
        <v>579</v>
      </c>
      <c r="Z11" s="1149">
        <f t="shared" si="13"/>
        <v>0.36692015209125473</v>
      </c>
      <c r="AA11" s="1148">
        <v>221</v>
      </c>
      <c r="AB11" s="1149">
        <f t="shared" si="14"/>
        <v>0.42015209125475284</v>
      </c>
      <c r="AC11" s="1148">
        <v>287</v>
      </c>
      <c r="AD11" s="1149">
        <f t="shared" si="15"/>
        <v>0.54562737642585546</v>
      </c>
      <c r="AE11" s="1148">
        <v>164</v>
      </c>
      <c r="AF11" s="1149">
        <f t="shared" si="16"/>
        <v>0.31178707224334601</v>
      </c>
    </row>
    <row r="12" spans="1:32" ht="21.75" customHeight="1" x14ac:dyDescent="0.25">
      <c r="A12" s="1146" t="s">
        <v>577</v>
      </c>
      <c r="B12" s="1147">
        <v>125</v>
      </c>
      <c r="C12" s="1148">
        <v>94</v>
      </c>
      <c r="D12" s="1149">
        <f t="shared" si="0"/>
        <v>0.752</v>
      </c>
      <c r="E12" s="1148">
        <v>98</v>
      </c>
      <c r="F12" s="1149">
        <f t="shared" si="1"/>
        <v>0.78400000000000003</v>
      </c>
      <c r="G12" s="1148">
        <v>69</v>
      </c>
      <c r="H12" s="1149">
        <f t="shared" si="2"/>
        <v>0.55200000000000005</v>
      </c>
      <c r="I12" s="1250">
        <f t="shared" si="3"/>
        <v>261</v>
      </c>
      <c r="J12" s="1149">
        <f t="shared" si="17"/>
        <v>0.69599999999999995</v>
      </c>
      <c r="K12" s="1148">
        <v>13</v>
      </c>
      <c r="L12" s="1149">
        <f t="shared" si="4"/>
        <v>0.104</v>
      </c>
      <c r="M12" s="1148">
        <v>11</v>
      </c>
      <c r="N12" s="1149">
        <f t="shared" si="5"/>
        <v>8.7999999999999995E-2</v>
      </c>
      <c r="O12" s="1148">
        <v>82</v>
      </c>
      <c r="P12" s="1149">
        <f t="shared" si="6"/>
        <v>0.65600000000000003</v>
      </c>
      <c r="Q12" s="1250">
        <f t="shared" si="7"/>
        <v>106</v>
      </c>
      <c r="R12" s="1149">
        <f t="shared" si="8"/>
        <v>0.28266666666666668</v>
      </c>
      <c r="S12" s="1148">
        <v>62</v>
      </c>
      <c r="T12" s="1149">
        <f t="shared" si="9"/>
        <v>0.496</v>
      </c>
      <c r="U12" s="1148">
        <v>75</v>
      </c>
      <c r="V12" s="1149">
        <f t="shared" si="10"/>
        <v>0.6</v>
      </c>
      <c r="W12" s="1148">
        <v>9</v>
      </c>
      <c r="X12" s="1149">
        <f t="shared" si="11"/>
        <v>7.1999999999999995E-2</v>
      </c>
      <c r="Y12" s="1250">
        <f t="shared" si="12"/>
        <v>146</v>
      </c>
      <c r="Z12" s="1149">
        <f t="shared" si="13"/>
        <v>0.38933333333333331</v>
      </c>
      <c r="AA12" s="1148">
        <v>85</v>
      </c>
      <c r="AB12" s="1149">
        <f t="shared" si="14"/>
        <v>0.68</v>
      </c>
      <c r="AC12" s="1148">
        <v>72</v>
      </c>
      <c r="AD12" s="1149">
        <f t="shared" si="15"/>
        <v>0.57599999999999996</v>
      </c>
      <c r="AE12" s="1148">
        <v>56</v>
      </c>
      <c r="AF12" s="1149">
        <f t="shared" si="16"/>
        <v>0.44800000000000001</v>
      </c>
    </row>
    <row r="13" spans="1:32" ht="21.75" customHeight="1" x14ac:dyDescent="0.25">
      <c r="A13" s="1146" t="s">
        <v>567</v>
      </c>
      <c r="B13" s="1147">
        <v>526</v>
      </c>
      <c r="C13" s="1148">
        <v>514</v>
      </c>
      <c r="D13" s="1149">
        <f t="shared" si="0"/>
        <v>0.97718631178707227</v>
      </c>
      <c r="E13" s="1148">
        <v>396</v>
      </c>
      <c r="F13" s="1149">
        <f t="shared" si="1"/>
        <v>0.75285171102661597</v>
      </c>
      <c r="G13" s="1148">
        <v>359</v>
      </c>
      <c r="H13" s="1149">
        <f t="shared" si="2"/>
        <v>0.68250950570342206</v>
      </c>
      <c r="I13" s="1250">
        <f t="shared" si="3"/>
        <v>1269</v>
      </c>
      <c r="J13" s="1149">
        <f t="shared" si="17"/>
        <v>0.80418250950570347</v>
      </c>
      <c r="K13" s="1148">
        <v>190</v>
      </c>
      <c r="L13" s="1149">
        <f t="shared" si="4"/>
        <v>0.36121673003802279</v>
      </c>
      <c r="M13" s="1148">
        <v>225</v>
      </c>
      <c r="N13" s="1149">
        <f t="shared" si="5"/>
        <v>0.42775665399239543</v>
      </c>
      <c r="O13" s="1148">
        <v>262</v>
      </c>
      <c r="P13" s="1149">
        <f t="shared" si="6"/>
        <v>0.49809885931558934</v>
      </c>
      <c r="Q13" s="1250">
        <f t="shared" si="7"/>
        <v>677</v>
      </c>
      <c r="R13" s="1149">
        <f t="shared" si="8"/>
        <v>0.42902408111533585</v>
      </c>
      <c r="S13" s="1148">
        <v>378</v>
      </c>
      <c r="T13" s="1149">
        <f t="shared" si="9"/>
        <v>0.71863117870722437</v>
      </c>
      <c r="U13" s="1148">
        <v>389</v>
      </c>
      <c r="V13" s="1149">
        <f t="shared" si="10"/>
        <v>0.73954372623574149</v>
      </c>
      <c r="W13" s="1148">
        <v>341</v>
      </c>
      <c r="X13" s="1149">
        <f t="shared" si="11"/>
        <v>0.64828897338403046</v>
      </c>
      <c r="Y13" s="1250">
        <f t="shared" si="12"/>
        <v>1108</v>
      </c>
      <c r="Z13" s="1149">
        <f t="shared" si="13"/>
        <v>0.7021546261089987</v>
      </c>
      <c r="AA13" s="1148">
        <v>271</v>
      </c>
      <c r="AB13" s="1149">
        <f t="shared" si="14"/>
        <v>0.51520912547528519</v>
      </c>
      <c r="AC13" s="1148">
        <v>347</v>
      </c>
      <c r="AD13" s="1149">
        <f t="shared" si="15"/>
        <v>0.65969581749049433</v>
      </c>
      <c r="AE13" s="1148">
        <v>300</v>
      </c>
      <c r="AF13" s="1149">
        <f t="shared" si="16"/>
        <v>0.57034220532319391</v>
      </c>
    </row>
    <row r="14" spans="1:32" ht="21.75" customHeight="1" x14ac:dyDescent="0.25">
      <c r="A14" s="1146" t="s">
        <v>578</v>
      </c>
      <c r="B14" s="1147">
        <v>187</v>
      </c>
      <c r="C14" s="1148">
        <v>254</v>
      </c>
      <c r="D14" s="1149">
        <f t="shared" ref="D14" si="18">C14/$B14</f>
        <v>1.358288770053476</v>
      </c>
      <c r="E14" s="1148">
        <v>174</v>
      </c>
      <c r="F14" s="1149">
        <f t="shared" ref="F14" si="19">E14/$B14</f>
        <v>0.93048128342245995</v>
      </c>
      <c r="G14" s="1148">
        <v>176</v>
      </c>
      <c r="H14" s="1149">
        <f t="shared" ref="H14" si="20">G14/$B14</f>
        <v>0.94117647058823528</v>
      </c>
      <c r="I14" s="1250">
        <f t="shared" si="3"/>
        <v>604</v>
      </c>
      <c r="J14" s="1149">
        <f t="shared" ref="J14:J15" si="21">I14/($B14*3)</f>
        <v>1.0766488413547237</v>
      </c>
      <c r="K14" s="1148">
        <v>2</v>
      </c>
      <c r="L14" s="1149">
        <f t="shared" si="4"/>
        <v>1.06951871657754E-2</v>
      </c>
      <c r="M14" s="1148">
        <v>5</v>
      </c>
      <c r="N14" s="1149">
        <f t="shared" ref="N14" si="22">M14/$B14</f>
        <v>2.6737967914438502E-2</v>
      </c>
      <c r="O14" s="1148">
        <v>24</v>
      </c>
      <c r="P14" s="1149">
        <f t="shared" ref="P14" si="23">O14/$B14</f>
        <v>0.12834224598930483</v>
      </c>
      <c r="Q14" s="1250">
        <f t="shared" si="7"/>
        <v>31</v>
      </c>
      <c r="R14" s="1149">
        <f t="shared" si="8"/>
        <v>5.5258467023172907E-2</v>
      </c>
      <c r="S14" s="1148">
        <v>92</v>
      </c>
      <c r="T14" s="1149">
        <f t="shared" si="9"/>
        <v>0.49197860962566847</v>
      </c>
      <c r="U14" s="1148">
        <v>44</v>
      </c>
      <c r="V14" s="1149">
        <f t="shared" si="10"/>
        <v>0.23529411764705882</v>
      </c>
      <c r="W14" s="1148">
        <v>57</v>
      </c>
      <c r="X14" s="1149">
        <f t="shared" si="11"/>
        <v>0.30481283422459893</v>
      </c>
      <c r="Y14" s="1250">
        <f t="shared" si="12"/>
        <v>193</v>
      </c>
      <c r="Z14" s="1149">
        <f t="shared" si="13"/>
        <v>0.34402852049910876</v>
      </c>
      <c r="AA14" s="1148">
        <v>95</v>
      </c>
      <c r="AB14" s="1149">
        <f t="shared" si="14"/>
        <v>0.50802139037433158</v>
      </c>
      <c r="AC14" s="1148">
        <v>48</v>
      </c>
      <c r="AD14" s="1149">
        <f t="shared" si="15"/>
        <v>0.25668449197860965</v>
      </c>
      <c r="AE14" s="1148">
        <v>109</v>
      </c>
      <c r="AF14" s="1149">
        <f t="shared" si="16"/>
        <v>0.58288770053475936</v>
      </c>
    </row>
    <row r="15" spans="1:32" ht="21.75" customHeight="1" x14ac:dyDescent="0.25">
      <c r="A15" s="1146" t="s">
        <v>579</v>
      </c>
      <c r="B15" s="1147">
        <v>0</v>
      </c>
      <c r="C15" s="1148">
        <v>0</v>
      </c>
      <c r="D15" s="1149" t="s">
        <v>190</v>
      </c>
      <c r="E15" s="1148">
        <v>180</v>
      </c>
      <c r="F15" s="1149" t="s">
        <v>190</v>
      </c>
      <c r="G15" s="1148">
        <v>150</v>
      </c>
      <c r="H15" s="1149" t="s">
        <v>190</v>
      </c>
      <c r="I15" s="1250">
        <f t="shared" si="3"/>
        <v>330</v>
      </c>
      <c r="J15" s="1149" t="e">
        <f t="shared" si="21"/>
        <v>#DIV/0!</v>
      </c>
      <c r="K15" s="1148">
        <v>54</v>
      </c>
      <c r="L15" s="1149" t="s">
        <v>190</v>
      </c>
      <c r="M15" s="1148">
        <v>68</v>
      </c>
      <c r="N15" s="1149" t="s">
        <v>190</v>
      </c>
      <c r="O15" s="1148">
        <v>164</v>
      </c>
      <c r="P15" s="1149" t="s">
        <v>190</v>
      </c>
      <c r="Q15" s="1250">
        <f t="shared" si="7"/>
        <v>286</v>
      </c>
      <c r="R15" s="1149" t="e">
        <f t="shared" si="8"/>
        <v>#DIV/0!</v>
      </c>
      <c r="S15" s="1148">
        <v>183</v>
      </c>
      <c r="T15" s="1149" t="s">
        <v>190</v>
      </c>
      <c r="U15" s="1148">
        <v>147</v>
      </c>
      <c r="V15" s="1149" t="s">
        <v>190</v>
      </c>
      <c r="W15" s="1148">
        <v>169</v>
      </c>
      <c r="X15" s="1149" t="s">
        <v>190</v>
      </c>
      <c r="Y15" s="1250">
        <f t="shared" si="12"/>
        <v>499</v>
      </c>
      <c r="Z15" s="1149" t="e">
        <f t="shared" si="13"/>
        <v>#DIV/0!</v>
      </c>
      <c r="AA15" s="1148">
        <v>152</v>
      </c>
      <c r="AB15" s="1149" t="s">
        <v>190</v>
      </c>
      <c r="AC15" s="1148">
        <v>145</v>
      </c>
      <c r="AD15" s="1149" t="s">
        <v>190</v>
      </c>
      <c r="AE15" s="1148">
        <v>154</v>
      </c>
      <c r="AF15" s="1149" t="s">
        <v>190</v>
      </c>
    </row>
    <row r="16" spans="1:32" ht="21.75" customHeight="1" x14ac:dyDescent="0.25">
      <c r="A16" s="1146" t="s">
        <v>566</v>
      </c>
      <c r="B16" s="1147">
        <v>125</v>
      </c>
      <c r="C16" s="1148">
        <v>241</v>
      </c>
      <c r="D16" s="1149">
        <f t="shared" ref="D16" si="24">C16/$B16</f>
        <v>1.9279999999999999</v>
      </c>
      <c r="E16" s="1148">
        <v>222</v>
      </c>
      <c r="F16" s="1149">
        <f t="shared" ref="F16" si="25">E16/$B16</f>
        <v>1.776</v>
      </c>
      <c r="G16" s="1148">
        <v>0</v>
      </c>
      <c r="H16" s="1149">
        <f t="shared" ref="H16" si="26">G16/$B16</f>
        <v>0</v>
      </c>
      <c r="I16" s="1250">
        <f t="shared" ref="I16" si="27">SUM(C16,E16,G16)</f>
        <v>463</v>
      </c>
      <c r="J16" s="1149">
        <f t="shared" ref="J16" si="28">I16/($B16*3)</f>
        <v>1.2346666666666666</v>
      </c>
      <c r="K16" s="1148">
        <v>8</v>
      </c>
      <c r="L16" s="1149">
        <f t="shared" ref="L16" si="29">K16/$B16</f>
        <v>6.4000000000000001E-2</v>
      </c>
      <c r="M16" s="1148">
        <v>11</v>
      </c>
      <c r="N16" s="1149">
        <f t="shared" ref="N16" si="30">M16/$B16</f>
        <v>8.7999999999999995E-2</v>
      </c>
      <c r="O16" s="1148">
        <v>59</v>
      </c>
      <c r="P16" s="1149">
        <f t="shared" ref="P16" si="31">O16/$B16</f>
        <v>0.47199999999999998</v>
      </c>
      <c r="Q16" s="1250">
        <f t="shared" ref="Q16" si="32">SUM(K16,M16,O16)</f>
        <v>78</v>
      </c>
      <c r="R16" s="1149">
        <f t="shared" ref="R16" si="33">Q16/($B16*3)</f>
        <v>0.20799999999999999</v>
      </c>
      <c r="S16" s="1148">
        <v>127</v>
      </c>
      <c r="T16" s="1149">
        <f t="shared" ref="T16" si="34">S16/$B16</f>
        <v>1.016</v>
      </c>
      <c r="U16" s="1148">
        <v>142</v>
      </c>
      <c r="V16" s="1149">
        <f t="shared" ref="V16" si="35">U16/$B16</f>
        <v>1.1359999999999999</v>
      </c>
      <c r="W16" s="1148">
        <v>171</v>
      </c>
      <c r="X16" s="1149">
        <f t="shared" ref="X16" si="36">W16/$B16</f>
        <v>1.3680000000000001</v>
      </c>
      <c r="Y16" s="1250">
        <f t="shared" ref="Y16" si="37">SUM(S16,U16,W16)</f>
        <v>440</v>
      </c>
      <c r="Z16" s="1149">
        <f t="shared" ref="Z16" si="38">Y16/($B16*3)</f>
        <v>1.1733333333333333</v>
      </c>
      <c r="AA16" s="1148">
        <v>133</v>
      </c>
      <c r="AB16" s="1149">
        <f t="shared" ref="AB16" si="39">AA16/$B16</f>
        <v>1.0640000000000001</v>
      </c>
      <c r="AC16" s="1148">
        <v>167</v>
      </c>
      <c r="AD16" s="1149">
        <f t="shared" ref="AD16" si="40">AC16/$B16</f>
        <v>1.3360000000000001</v>
      </c>
      <c r="AE16" s="1148">
        <v>184</v>
      </c>
      <c r="AF16" s="1149">
        <f t="shared" ref="AF16" si="41">AE16/$B16</f>
        <v>1.472</v>
      </c>
    </row>
    <row r="17" spans="1:32" s="1271" customFormat="1" ht="21.75" customHeight="1" x14ac:dyDescent="0.25">
      <c r="A17" s="1251" t="s">
        <v>7</v>
      </c>
      <c r="B17" s="1269">
        <f>SUM(B8:B15)</f>
        <v>6041</v>
      </c>
      <c r="C17" s="1269">
        <f>SUM(C8:C16)</f>
        <v>6059</v>
      </c>
      <c r="D17" s="1270">
        <f t="shared" si="0"/>
        <v>1.002979639132594</v>
      </c>
      <c r="E17" s="1269">
        <f>SUM(E8:E16)</f>
        <v>5183</v>
      </c>
      <c r="F17" s="1270">
        <f t="shared" si="1"/>
        <v>0.85797053467968876</v>
      </c>
      <c r="G17" s="1269">
        <f>SUM(G8:G16)</f>
        <v>3857</v>
      </c>
      <c r="H17" s="1270">
        <f t="shared" si="2"/>
        <v>0.63847045191193508</v>
      </c>
      <c r="I17" s="1269">
        <f t="shared" si="3"/>
        <v>15099</v>
      </c>
      <c r="J17" s="1270">
        <f t="shared" si="17"/>
        <v>0.83314020857473925</v>
      </c>
      <c r="K17" s="1269">
        <f>SUM(K8:K16)</f>
        <v>984</v>
      </c>
      <c r="L17" s="1270">
        <f t="shared" si="4"/>
        <v>0.16288693924846881</v>
      </c>
      <c r="M17" s="1269">
        <f>SUM(M8:M16)</f>
        <v>985</v>
      </c>
      <c r="N17" s="1270">
        <f t="shared" si="5"/>
        <v>0.16305247475583512</v>
      </c>
      <c r="O17" s="1269">
        <f>SUM(O8:O16)</f>
        <v>1558</v>
      </c>
      <c r="P17" s="1270">
        <f t="shared" si="6"/>
        <v>0.25790432047674228</v>
      </c>
      <c r="Q17" s="1269">
        <f t="shared" si="7"/>
        <v>3527</v>
      </c>
      <c r="R17" s="1270">
        <f t="shared" si="8"/>
        <v>0.19461457816034872</v>
      </c>
      <c r="S17" s="1269">
        <f>SUM(S8:S16)</f>
        <v>2020</v>
      </c>
      <c r="T17" s="1270">
        <f t="shared" si="9"/>
        <v>0.33438172487998674</v>
      </c>
      <c r="U17" s="1269">
        <f>SUM(U8:U16)</f>
        <v>2108</v>
      </c>
      <c r="V17" s="1270">
        <f t="shared" si="10"/>
        <v>0.3489488495282238</v>
      </c>
      <c r="W17" s="1269">
        <f>SUM(W8:W16)</f>
        <v>2937</v>
      </c>
      <c r="X17" s="1270">
        <f t="shared" si="11"/>
        <v>0.48617778513491144</v>
      </c>
      <c r="Y17" s="1269">
        <f t="shared" si="12"/>
        <v>7065</v>
      </c>
      <c r="Z17" s="1270">
        <f t="shared" si="13"/>
        <v>0.38983611984770733</v>
      </c>
      <c r="AA17" s="1269">
        <f>SUM(AA8:AA16)</f>
        <v>3002</v>
      </c>
      <c r="AB17" s="1270">
        <f t="shared" si="14"/>
        <v>0.49693759311372288</v>
      </c>
      <c r="AC17" s="1269">
        <f>SUM(AC8:AC16)</f>
        <v>3213</v>
      </c>
      <c r="AD17" s="1270">
        <f t="shared" si="15"/>
        <v>0.53186558516801852</v>
      </c>
      <c r="AE17" s="1269">
        <f>SUM(AE8:AE16)</f>
        <v>2783</v>
      </c>
      <c r="AF17" s="1270">
        <f t="shared" si="16"/>
        <v>0.46068531700049659</v>
      </c>
    </row>
    <row r="18" spans="1:32" x14ac:dyDescent="0.25">
      <c r="A18" s="1107"/>
      <c r="B18" s="1107"/>
      <c r="C18" s="1245"/>
      <c r="D18" s="1245"/>
      <c r="E18" s="1245"/>
      <c r="F18" s="1245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107"/>
      <c r="T18" s="1107"/>
      <c r="U18" s="1107"/>
      <c r="V18" s="1107"/>
      <c r="W18" s="1107"/>
      <c r="X18" s="1107"/>
      <c r="Y18" s="1107"/>
      <c r="Z18" s="1107"/>
      <c r="AA18" s="1107"/>
      <c r="AB18" s="1107"/>
      <c r="AC18" s="1107"/>
      <c r="AD18" s="1107"/>
      <c r="AE18" s="1107"/>
      <c r="AF18" s="1107"/>
    </row>
    <row r="19" spans="1:32" ht="27" customHeight="1" x14ac:dyDescent="0.25">
      <c r="A19" s="1292" t="s">
        <v>505</v>
      </c>
      <c r="B19" s="1292"/>
      <c r="C19" s="1292"/>
      <c r="D19" s="1292"/>
      <c r="E19" s="1292"/>
      <c r="F19" s="1292"/>
      <c r="G19" s="1292"/>
      <c r="H19" s="1292"/>
      <c r="I19" s="1292"/>
      <c r="J19" s="1292"/>
      <c r="K19" s="1292"/>
      <c r="L19" s="1292"/>
      <c r="M19" s="1292"/>
      <c r="N19" s="1292"/>
      <c r="O19" s="1292"/>
      <c r="P19" s="1292"/>
      <c r="Q19" s="1292"/>
      <c r="R19" s="1292"/>
      <c r="S19" s="1292"/>
      <c r="T19" s="1292"/>
      <c r="U19" s="1292"/>
      <c r="V19" s="1292"/>
      <c r="W19" s="1292"/>
      <c r="X19" s="1292"/>
      <c r="Y19" s="1292"/>
      <c r="Z19" s="1292"/>
      <c r="AA19" s="1292"/>
      <c r="AB19" s="1292"/>
      <c r="AC19" s="1292"/>
      <c r="AD19" s="1292"/>
      <c r="AE19" s="1292"/>
      <c r="AF19" s="1292"/>
    </row>
    <row r="20" spans="1:32" ht="24" x14ac:dyDescent="0.25">
      <c r="A20" s="1098" t="s">
        <v>14</v>
      </c>
      <c r="B20" s="1099" t="s">
        <v>164</v>
      </c>
      <c r="C20" s="1098" t="s">
        <v>507</v>
      </c>
      <c r="D20" s="1098" t="s">
        <v>1</v>
      </c>
      <c r="E20" s="1098" t="s">
        <v>508</v>
      </c>
      <c r="F20" s="1098" t="s">
        <v>1</v>
      </c>
      <c r="G20" s="1098" t="s">
        <v>509</v>
      </c>
      <c r="H20" s="1098" t="s">
        <v>1</v>
      </c>
      <c r="I20" s="1099" t="s">
        <v>426</v>
      </c>
      <c r="J20" s="1098" t="s">
        <v>196</v>
      </c>
      <c r="K20" s="1098" t="s">
        <v>510</v>
      </c>
      <c r="L20" s="1098" t="s">
        <v>1</v>
      </c>
      <c r="M20" s="1098" t="s">
        <v>511</v>
      </c>
      <c r="N20" s="1098" t="s">
        <v>1</v>
      </c>
      <c r="O20" s="1098" t="s">
        <v>512</v>
      </c>
      <c r="P20" s="1098" t="s">
        <v>1</v>
      </c>
      <c r="Q20" s="1099" t="s">
        <v>426</v>
      </c>
      <c r="R20" s="1098" t="s">
        <v>196</v>
      </c>
      <c r="S20" s="1098" t="s">
        <v>513</v>
      </c>
      <c r="T20" s="1098" t="s">
        <v>1</v>
      </c>
      <c r="U20" s="1098" t="s">
        <v>514</v>
      </c>
      <c r="V20" s="1098" t="s">
        <v>1</v>
      </c>
      <c r="W20" s="1098" t="s">
        <v>515</v>
      </c>
      <c r="X20" s="1098" t="s">
        <v>1</v>
      </c>
      <c r="Y20" s="1099" t="s">
        <v>426</v>
      </c>
      <c r="Z20" s="1098" t="s">
        <v>196</v>
      </c>
      <c r="AA20" s="1098" t="s">
        <v>516</v>
      </c>
      <c r="AB20" s="1098" t="s">
        <v>1</v>
      </c>
      <c r="AC20" s="1098" t="s">
        <v>517</v>
      </c>
      <c r="AD20" s="1098" t="s">
        <v>1</v>
      </c>
      <c r="AE20" s="1098" t="s">
        <v>518</v>
      </c>
      <c r="AF20" s="1098" t="s">
        <v>1</v>
      </c>
    </row>
    <row r="21" spans="1:32" ht="20.25" customHeight="1" x14ac:dyDescent="0.25">
      <c r="A21" s="1146" t="s">
        <v>432</v>
      </c>
      <c r="B21" s="1147">
        <v>0</v>
      </c>
      <c r="C21" s="1148">
        <v>401</v>
      </c>
      <c r="D21" s="1149" t="s">
        <v>190</v>
      </c>
      <c r="E21" s="1148">
        <v>370</v>
      </c>
      <c r="F21" s="1149" t="s">
        <v>190</v>
      </c>
      <c r="G21" s="1148">
        <v>477</v>
      </c>
      <c r="H21" s="1149" t="s">
        <v>190</v>
      </c>
      <c r="I21" s="1250">
        <f>SUM(C21,E21,G21)</f>
        <v>1248</v>
      </c>
      <c r="J21" s="1149" t="e">
        <f>I21/($B21*3)</f>
        <v>#DIV/0!</v>
      </c>
      <c r="K21" s="1148">
        <v>25</v>
      </c>
      <c r="L21" s="1149" t="s">
        <v>190</v>
      </c>
      <c r="M21" s="1148">
        <v>25</v>
      </c>
      <c r="N21" s="1149" t="s">
        <v>190</v>
      </c>
      <c r="O21" s="1148">
        <v>240</v>
      </c>
      <c r="P21" s="1149" t="s">
        <v>190</v>
      </c>
      <c r="Q21" s="1250">
        <f>SUM(K21,M21,O21)</f>
        <v>290</v>
      </c>
      <c r="R21" s="1149" t="e">
        <f t="shared" ref="R21:R28" si="42">Q21/($B21*3)</f>
        <v>#DIV/0!</v>
      </c>
      <c r="S21" s="1148">
        <v>619</v>
      </c>
      <c r="T21" s="1149" t="s">
        <v>190</v>
      </c>
      <c r="U21" s="1148">
        <v>837</v>
      </c>
      <c r="V21" s="1149" t="s">
        <v>190</v>
      </c>
      <c r="W21" s="1148">
        <v>657</v>
      </c>
      <c r="X21" s="1149" t="s">
        <v>190</v>
      </c>
      <c r="Y21" s="1250">
        <f t="shared" ref="Y21:Y25" si="43">SUM(S21,U21,W21)</f>
        <v>2113</v>
      </c>
      <c r="Z21" s="1149" t="e">
        <f t="shared" ref="Z21:Z25" si="44">Y21/($B21*3)</f>
        <v>#DIV/0!</v>
      </c>
      <c r="AA21" s="1148">
        <v>661</v>
      </c>
      <c r="AB21" s="1149" t="s">
        <v>190</v>
      </c>
      <c r="AC21" s="1148">
        <v>624</v>
      </c>
      <c r="AD21" s="1149" t="s">
        <v>190</v>
      </c>
      <c r="AE21" s="1148">
        <v>969</v>
      </c>
      <c r="AF21" s="1149" t="s">
        <v>190</v>
      </c>
    </row>
    <row r="22" spans="1:32" ht="20.25" customHeight="1" x14ac:dyDescent="0.25">
      <c r="A22" s="1146" t="s">
        <v>433</v>
      </c>
      <c r="B22" s="1147">
        <v>420</v>
      </c>
      <c r="C22" s="1148">
        <v>320</v>
      </c>
      <c r="D22" s="1149">
        <f t="shared" ref="D22:D23" si="45">C22/$B22</f>
        <v>0.76190476190476186</v>
      </c>
      <c r="E22" s="1148">
        <v>208</v>
      </c>
      <c r="F22" s="1149">
        <f t="shared" ref="F22:F23" si="46">E22/$B22</f>
        <v>0.49523809523809526</v>
      </c>
      <c r="G22" s="1148">
        <v>156</v>
      </c>
      <c r="H22" s="1149">
        <f t="shared" ref="H22:H23" si="47">G22/$B22</f>
        <v>0.37142857142857144</v>
      </c>
      <c r="I22" s="1250">
        <f>SUM(C22,E22,G22)</f>
        <v>684</v>
      </c>
      <c r="J22" s="1149">
        <f t="shared" ref="J22:J28" si="48">I22/($B22*3)</f>
        <v>0.54285714285714282</v>
      </c>
      <c r="K22" s="1148">
        <v>3</v>
      </c>
      <c r="L22" s="1149">
        <f t="shared" ref="L22:L23" si="49">K22/$B22</f>
        <v>7.1428571428571426E-3</v>
      </c>
      <c r="M22" s="1148">
        <v>12</v>
      </c>
      <c r="N22" s="1149">
        <f t="shared" ref="N22:N23" si="50">M22/$B22</f>
        <v>2.8571428571428571E-2</v>
      </c>
      <c r="O22" s="1148">
        <v>61</v>
      </c>
      <c r="P22" s="1149">
        <f t="shared" ref="P22:P23" si="51">O22/$B22</f>
        <v>0.14523809523809525</v>
      </c>
      <c r="Q22" s="1250">
        <f>SUM(K22,M22,O22)</f>
        <v>76</v>
      </c>
      <c r="R22" s="1149">
        <f t="shared" si="42"/>
        <v>6.0317460317460318E-2</v>
      </c>
      <c r="S22" s="1148">
        <v>91</v>
      </c>
      <c r="T22" s="1149">
        <f t="shared" ref="T22:T23" si="52">S22/$B22</f>
        <v>0.21666666666666667</v>
      </c>
      <c r="U22" s="1148">
        <v>152</v>
      </c>
      <c r="V22" s="1149">
        <f t="shared" ref="V22:X23" si="53">U22/$B22</f>
        <v>0.3619047619047619</v>
      </c>
      <c r="W22" s="1148">
        <v>158</v>
      </c>
      <c r="X22" s="1149">
        <f t="shared" si="53"/>
        <v>0.37619047619047619</v>
      </c>
      <c r="Y22" s="1250">
        <f t="shared" si="43"/>
        <v>401</v>
      </c>
      <c r="Z22" s="1149">
        <f t="shared" si="44"/>
        <v>0.31825396825396823</v>
      </c>
      <c r="AA22" s="1148">
        <v>178</v>
      </c>
      <c r="AB22" s="1149">
        <f t="shared" ref="AB22:AB25" si="54">AA22/$B22</f>
        <v>0.4238095238095238</v>
      </c>
      <c r="AC22" s="1148">
        <v>311</v>
      </c>
      <c r="AD22" s="1149">
        <f t="shared" ref="AD22:AD25" si="55">AC22/$B22</f>
        <v>0.74047619047619051</v>
      </c>
      <c r="AE22" s="1148">
        <v>221</v>
      </c>
      <c r="AF22" s="1149">
        <f t="shared" ref="AF22:AF25" si="56">AE22/$B22</f>
        <v>0.52619047619047621</v>
      </c>
    </row>
    <row r="23" spans="1:32" ht="20.25" customHeight="1" x14ac:dyDescent="0.25">
      <c r="A23" s="1146" t="s">
        <v>434</v>
      </c>
      <c r="B23" s="1147">
        <v>44</v>
      </c>
      <c r="C23" s="1148">
        <v>42</v>
      </c>
      <c r="D23" s="1149">
        <f t="shared" si="45"/>
        <v>0.95454545454545459</v>
      </c>
      <c r="E23" s="1148">
        <v>53</v>
      </c>
      <c r="F23" s="1149">
        <f t="shared" si="46"/>
        <v>1.2045454545454546</v>
      </c>
      <c r="G23" s="1148">
        <v>65</v>
      </c>
      <c r="H23" s="1149">
        <f t="shared" si="47"/>
        <v>1.4772727272727273</v>
      </c>
      <c r="I23" s="1250">
        <f>SUM(C23,E23,G23)</f>
        <v>160</v>
      </c>
      <c r="J23" s="1149">
        <f t="shared" si="48"/>
        <v>1.2121212121212122</v>
      </c>
      <c r="K23" s="1148">
        <v>0</v>
      </c>
      <c r="L23" s="1149">
        <f t="shared" si="49"/>
        <v>0</v>
      </c>
      <c r="M23" s="1148">
        <v>0</v>
      </c>
      <c r="N23" s="1149">
        <f t="shared" si="50"/>
        <v>0</v>
      </c>
      <c r="O23" s="1148">
        <v>4</v>
      </c>
      <c r="P23" s="1149">
        <f t="shared" si="51"/>
        <v>9.0909090909090912E-2</v>
      </c>
      <c r="Q23" s="1250">
        <f>SUM(K23,M23,O23)</f>
        <v>4</v>
      </c>
      <c r="R23" s="1149">
        <f t="shared" si="42"/>
        <v>3.0303030303030304E-2</v>
      </c>
      <c r="S23" s="1148">
        <v>15</v>
      </c>
      <c r="T23" s="1149">
        <f t="shared" si="52"/>
        <v>0.34090909090909088</v>
      </c>
      <c r="U23" s="1148">
        <v>14</v>
      </c>
      <c r="V23" s="1149">
        <f t="shared" si="53"/>
        <v>0.31818181818181818</v>
      </c>
      <c r="W23" s="1148">
        <v>67</v>
      </c>
      <c r="X23" s="1149">
        <f t="shared" si="53"/>
        <v>1.5227272727272727</v>
      </c>
      <c r="Y23" s="1250">
        <f t="shared" si="43"/>
        <v>96</v>
      </c>
      <c r="Z23" s="1149">
        <f t="shared" si="44"/>
        <v>0.72727272727272729</v>
      </c>
      <c r="AA23" s="1148">
        <v>53</v>
      </c>
      <c r="AB23" s="1149">
        <f t="shared" si="54"/>
        <v>1.2045454545454546</v>
      </c>
      <c r="AC23" s="1148">
        <v>87</v>
      </c>
      <c r="AD23" s="1149">
        <f t="shared" si="55"/>
        <v>1.9772727272727273</v>
      </c>
      <c r="AE23" s="1148">
        <v>69</v>
      </c>
      <c r="AF23" s="1149">
        <f t="shared" si="56"/>
        <v>1.5681818181818181</v>
      </c>
    </row>
    <row r="24" spans="1:32" ht="20.25" customHeight="1" x14ac:dyDescent="0.25">
      <c r="A24" s="1146" t="s">
        <v>435</v>
      </c>
      <c r="B24" s="1154">
        <v>80</v>
      </c>
      <c r="C24" s="1148">
        <v>59</v>
      </c>
      <c r="D24" s="1149">
        <f>C24/$B24</f>
        <v>0.73750000000000004</v>
      </c>
      <c r="E24" s="1148">
        <v>40</v>
      </c>
      <c r="F24" s="1149">
        <f>E24/$B24</f>
        <v>0.5</v>
      </c>
      <c r="G24" s="1148">
        <v>84</v>
      </c>
      <c r="H24" s="1149">
        <f>G24/$B24</f>
        <v>1.05</v>
      </c>
      <c r="I24" s="1250">
        <f>SUM(C24,E24,G24)</f>
        <v>183</v>
      </c>
      <c r="J24" s="1149">
        <f t="shared" ref="J24" si="57">I24/($B24*3)</f>
        <v>0.76249999999999996</v>
      </c>
      <c r="K24" s="1148">
        <v>62</v>
      </c>
      <c r="L24" s="1149">
        <f>K24/$B24</f>
        <v>0.77500000000000002</v>
      </c>
      <c r="M24" s="1148">
        <v>63</v>
      </c>
      <c r="N24" s="1149">
        <f>M24/$B24</f>
        <v>0.78749999999999998</v>
      </c>
      <c r="O24" s="1148">
        <v>70</v>
      </c>
      <c r="P24" s="1149">
        <f>O24/$B24</f>
        <v>0.875</v>
      </c>
      <c r="Q24" s="1250">
        <f>SUM(K24,M24,O24)</f>
        <v>195</v>
      </c>
      <c r="R24" s="1149">
        <f t="shared" ref="R24" si="58">Q24/($B24*3)</f>
        <v>0.8125</v>
      </c>
      <c r="S24" s="1148">
        <v>83</v>
      </c>
      <c r="T24" s="1149">
        <f>S24/$B24</f>
        <v>1.0375000000000001</v>
      </c>
      <c r="U24" s="1148">
        <v>80</v>
      </c>
      <c r="V24" s="1149">
        <f>U24/$B24</f>
        <v>1</v>
      </c>
      <c r="W24" s="1148">
        <v>77</v>
      </c>
      <c r="X24" s="1149">
        <f>W24/$B24</f>
        <v>0.96250000000000002</v>
      </c>
      <c r="Y24" s="1250">
        <f t="shared" ref="Y24" si="59">SUM(S24,U24,W24)</f>
        <v>240</v>
      </c>
      <c r="Z24" s="1149">
        <f t="shared" ref="Z24" si="60">Y24/($B24*3)</f>
        <v>1</v>
      </c>
      <c r="AA24" s="1148">
        <v>82</v>
      </c>
      <c r="AB24" s="1149">
        <f t="shared" ref="AB24" si="61">AA24/$B24</f>
        <v>1.0249999999999999</v>
      </c>
      <c r="AC24" s="1148">
        <v>96</v>
      </c>
      <c r="AD24" s="1149">
        <f t="shared" ref="AD24" si="62">AC24/$B24</f>
        <v>1.2</v>
      </c>
      <c r="AE24" s="1148">
        <v>73</v>
      </c>
      <c r="AF24" s="1149">
        <f t="shared" ref="AF24" si="63">AE24/$B24</f>
        <v>0.91249999999999998</v>
      </c>
    </row>
    <row r="25" spans="1:32" x14ac:dyDescent="0.25">
      <c r="A25" s="1299" t="s">
        <v>500</v>
      </c>
      <c r="B25" s="1300">
        <v>48</v>
      </c>
      <c r="C25" s="1298">
        <v>38</v>
      </c>
      <c r="D25" s="1301">
        <f>C25/$B25</f>
        <v>0.79166666666666663</v>
      </c>
      <c r="E25" s="1298">
        <v>47</v>
      </c>
      <c r="F25" s="1301">
        <f>E25/$B25</f>
        <v>0.97916666666666663</v>
      </c>
      <c r="G25" s="1298">
        <v>75</v>
      </c>
      <c r="H25" s="1301">
        <f>G25/$B25</f>
        <v>1.5625</v>
      </c>
      <c r="I25" s="1302">
        <f>SUM(C25,E25,G25)</f>
        <v>160</v>
      </c>
      <c r="J25" s="1301">
        <f t="shared" si="48"/>
        <v>1.1111111111111112</v>
      </c>
      <c r="K25" s="1298">
        <v>37</v>
      </c>
      <c r="L25" s="1301">
        <f>K25/$B25</f>
        <v>0.77083333333333337</v>
      </c>
      <c r="M25" s="1298">
        <v>35</v>
      </c>
      <c r="N25" s="1301">
        <f>M25/$B25</f>
        <v>0.72916666666666663</v>
      </c>
      <c r="O25" s="1298">
        <v>86</v>
      </c>
      <c r="P25" s="1301">
        <f>O25/$B25</f>
        <v>1.7916666666666667</v>
      </c>
      <c r="Q25" s="1302">
        <f>SUM(K25,M25,O25)</f>
        <v>158</v>
      </c>
      <c r="R25" s="1301">
        <f t="shared" si="42"/>
        <v>1.0972222222222223</v>
      </c>
      <c r="S25" s="1298">
        <v>77</v>
      </c>
      <c r="T25" s="1301">
        <f>S25/$B25</f>
        <v>1.6041666666666667</v>
      </c>
      <c r="U25" s="1298">
        <v>82</v>
      </c>
      <c r="V25" s="1301">
        <f>U25/$B25</f>
        <v>1.7083333333333333</v>
      </c>
      <c r="W25" s="1298">
        <v>55</v>
      </c>
      <c r="X25" s="1301">
        <f>W25/$B25</f>
        <v>1.1458333333333333</v>
      </c>
      <c r="Y25" s="1302">
        <f t="shared" si="43"/>
        <v>214</v>
      </c>
      <c r="Z25" s="1301">
        <f t="shared" si="44"/>
        <v>1.4861111111111112</v>
      </c>
      <c r="AA25" s="1298">
        <v>101</v>
      </c>
      <c r="AB25" s="1301">
        <f t="shared" si="54"/>
        <v>2.1041666666666665</v>
      </c>
      <c r="AC25" s="1298">
        <v>80</v>
      </c>
      <c r="AD25" s="1301">
        <f t="shared" si="55"/>
        <v>1.6666666666666667</v>
      </c>
      <c r="AE25" s="1298">
        <v>90</v>
      </c>
      <c r="AF25" s="1301">
        <f t="shared" si="56"/>
        <v>1.875</v>
      </c>
    </row>
    <row r="26" spans="1:32" x14ac:dyDescent="0.25">
      <c r="A26" s="1299"/>
      <c r="B26" s="1300"/>
      <c r="C26" s="1298"/>
      <c r="D26" s="1301"/>
      <c r="E26" s="1298"/>
      <c r="F26" s="1301"/>
      <c r="G26" s="1298"/>
      <c r="H26" s="1301"/>
      <c r="I26" s="1302"/>
      <c r="J26" s="1301"/>
      <c r="K26" s="1298"/>
      <c r="L26" s="1301"/>
      <c r="M26" s="1298"/>
      <c r="N26" s="1301"/>
      <c r="O26" s="1298"/>
      <c r="P26" s="1301"/>
      <c r="Q26" s="1302"/>
      <c r="R26" s="1301"/>
      <c r="S26" s="1298"/>
      <c r="T26" s="1301"/>
      <c r="U26" s="1298"/>
      <c r="V26" s="1301"/>
      <c r="W26" s="1298"/>
      <c r="X26" s="1301"/>
      <c r="Y26" s="1302"/>
      <c r="Z26" s="1301"/>
      <c r="AA26" s="1298"/>
      <c r="AB26" s="1301"/>
      <c r="AC26" s="1298"/>
      <c r="AD26" s="1301"/>
      <c r="AE26" s="1298"/>
      <c r="AF26" s="1301"/>
    </row>
    <row r="27" spans="1:32" ht="20.25" customHeight="1" x14ac:dyDescent="0.25">
      <c r="A27" s="1146" t="s">
        <v>436</v>
      </c>
      <c r="B27" s="1147">
        <v>75</v>
      </c>
      <c r="C27" s="1148">
        <v>37</v>
      </c>
      <c r="D27" s="1149">
        <f>C27/$B27</f>
        <v>0.49333333333333335</v>
      </c>
      <c r="E27" s="1148">
        <v>76</v>
      </c>
      <c r="F27" s="1149">
        <f>E27/$B27</f>
        <v>1.0133333333333334</v>
      </c>
      <c r="G27" s="1148">
        <v>56</v>
      </c>
      <c r="H27" s="1149">
        <f>G27/$B27</f>
        <v>0.7466666666666667</v>
      </c>
      <c r="I27" s="1250">
        <f>SUM(C27,E27,G27)</f>
        <v>169</v>
      </c>
      <c r="J27" s="1149">
        <f t="shared" si="48"/>
        <v>0.75111111111111106</v>
      </c>
      <c r="K27" s="1148">
        <v>0</v>
      </c>
      <c r="L27" s="1149">
        <f>K27/$B27</f>
        <v>0</v>
      </c>
      <c r="M27" s="1148">
        <v>0</v>
      </c>
      <c r="N27" s="1149">
        <f>M27/$B27</f>
        <v>0</v>
      </c>
      <c r="O27" s="1148">
        <v>27</v>
      </c>
      <c r="P27" s="1149">
        <f>O27/$B27</f>
        <v>0.36</v>
      </c>
      <c r="Q27" s="1250">
        <f>SUM(K27,M27,O27)</f>
        <v>27</v>
      </c>
      <c r="R27" s="1149">
        <f t="shared" si="42"/>
        <v>0.12</v>
      </c>
      <c r="S27" s="1148">
        <v>23</v>
      </c>
      <c r="T27" s="1149">
        <f>S27/$B27</f>
        <v>0.30666666666666664</v>
      </c>
      <c r="U27" s="1148">
        <v>38</v>
      </c>
      <c r="V27" s="1149">
        <f>U27/$B27</f>
        <v>0.50666666666666671</v>
      </c>
      <c r="W27" s="1148">
        <v>54</v>
      </c>
      <c r="X27" s="1149">
        <f>W27/$B27</f>
        <v>0.72</v>
      </c>
      <c r="Y27" s="1250">
        <f t="shared" ref="Y27:Y28" si="64">SUM(S27,U27,W27)</f>
        <v>115</v>
      </c>
      <c r="Z27" s="1149">
        <f t="shared" ref="Z27:Z28" si="65">Y27/($B27*3)</f>
        <v>0.51111111111111107</v>
      </c>
      <c r="AA27" s="1148">
        <v>36</v>
      </c>
      <c r="AB27" s="1149">
        <f t="shared" ref="AB27:AB28" si="66">AA27/$B27</f>
        <v>0.48</v>
      </c>
      <c r="AC27" s="1148">
        <v>9</v>
      </c>
      <c r="AD27" s="1149">
        <f t="shared" ref="AD27:AD28" si="67">AC27/$B27</f>
        <v>0.12</v>
      </c>
      <c r="AE27" s="1148">
        <v>65</v>
      </c>
      <c r="AF27" s="1149">
        <f t="shared" ref="AF27:AF28" si="68">AE27/$B27</f>
        <v>0.8666666666666667</v>
      </c>
    </row>
    <row r="28" spans="1:32" s="1271" customFormat="1" ht="19.5" customHeight="1" x14ac:dyDescent="0.25">
      <c r="A28" s="1251" t="s">
        <v>7</v>
      </c>
      <c r="B28" s="1269">
        <f>SUM(B21:B27)</f>
        <v>667</v>
      </c>
      <c r="C28" s="1269">
        <f>SUM(C21:C27)</f>
        <v>897</v>
      </c>
      <c r="D28" s="1270">
        <v>2.1527581329561527</v>
      </c>
      <c r="E28" s="1269">
        <f>SUM(E21:E27)</f>
        <v>794</v>
      </c>
      <c r="F28" s="1270">
        <v>1.7934936350777935</v>
      </c>
      <c r="G28" s="1269">
        <f>SUM(G21:G27)</f>
        <v>913</v>
      </c>
      <c r="H28" s="1270">
        <f t="shared" ref="H28" si="69">G28/$B28</f>
        <v>1.368815592203898</v>
      </c>
      <c r="I28" s="1269">
        <f>SUM(C28,E28,G28)</f>
        <v>2604</v>
      </c>
      <c r="J28" s="1270">
        <f t="shared" si="48"/>
        <v>1.3013493253373314</v>
      </c>
      <c r="K28" s="1269">
        <f>SUM(K21:K27)</f>
        <v>127</v>
      </c>
      <c r="L28" s="1270">
        <f>K28/$B28</f>
        <v>0.19040479760119941</v>
      </c>
      <c r="M28" s="1269">
        <f>SUM(M21:M27)</f>
        <v>135</v>
      </c>
      <c r="N28" s="1270">
        <f t="shared" ref="N28" si="70">M28/$B28</f>
        <v>0.20239880059970014</v>
      </c>
      <c r="O28" s="1269">
        <f>SUM(O21:O27)</f>
        <v>488</v>
      </c>
      <c r="P28" s="1270">
        <f t="shared" ref="P28" si="71">O28/$B28</f>
        <v>0.73163418290854576</v>
      </c>
      <c r="Q28" s="1269">
        <f>SUM(K28,M28,O28)</f>
        <v>750</v>
      </c>
      <c r="R28" s="1270">
        <f t="shared" si="42"/>
        <v>0.3748125937031484</v>
      </c>
      <c r="S28" s="1269">
        <f>SUM(S21:S27)</f>
        <v>908</v>
      </c>
      <c r="T28" s="1270">
        <f t="shared" ref="T28" si="72">S28/$B28</f>
        <v>1.3613193403298351</v>
      </c>
      <c r="U28" s="1269">
        <f>SUM(U21:U27)</f>
        <v>1203</v>
      </c>
      <c r="V28" s="1270">
        <f t="shared" ref="V28" si="73">U28/$B28</f>
        <v>1.8035982008995501</v>
      </c>
      <c r="W28" s="1269">
        <f>SUM(W21:W27)</f>
        <v>1068</v>
      </c>
      <c r="X28" s="1270">
        <f t="shared" ref="X28" si="74">W28/$B28</f>
        <v>1.60119940029985</v>
      </c>
      <c r="Y28" s="1269">
        <f t="shared" si="64"/>
        <v>3179</v>
      </c>
      <c r="Z28" s="1270">
        <f t="shared" si="65"/>
        <v>1.5887056471764118</v>
      </c>
      <c r="AA28" s="1269">
        <f>SUM(AA21:AA27)</f>
        <v>1111</v>
      </c>
      <c r="AB28" s="1270">
        <f t="shared" si="66"/>
        <v>1.6656671664167917</v>
      </c>
      <c r="AC28" s="1269">
        <f>SUM(AC21:AC27)</f>
        <v>1207</v>
      </c>
      <c r="AD28" s="1270">
        <f t="shared" si="67"/>
        <v>1.8095952023988007</v>
      </c>
      <c r="AE28" s="1269">
        <f>SUM(AE21:AE27)</f>
        <v>1487</v>
      </c>
      <c r="AF28" s="1270">
        <f t="shared" si="68"/>
        <v>2.2293853073463268</v>
      </c>
    </row>
    <row r="29" spans="1:32" x14ac:dyDescent="0.25">
      <c r="A29" s="1107"/>
      <c r="B29" s="1107"/>
      <c r="C29" s="1245"/>
      <c r="D29" s="1245"/>
      <c r="E29" s="1245"/>
      <c r="F29" s="1245"/>
      <c r="G29" s="1245"/>
      <c r="H29" s="1245"/>
      <c r="I29" s="1245"/>
      <c r="J29" s="1245"/>
      <c r="K29" s="1245"/>
      <c r="L29" s="1245"/>
      <c r="M29" s="1245"/>
      <c r="N29" s="1245"/>
      <c r="O29" s="1245"/>
      <c r="P29" s="1245"/>
      <c r="Q29" s="1245"/>
      <c r="R29" s="1245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</row>
    <row r="30" spans="1:32" x14ac:dyDescent="0.25">
      <c r="A30" s="1248" t="s">
        <v>636</v>
      </c>
      <c r="B30" s="1107"/>
      <c r="C30" s="1245"/>
      <c r="D30" s="1245"/>
      <c r="E30" s="1245"/>
      <c r="F30" s="1245"/>
      <c r="G30" s="1245"/>
      <c r="H30" s="1245"/>
      <c r="I30" s="1245"/>
      <c r="J30" s="1245"/>
      <c r="K30" s="1245"/>
      <c r="L30" s="1245"/>
      <c r="M30" s="1245"/>
      <c r="N30" s="1245"/>
      <c r="O30" s="1245"/>
      <c r="P30" s="1245"/>
      <c r="Q30" s="1245"/>
      <c r="R30" s="1245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</row>
    <row r="31" spans="1:32" ht="15.75" hidden="1" x14ac:dyDescent="0.25">
      <c r="A31" s="1296" t="s">
        <v>408</v>
      </c>
      <c r="B31" s="1297"/>
      <c r="C31" s="1297"/>
      <c r="D31" s="1297"/>
      <c r="E31" s="1297"/>
      <c r="F31" s="1297"/>
      <c r="G31" s="1297"/>
      <c r="H31" s="1297"/>
      <c r="I31" s="1297"/>
      <c r="J31" s="1297"/>
      <c r="K31" s="1297"/>
      <c r="L31" s="1297"/>
      <c r="M31" s="1297"/>
      <c r="N31" s="1297"/>
      <c r="O31" s="1297"/>
      <c r="P31" s="1297"/>
      <c r="Q31" s="1297"/>
      <c r="R31" s="129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</row>
    <row r="32" spans="1:32" ht="23.25" hidden="1" thickBot="1" x14ac:dyDescent="0.3">
      <c r="A32" s="1108" t="s">
        <v>14</v>
      </c>
      <c r="B32" s="1109" t="s">
        <v>198</v>
      </c>
      <c r="C32" s="1108" t="str">
        <f>'Pque N Mundo I'!C23</f>
        <v>JAN_20</v>
      </c>
      <c r="D32" s="1108" t="str">
        <f>'Pque N Mundo I'!D23</f>
        <v>%</v>
      </c>
      <c r="E32" s="1108" t="str">
        <f>'Pque N Mundo I'!E23</f>
        <v>FEV_20</v>
      </c>
      <c r="F32" s="1108" t="str">
        <f>'Pque N Mundo I'!F23</f>
        <v>%</v>
      </c>
      <c r="G32" s="1108" t="str">
        <f>'Pque N Mundo I'!G23</f>
        <v>MAR_20</v>
      </c>
      <c r="H32" s="1108" t="str">
        <f>'Pque N Mundo I'!H23</f>
        <v>%</v>
      </c>
      <c r="I32" s="1110" t="str">
        <f>'Pque N Mundo I'!I23</f>
        <v>Trimestre</v>
      </c>
      <c r="J32" s="1108" t="str">
        <f>'Pque N Mundo I'!J23</f>
        <v>% Trim</v>
      </c>
      <c r="K32" s="1108" t="str">
        <f>'Pque N Mundo I'!K23</f>
        <v>ABR_20</v>
      </c>
      <c r="L32" s="1108" t="str">
        <f>'Pque N Mundo I'!L23</f>
        <v>%</v>
      </c>
      <c r="M32" s="1108" t="str">
        <f>'Pque N Mundo I'!M23</f>
        <v>MAIO_20</v>
      </c>
      <c r="N32" s="1108" t="str">
        <f>'Pque N Mundo I'!N23</f>
        <v>%</v>
      </c>
      <c r="O32" s="1108" t="str">
        <f>'Pque N Mundo I'!O23</f>
        <v>JUN_20</v>
      </c>
      <c r="P32" s="1108" t="str">
        <f>'Pque N Mundo I'!P23</f>
        <v>%</v>
      </c>
      <c r="Q32" s="1156"/>
      <c r="R32" s="1156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</row>
    <row r="33" spans="1:32" hidden="1" x14ac:dyDescent="0.25">
      <c r="A33" s="1112" t="s">
        <v>33</v>
      </c>
      <c r="B33" s="1196">
        <v>9</v>
      </c>
      <c r="C33" s="1114">
        <v>9</v>
      </c>
      <c r="D33" s="1115">
        <f t="shared" ref="D33:D48" si="75">C33/$B33</f>
        <v>1</v>
      </c>
      <c r="E33" s="1114"/>
      <c r="F33" s="1115">
        <f t="shared" ref="F33:F48" si="76">E33/$B33</f>
        <v>0</v>
      </c>
      <c r="G33" s="1114"/>
      <c r="H33" s="1115">
        <f t="shared" ref="H33:H48" si="77">G33/$B33</f>
        <v>0</v>
      </c>
      <c r="I33" s="1116">
        <f t="shared" ref="I33:I48" si="78">SUM(C33,E33,G33)</f>
        <v>9</v>
      </c>
      <c r="J33" s="1115">
        <f t="shared" ref="J33:J48" si="79">I33/($B33*3)</f>
        <v>0.33333333333333331</v>
      </c>
      <c r="K33" s="1114"/>
      <c r="L33" s="1115">
        <f t="shared" ref="L33:L48" si="80">K33/$B33</f>
        <v>0</v>
      </c>
      <c r="M33" s="1114"/>
      <c r="N33" s="1115">
        <f t="shared" ref="N33:N48" si="81">M33/$B33</f>
        <v>0</v>
      </c>
      <c r="O33" s="1114"/>
      <c r="P33" s="1115">
        <f t="shared" ref="P33:P48" si="82">O33/$B33</f>
        <v>0</v>
      </c>
      <c r="Q33" s="1117"/>
      <c r="R33" s="111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</row>
    <row r="34" spans="1:32" hidden="1" x14ac:dyDescent="0.25">
      <c r="A34" s="1112" t="s">
        <v>166</v>
      </c>
      <c r="B34" s="1118">
        <v>2</v>
      </c>
      <c r="C34" s="1114"/>
      <c r="D34" s="1115">
        <f t="shared" si="75"/>
        <v>0</v>
      </c>
      <c r="E34" s="1114"/>
      <c r="F34" s="1115">
        <f t="shared" si="76"/>
        <v>0</v>
      </c>
      <c r="G34" s="1114"/>
      <c r="H34" s="1115">
        <f t="shared" si="77"/>
        <v>0</v>
      </c>
      <c r="I34" s="1116">
        <f t="shared" si="78"/>
        <v>0</v>
      </c>
      <c r="J34" s="1115">
        <f t="shared" si="79"/>
        <v>0</v>
      </c>
      <c r="K34" s="1114"/>
      <c r="L34" s="1115">
        <f t="shared" si="80"/>
        <v>0</v>
      </c>
      <c r="M34" s="1114"/>
      <c r="N34" s="1115">
        <f t="shared" si="81"/>
        <v>0</v>
      </c>
      <c r="O34" s="1114"/>
      <c r="P34" s="1115">
        <f t="shared" si="82"/>
        <v>0</v>
      </c>
      <c r="Q34" s="1117"/>
      <c r="R34" s="111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</row>
    <row r="35" spans="1:32" hidden="1" x14ac:dyDescent="0.25">
      <c r="A35" s="1112" t="s">
        <v>20</v>
      </c>
      <c r="B35" s="1131">
        <v>3</v>
      </c>
      <c r="C35" s="1186">
        <v>3</v>
      </c>
      <c r="D35" s="1124">
        <f t="shared" si="75"/>
        <v>1</v>
      </c>
      <c r="E35" s="1187"/>
      <c r="F35" s="1124">
        <f>E35/$B35</f>
        <v>0</v>
      </c>
      <c r="G35" s="1187"/>
      <c r="H35" s="1124">
        <f t="shared" si="77"/>
        <v>0</v>
      </c>
      <c r="I35" s="1125">
        <f t="shared" si="78"/>
        <v>3</v>
      </c>
      <c r="J35" s="1124">
        <f t="shared" si="79"/>
        <v>0.33333333333333331</v>
      </c>
      <c r="K35" s="1187"/>
      <c r="L35" s="1124">
        <f t="shared" si="80"/>
        <v>0</v>
      </c>
      <c r="M35" s="1187"/>
      <c r="N35" s="1124">
        <f t="shared" si="81"/>
        <v>0</v>
      </c>
      <c r="O35" s="1187"/>
      <c r="P35" s="1124">
        <f t="shared" si="82"/>
        <v>0</v>
      </c>
      <c r="Q35" s="1189"/>
      <c r="R35" s="1189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</row>
    <row r="36" spans="1:32" hidden="1" x14ac:dyDescent="0.25">
      <c r="A36" s="1112" t="s">
        <v>43</v>
      </c>
      <c r="B36" s="1131">
        <v>2</v>
      </c>
      <c r="C36" s="1186">
        <v>2</v>
      </c>
      <c r="D36" s="1124">
        <f t="shared" si="75"/>
        <v>1</v>
      </c>
      <c r="E36" s="1187"/>
      <c r="F36" s="1124">
        <f t="shared" si="76"/>
        <v>0</v>
      </c>
      <c r="G36" s="1187"/>
      <c r="H36" s="1124">
        <f t="shared" si="77"/>
        <v>0</v>
      </c>
      <c r="I36" s="1125">
        <f t="shared" si="78"/>
        <v>2</v>
      </c>
      <c r="J36" s="1124">
        <f t="shared" si="79"/>
        <v>0.33333333333333331</v>
      </c>
      <c r="K36" s="1187"/>
      <c r="L36" s="1124">
        <f t="shared" si="80"/>
        <v>0</v>
      </c>
      <c r="M36" s="1187"/>
      <c r="N36" s="1124">
        <f t="shared" si="81"/>
        <v>0</v>
      </c>
      <c r="O36" s="1187"/>
      <c r="P36" s="1124">
        <f t="shared" si="82"/>
        <v>0</v>
      </c>
      <c r="Q36" s="1189"/>
      <c r="R36" s="1189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</row>
    <row r="37" spans="1:32" hidden="1" x14ac:dyDescent="0.25">
      <c r="A37" s="1112" t="s">
        <v>184</v>
      </c>
      <c r="B37" s="1131">
        <v>1</v>
      </c>
      <c r="C37" s="1186">
        <v>1</v>
      </c>
      <c r="D37" s="1124">
        <f t="shared" si="75"/>
        <v>1</v>
      </c>
      <c r="E37" s="1129"/>
      <c r="F37" s="1124">
        <f t="shared" si="76"/>
        <v>0</v>
      </c>
      <c r="G37" s="1129"/>
      <c r="H37" s="1124">
        <f t="shared" si="77"/>
        <v>0</v>
      </c>
      <c r="I37" s="1125">
        <f t="shared" si="78"/>
        <v>1</v>
      </c>
      <c r="J37" s="1124">
        <f t="shared" si="79"/>
        <v>0.33333333333333331</v>
      </c>
      <c r="K37" s="1129"/>
      <c r="L37" s="1124">
        <f t="shared" si="80"/>
        <v>0</v>
      </c>
      <c r="M37" s="1129"/>
      <c r="N37" s="1124">
        <f t="shared" si="81"/>
        <v>0</v>
      </c>
      <c r="O37" s="1129"/>
      <c r="P37" s="1124">
        <f t="shared" si="82"/>
        <v>0</v>
      </c>
      <c r="Q37" s="1189"/>
      <c r="R37" s="1189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</row>
    <row r="38" spans="1:32" hidden="1" x14ac:dyDescent="0.25">
      <c r="A38" s="1112" t="s">
        <v>23</v>
      </c>
      <c r="B38" s="1131">
        <v>2</v>
      </c>
      <c r="C38" s="1186">
        <v>2</v>
      </c>
      <c r="D38" s="1124">
        <f t="shared" si="75"/>
        <v>1</v>
      </c>
      <c r="E38" s="1187"/>
      <c r="F38" s="1124">
        <f t="shared" si="76"/>
        <v>0</v>
      </c>
      <c r="G38" s="1187"/>
      <c r="H38" s="1124">
        <f t="shared" si="77"/>
        <v>0</v>
      </c>
      <c r="I38" s="1125">
        <f t="shared" si="78"/>
        <v>2</v>
      </c>
      <c r="J38" s="1124">
        <f t="shared" si="79"/>
        <v>0.33333333333333331</v>
      </c>
      <c r="K38" s="1187"/>
      <c r="L38" s="1124">
        <f t="shared" si="80"/>
        <v>0</v>
      </c>
      <c r="M38" s="1187"/>
      <c r="N38" s="1124">
        <f t="shared" si="81"/>
        <v>0</v>
      </c>
      <c r="O38" s="1187"/>
      <c r="P38" s="1124">
        <f t="shared" si="82"/>
        <v>0</v>
      </c>
      <c r="Q38" s="1189"/>
      <c r="R38" s="1189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</row>
    <row r="39" spans="1:32" hidden="1" x14ac:dyDescent="0.25">
      <c r="A39" s="1112" t="s">
        <v>22</v>
      </c>
      <c r="B39" s="1128">
        <v>2</v>
      </c>
      <c r="C39" s="1114"/>
      <c r="D39" s="1115">
        <f>C39/$B39</f>
        <v>0</v>
      </c>
      <c r="E39" s="1114"/>
      <c r="F39" s="1115">
        <f t="shared" si="76"/>
        <v>0</v>
      </c>
      <c r="G39" s="1114"/>
      <c r="H39" s="1115">
        <f t="shared" si="77"/>
        <v>0</v>
      </c>
      <c r="I39" s="1116">
        <f t="shared" si="78"/>
        <v>0</v>
      </c>
      <c r="J39" s="1115">
        <f t="shared" si="79"/>
        <v>0</v>
      </c>
      <c r="K39" s="1114"/>
      <c r="L39" s="1115">
        <f t="shared" si="80"/>
        <v>0</v>
      </c>
      <c r="M39" s="1114"/>
      <c r="N39" s="1115">
        <f t="shared" si="81"/>
        <v>0</v>
      </c>
      <c r="O39" s="1114"/>
      <c r="P39" s="1115">
        <f t="shared" si="82"/>
        <v>0</v>
      </c>
      <c r="Q39" s="1117"/>
      <c r="R39" s="111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</row>
    <row r="40" spans="1:32" hidden="1" x14ac:dyDescent="0.25">
      <c r="A40" s="1132" t="s">
        <v>171</v>
      </c>
      <c r="B40" s="1128">
        <v>1</v>
      </c>
      <c r="C40" s="1114"/>
      <c r="D40" s="1115">
        <f t="shared" si="75"/>
        <v>0</v>
      </c>
      <c r="E40" s="1114"/>
      <c r="F40" s="1115">
        <f t="shared" si="76"/>
        <v>0</v>
      </c>
      <c r="G40" s="1114"/>
      <c r="H40" s="1115">
        <f t="shared" si="77"/>
        <v>0</v>
      </c>
      <c r="I40" s="1116">
        <f t="shared" si="78"/>
        <v>0</v>
      </c>
      <c r="J40" s="1115">
        <f t="shared" si="79"/>
        <v>0</v>
      </c>
      <c r="K40" s="1114"/>
      <c r="L40" s="1115">
        <f t="shared" si="80"/>
        <v>0</v>
      </c>
      <c r="M40" s="1114"/>
      <c r="N40" s="1115">
        <f t="shared" si="81"/>
        <v>0</v>
      </c>
      <c r="O40" s="1114"/>
      <c r="P40" s="1115">
        <f t="shared" si="82"/>
        <v>0</v>
      </c>
      <c r="Q40" s="1117"/>
      <c r="R40" s="111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</row>
    <row r="41" spans="1:32" hidden="1" x14ac:dyDescent="0.25">
      <c r="A41" s="1132" t="s">
        <v>172</v>
      </c>
      <c r="B41" s="1128">
        <v>7</v>
      </c>
      <c r="C41" s="1114"/>
      <c r="D41" s="1115">
        <f t="shared" si="75"/>
        <v>0</v>
      </c>
      <c r="E41" s="1114"/>
      <c r="F41" s="1115">
        <f t="shared" si="76"/>
        <v>0</v>
      </c>
      <c r="G41" s="1114"/>
      <c r="H41" s="1115">
        <f t="shared" si="77"/>
        <v>0</v>
      </c>
      <c r="I41" s="1116">
        <f t="shared" si="78"/>
        <v>0</v>
      </c>
      <c r="J41" s="1115">
        <f t="shared" si="79"/>
        <v>0</v>
      </c>
      <c r="K41" s="1114"/>
      <c r="L41" s="1115">
        <f t="shared" si="80"/>
        <v>0</v>
      </c>
      <c r="M41" s="1114"/>
      <c r="N41" s="1115">
        <f t="shared" si="81"/>
        <v>0</v>
      </c>
      <c r="O41" s="1114"/>
      <c r="P41" s="1115">
        <f t="shared" si="82"/>
        <v>0</v>
      </c>
      <c r="Q41" s="1117"/>
      <c r="R41" s="111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</row>
    <row r="42" spans="1:32" hidden="1" x14ac:dyDescent="0.25">
      <c r="A42" s="1112" t="s">
        <v>24</v>
      </c>
      <c r="B42" s="1131">
        <v>2</v>
      </c>
      <c r="C42" s="1187">
        <v>2</v>
      </c>
      <c r="D42" s="1124">
        <f t="shared" si="75"/>
        <v>1</v>
      </c>
      <c r="E42" s="1187"/>
      <c r="F42" s="1124">
        <f t="shared" si="76"/>
        <v>0</v>
      </c>
      <c r="G42" s="1187"/>
      <c r="H42" s="1124">
        <f t="shared" si="77"/>
        <v>0</v>
      </c>
      <c r="I42" s="1125">
        <f t="shared" si="78"/>
        <v>2</v>
      </c>
      <c r="J42" s="1124">
        <f t="shared" si="79"/>
        <v>0.33333333333333331</v>
      </c>
      <c r="K42" s="1187"/>
      <c r="L42" s="1124">
        <f t="shared" si="80"/>
        <v>0</v>
      </c>
      <c r="M42" s="1187"/>
      <c r="N42" s="1124">
        <f t="shared" si="81"/>
        <v>0</v>
      </c>
      <c r="O42" s="1187"/>
      <c r="P42" s="1124">
        <f t="shared" si="82"/>
        <v>0</v>
      </c>
      <c r="Q42" s="1189"/>
      <c r="R42" s="1189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</row>
    <row r="43" spans="1:32" hidden="1" x14ac:dyDescent="0.25">
      <c r="A43" s="1112" t="s">
        <v>25</v>
      </c>
      <c r="B43" s="1122">
        <v>4</v>
      </c>
      <c r="C43" s="1186">
        <v>4</v>
      </c>
      <c r="D43" s="1124">
        <f t="shared" si="75"/>
        <v>1</v>
      </c>
      <c r="E43" s="1187"/>
      <c r="F43" s="1124">
        <f t="shared" si="76"/>
        <v>0</v>
      </c>
      <c r="G43" s="1187"/>
      <c r="H43" s="1124">
        <f t="shared" si="77"/>
        <v>0</v>
      </c>
      <c r="I43" s="1125">
        <f t="shared" si="78"/>
        <v>4</v>
      </c>
      <c r="J43" s="1124">
        <f t="shared" si="79"/>
        <v>0.33333333333333331</v>
      </c>
      <c r="K43" s="1187"/>
      <c r="L43" s="1124">
        <f t="shared" si="80"/>
        <v>0</v>
      </c>
      <c r="M43" s="1187"/>
      <c r="N43" s="1124">
        <f t="shared" si="81"/>
        <v>0</v>
      </c>
      <c r="O43" s="1188"/>
      <c r="P43" s="1124">
        <f t="shared" si="82"/>
        <v>0</v>
      </c>
      <c r="Q43" s="1189"/>
      <c r="R43" s="1189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</row>
    <row r="44" spans="1:32" hidden="1" x14ac:dyDescent="0.25">
      <c r="A44" s="1112" t="s">
        <v>45</v>
      </c>
      <c r="B44" s="1128">
        <v>1</v>
      </c>
      <c r="C44" s="1114">
        <v>1</v>
      </c>
      <c r="D44" s="1115">
        <f t="shared" si="75"/>
        <v>1</v>
      </c>
      <c r="E44" s="1114"/>
      <c r="F44" s="1115">
        <f t="shared" si="76"/>
        <v>0</v>
      </c>
      <c r="G44" s="1114"/>
      <c r="H44" s="1115">
        <f t="shared" si="77"/>
        <v>0</v>
      </c>
      <c r="I44" s="1116">
        <f t="shared" si="78"/>
        <v>1</v>
      </c>
      <c r="J44" s="1115">
        <f t="shared" si="79"/>
        <v>0.33333333333333331</v>
      </c>
      <c r="K44" s="1114"/>
      <c r="L44" s="1115">
        <f t="shared" si="80"/>
        <v>0</v>
      </c>
      <c r="M44" s="1114"/>
      <c r="N44" s="1115">
        <f t="shared" si="81"/>
        <v>0</v>
      </c>
      <c r="O44" s="1114"/>
      <c r="P44" s="1115">
        <f t="shared" si="82"/>
        <v>0</v>
      </c>
      <c r="Q44" s="1117"/>
      <c r="R44" s="111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</row>
    <row r="45" spans="1:32" hidden="1" x14ac:dyDescent="0.25">
      <c r="A45" s="1112" t="s">
        <v>26</v>
      </c>
      <c r="B45" s="1131">
        <v>1</v>
      </c>
      <c r="C45" s="1187">
        <v>1</v>
      </c>
      <c r="D45" s="1124">
        <f t="shared" si="75"/>
        <v>1</v>
      </c>
      <c r="E45" s="1187"/>
      <c r="F45" s="1124">
        <f t="shared" si="76"/>
        <v>0</v>
      </c>
      <c r="G45" s="1187"/>
      <c r="H45" s="1124">
        <f t="shared" si="77"/>
        <v>0</v>
      </c>
      <c r="I45" s="1125">
        <f t="shared" si="78"/>
        <v>1</v>
      </c>
      <c r="J45" s="1124">
        <f t="shared" si="79"/>
        <v>0.33333333333333331</v>
      </c>
      <c r="K45" s="1187"/>
      <c r="L45" s="1124">
        <f t="shared" si="80"/>
        <v>0</v>
      </c>
      <c r="M45" s="1187"/>
      <c r="N45" s="1124">
        <f t="shared" si="81"/>
        <v>0</v>
      </c>
      <c r="O45" s="1187"/>
      <c r="P45" s="1124">
        <f t="shared" si="82"/>
        <v>0</v>
      </c>
      <c r="Q45" s="1189"/>
      <c r="R45" s="1189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</row>
    <row r="46" spans="1:32" hidden="1" x14ac:dyDescent="0.25">
      <c r="A46" s="1112" t="s">
        <v>34</v>
      </c>
      <c r="B46" s="1122">
        <v>1</v>
      </c>
      <c r="C46" s="1187">
        <v>1</v>
      </c>
      <c r="D46" s="1124">
        <f t="shared" si="75"/>
        <v>1</v>
      </c>
      <c r="E46" s="1187"/>
      <c r="F46" s="1124">
        <f t="shared" si="76"/>
        <v>0</v>
      </c>
      <c r="G46" s="1187"/>
      <c r="H46" s="1124">
        <f t="shared" si="77"/>
        <v>0</v>
      </c>
      <c r="I46" s="1125">
        <f t="shared" si="78"/>
        <v>1</v>
      </c>
      <c r="J46" s="1124">
        <f t="shared" si="79"/>
        <v>0.33333333333333331</v>
      </c>
      <c r="K46" s="1187"/>
      <c r="L46" s="1124">
        <f t="shared" si="80"/>
        <v>0</v>
      </c>
      <c r="M46" s="1187"/>
      <c r="N46" s="1124">
        <f t="shared" si="81"/>
        <v>0</v>
      </c>
      <c r="O46" s="1187"/>
      <c r="P46" s="1124">
        <f t="shared" si="82"/>
        <v>0</v>
      </c>
      <c r="Q46" s="1189"/>
      <c r="R46" s="1189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</row>
    <row r="47" spans="1:32" ht="15.75" hidden="1" thickBot="1" x14ac:dyDescent="0.3">
      <c r="A47" s="1191" t="s">
        <v>41</v>
      </c>
      <c r="B47" s="1192">
        <v>1</v>
      </c>
      <c r="C47" s="1195">
        <v>1</v>
      </c>
      <c r="D47" s="1193">
        <f t="shared" si="75"/>
        <v>1</v>
      </c>
      <c r="E47" s="1195"/>
      <c r="F47" s="1193">
        <f t="shared" si="76"/>
        <v>0</v>
      </c>
      <c r="G47" s="1195"/>
      <c r="H47" s="1193">
        <f t="shared" si="77"/>
        <v>0</v>
      </c>
      <c r="I47" s="1194">
        <f t="shared" si="78"/>
        <v>1</v>
      </c>
      <c r="J47" s="1193">
        <f t="shared" si="79"/>
        <v>0.33333333333333331</v>
      </c>
      <c r="K47" s="1195"/>
      <c r="L47" s="1193">
        <f t="shared" si="80"/>
        <v>0</v>
      </c>
      <c r="M47" s="1195"/>
      <c r="N47" s="1193">
        <f t="shared" si="81"/>
        <v>0</v>
      </c>
      <c r="O47" s="1195"/>
      <c r="P47" s="1193">
        <f t="shared" si="82"/>
        <v>0</v>
      </c>
      <c r="Q47" s="1243"/>
      <c r="R47" s="1243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</row>
    <row r="48" spans="1:32" ht="15.75" hidden="1" thickBot="1" x14ac:dyDescent="0.3">
      <c r="A48" s="1182" t="s">
        <v>7</v>
      </c>
      <c r="B48" s="1183">
        <f>SUM(B33:B47)</f>
        <v>39</v>
      </c>
      <c r="C48" s="1184">
        <f>SUM(C33:C47)</f>
        <v>27</v>
      </c>
      <c r="D48" s="1185">
        <f t="shared" si="75"/>
        <v>0.69230769230769229</v>
      </c>
      <c r="E48" s="1184">
        <f>SUM(E33:E47)</f>
        <v>0</v>
      </c>
      <c r="F48" s="1185">
        <f t="shared" si="76"/>
        <v>0</v>
      </c>
      <c r="G48" s="1184">
        <f>SUM(G33:G47)</f>
        <v>0</v>
      </c>
      <c r="H48" s="1185">
        <f t="shared" si="77"/>
        <v>0</v>
      </c>
      <c r="I48" s="1184">
        <f t="shared" si="78"/>
        <v>27</v>
      </c>
      <c r="J48" s="1185">
        <f t="shared" si="79"/>
        <v>0.23076923076923078</v>
      </c>
      <c r="K48" s="1184">
        <f>SUM(K33:K47)</f>
        <v>0</v>
      </c>
      <c r="L48" s="1185">
        <f t="shared" si="80"/>
        <v>0</v>
      </c>
      <c r="M48" s="1184">
        <f t="shared" ref="M48" si="83">SUM(M33:M47)</f>
        <v>0</v>
      </c>
      <c r="N48" s="1185">
        <f t="shared" si="81"/>
        <v>0</v>
      </c>
      <c r="O48" s="1184">
        <f t="shared" ref="O48" si="84">SUM(O33:O47)</f>
        <v>0</v>
      </c>
      <c r="P48" s="1185">
        <f t="shared" si="82"/>
        <v>0</v>
      </c>
      <c r="Q48" s="1185"/>
      <c r="R48" s="1185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</row>
    <row r="49" spans="1:32" x14ac:dyDescent="0.25">
      <c r="A49" s="1107"/>
      <c r="B49" s="1107"/>
      <c r="C49" s="1245"/>
      <c r="D49" s="1245"/>
      <c r="E49" s="1245"/>
      <c r="F49" s="1245"/>
      <c r="G49" s="1245"/>
      <c r="H49" s="1245"/>
      <c r="I49" s="1245"/>
      <c r="J49" s="1245"/>
      <c r="K49" s="1245"/>
      <c r="L49" s="1245"/>
      <c r="M49" s="1245"/>
      <c r="N49" s="1245"/>
      <c r="O49" s="1245"/>
      <c r="P49" s="1245"/>
      <c r="Q49" s="1245"/>
      <c r="R49" s="1245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</row>
    <row r="50" spans="1:32" x14ac:dyDescent="0.25">
      <c r="A50" s="1107"/>
      <c r="B50" s="1107"/>
      <c r="C50" s="1245"/>
      <c r="D50" s="1245"/>
      <c r="E50" s="1245"/>
      <c r="F50" s="1245"/>
      <c r="G50" s="1245"/>
      <c r="H50" s="1245"/>
      <c r="I50" s="1245"/>
      <c r="J50" s="1245"/>
      <c r="K50" s="1245"/>
      <c r="L50" s="1245"/>
      <c r="M50" s="1245"/>
      <c r="N50" s="1245"/>
      <c r="O50" s="1245"/>
      <c r="P50" s="1245"/>
      <c r="Q50" s="1245"/>
      <c r="R50" s="1245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</row>
    <row r="51" spans="1:32" x14ac:dyDescent="0.25">
      <c r="A51" s="1107"/>
      <c r="B51" s="1107"/>
      <c r="C51" s="1245"/>
      <c r="D51" s="1245"/>
      <c r="E51" s="1245"/>
      <c r="F51" s="1245"/>
      <c r="G51" s="1245"/>
      <c r="H51" s="1245"/>
      <c r="I51" s="1245"/>
      <c r="J51" s="1245"/>
      <c r="K51" s="1245"/>
      <c r="L51" s="1245"/>
      <c r="M51" s="1245"/>
      <c r="N51" s="1245"/>
      <c r="O51" s="1245"/>
      <c r="P51" s="1245"/>
      <c r="Q51" s="1245"/>
      <c r="R51" s="1245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</row>
    <row r="52" spans="1:32" x14ac:dyDescent="0.25">
      <c r="A52" s="1107"/>
      <c r="B52" s="1107"/>
      <c r="C52" s="1245"/>
      <c r="D52" s="1245"/>
      <c r="E52" s="1245"/>
      <c r="F52" s="1245"/>
      <c r="G52" s="1245"/>
      <c r="H52" s="1245"/>
      <c r="I52" s="1245"/>
      <c r="J52" s="1245"/>
      <c r="K52" s="1245"/>
      <c r="L52" s="1245"/>
      <c r="M52" s="1245"/>
      <c r="N52" s="1245"/>
      <c r="O52" s="1245"/>
      <c r="P52" s="1245"/>
      <c r="Q52" s="1245"/>
      <c r="R52" s="1245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</row>
    <row r="53" spans="1:32" x14ac:dyDescent="0.25">
      <c r="A53" s="1107"/>
      <c r="B53" s="1107"/>
      <c r="C53" s="1245"/>
      <c r="D53" s="1245"/>
      <c r="E53" s="1245"/>
      <c r="F53" s="1245"/>
      <c r="G53" s="1245"/>
      <c r="H53" s="1245"/>
      <c r="I53" s="1245"/>
      <c r="J53" s="1245"/>
      <c r="K53" s="1245"/>
      <c r="L53" s="1245"/>
      <c r="M53" s="1245"/>
      <c r="N53" s="1245"/>
      <c r="O53" s="1245"/>
      <c r="P53" s="1245"/>
      <c r="Q53" s="1245"/>
      <c r="R53" s="1245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</row>
    <row r="54" spans="1:32" x14ac:dyDescent="0.25">
      <c r="A54" s="1107"/>
      <c r="B54" s="1107"/>
      <c r="C54" s="1245"/>
      <c r="D54" s="1245"/>
      <c r="E54" s="1245"/>
      <c r="F54" s="1245"/>
      <c r="G54" s="1245"/>
      <c r="H54" s="1245"/>
      <c r="I54" s="1245"/>
      <c r="J54" s="1245"/>
      <c r="K54" s="1245"/>
      <c r="L54" s="1245"/>
      <c r="M54" s="1245"/>
      <c r="N54" s="1245"/>
      <c r="O54" s="1245"/>
      <c r="P54" s="1245"/>
      <c r="Q54" s="1245"/>
      <c r="R54" s="1245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</row>
    <row r="55" spans="1:32" x14ac:dyDescent="0.25">
      <c r="A55" s="1107"/>
      <c r="B55" s="1107"/>
      <c r="C55" s="1245"/>
      <c r="D55" s="1245"/>
      <c r="E55" s="1245"/>
      <c r="F55" s="1245"/>
      <c r="G55" s="1245"/>
      <c r="H55" s="1245"/>
      <c r="I55" s="1245"/>
      <c r="J55" s="1245"/>
      <c r="K55" s="1245"/>
      <c r="L55" s="1245"/>
      <c r="M55" s="1245"/>
      <c r="N55" s="1245"/>
      <c r="O55" s="1245"/>
      <c r="P55" s="1245"/>
      <c r="Q55" s="1245"/>
      <c r="R55" s="1245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</row>
    <row r="56" spans="1:32" x14ac:dyDescent="0.25">
      <c r="A56" s="1107"/>
      <c r="B56" s="1107"/>
      <c r="C56" s="1245"/>
      <c r="D56" s="1245"/>
      <c r="E56" s="1245"/>
      <c r="F56" s="1245"/>
      <c r="G56" s="1245"/>
      <c r="H56" s="1245"/>
      <c r="I56" s="1245"/>
      <c r="J56" s="1245"/>
      <c r="K56" s="1245"/>
      <c r="L56" s="1245"/>
      <c r="M56" s="1245"/>
      <c r="N56" s="1245"/>
      <c r="O56" s="1245"/>
      <c r="P56" s="1245"/>
      <c r="Q56" s="1245"/>
      <c r="R56" s="1245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</row>
    <row r="57" spans="1:32" x14ac:dyDescent="0.25">
      <c r="A57" s="1107"/>
      <c r="B57" s="1107"/>
      <c r="C57" s="1245"/>
      <c r="D57" s="1245"/>
      <c r="E57" s="1245"/>
      <c r="F57" s="1245"/>
      <c r="G57" s="1245"/>
      <c r="H57" s="1245"/>
      <c r="I57" s="1245"/>
      <c r="J57" s="1245"/>
      <c r="K57" s="1245"/>
      <c r="L57" s="1245"/>
      <c r="M57" s="1245"/>
      <c r="N57" s="1245"/>
      <c r="O57" s="1245"/>
      <c r="P57" s="1245"/>
      <c r="Q57" s="1245"/>
      <c r="R57" s="1245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</row>
    <row r="58" spans="1:32" x14ac:dyDescent="0.25">
      <c r="A58" s="1107"/>
      <c r="B58" s="1107"/>
      <c r="C58" s="1245"/>
      <c r="D58" s="1245"/>
      <c r="E58" s="1245"/>
      <c r="F58" s="1245"/>
      <c r="G58" s="1245"/>
      <c r="H58" s="1245"/>
      <c r="I58" s="1245"/>
      <c r="J58" s="1245"/>
      <c r="K58" s="1245"/>
      <c r="L58" s="1245"/>
      <c r="M58" s="1245"/>
      <c r="N58" s="1245"/>
      <c r="O58" s="1245"/>
      <c r="P58" s="1245"/>
      <c r="Q58" s="1245"/>
      <c r="R58" s="1245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</row>
    <row r="59" spans="1:32" x14ac:dyDescent="0.25">
      <c r="A59" s="1107"/>
      <c r="B59" s="1107"/>
      <c r="C59" s="1245"/>
      <c r="D59" s="1245"/>
      <c r="E59" s="1245"/>
      <c r="F59" s="1245"/>
      <c r="G59" s="1245"/>
      <c r="H59" s="1245"/>
      <c r="I59" s="1245"/>
      <c r="J59" s="1245"/>
      <c r="K59" s="1245"/>
      <c r="L59" s="1245"/>
      <c r="M59" s="1245"/>
      <c r="N59" s="1245"/>
      <c r="O59" s="1245"/>
      <c r="P59" s="1245"/>
      <c r="Q59" s="1245"/>
      <c r="R59" s="1245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</row>
    <row r="60" spans="1:32" x14ac:dyDescent="0.25">
      <c r="A60" s="1107"/>
      <c r="B60" s="1107"/>
      <c r="C60" s="1245"/>
      <c r="D60" s="1245"/>
      <c r="E60" s="1245"/>
      <c r="F60" s="1245"/>
      <c r="G60" s="1245"/>
      <c r="H60" s="1245"/>
      <c r="I60" s="1245"/>
      <c r="J60" s="1245"/>
      <c r="K60" s="1245"/>
      <c r="L60" s="1245"/>
      <c r="M60" s="1245"/>
      <c r="N60" s="1245"/>
      <c r="O60" s="1245"/>
      <c r="P60" s="1245"/>
      <c r="Q60" s="1245"/>
      <c r="R60" s="1245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</row>
    <row r="61" spans="1:32" x14ac:dyDescent="0.25">
      <c r="A61" s="1107"/>
      <c r="B61" s="1107"/>
      <c r="C61" s="1245"/>
      <c r="D61" s="1245"/>
      <c r="E61" s="1245"/>
      <c r="F61" s="1245"/>
      <c r="G61" s="1245"/>
      <c r="H61" s="1245"/>
      <c r="I61" s="1245"/>
      <c r="J61" s="1245"/>
      <c r="K61" s="1245"/>
      <c r="L61" s="1245"/>
      <c r="M61" s="1245"/>
      <c r="N61" s="1245"/>
      <c r="O61" s="1245"/>
      <c r="P61" s="1245"/>
      <c r="Q61" s="1245"/>
      <c r="R61" s="1245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</row>
    <row r="62" spans="1:32" x14ac:dyDescent="0.25">
      <c r="A62" s="1107"/>
      <c r="B62" s="1107"/>
      <c r="C62" s="1245"/>
      <c r="D62" s="1245"/>
      <c r="E62" s="1245"/>
      <c r="F62" s="1245"/>
      <c r="G62" s="1245"/>
      <c r="H62" s="1245"/>
      <c r="I62" s="1245"/>
      <c r="J62" s="1245"/>
      <c r="K62" s="1245"/>
      <c r="L62" s="1245"/>
      <c r="M62" s="1245"/>
      <c r="N62" s="1245"/>
      <c r="O62" s="1245"/>
      <c r="P62" s="1245"/>
      <c r="Q62" s="1245"/>
      <c r="R62" s="1245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</row>
    <row r="63" spans="1:32" x14ac:dyDescent="0.25">
      <c r="A63" s="1107"/>
      <c r="B63" s="1107"/>
      <c r="C63" s="1245"/>
      <c r="D63" s="1245"/>
      <c r="E63" s="1245"/>
      <c r="F63" s="1245"/>
      <c r="G63" s="1245"/>
      <c r="H63" s="1245"/>
      <c r="I63" s="1245"/>
      <c r="J63" s="1245"/>
      <c r="K63" s="1245"/>
      <c r="L63" s="1245"/>
      <c r="M63" s="1245"/>
      <c r="N63" s="1245"/>
      <c r="O63" s="1245"/>
      <c r="P63" s="1245"/>
      <c r="Q63" s="1245"/>
      <c r="R63" s="1245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</row>
    <row r="64" spans="1:32" x14ac:dyDescent="0.25">
      <c r="A64" s="1107"/>
      <c r="B64" s="1107"/>
      <c r="C64" s="1245"/>
      <c r="D64" s="1245"/>
      <c r="E64" s="1245"/>
      <c r="F64" s="1245"/>
      <c r="G64" s="1245"/>
      <c r="H64" s="1245"/>
      <c r="I64" s="1245"/>
      <c r="J64" s="1245"/>
      <c r="K64" s="1245"/>
      <c r="L64" s="1245"/>
      <c r="M64" s="1245"/>
      <c r="N64" s="1245"/>
      <c r="O64" s="1245"/>
      <c r="P64" s="1245"/>
      <c r="Q64" s="1245"/>
      <c r="R64" s="1245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</row>
    <row r="65" spans="1:32" x14ac:dyDescent="0.25">
      <c r="A65" s="1107"/>
      <c r="B65" s="1107"/>
      <c r="C65" s="1245"/>
      <c r="D65" s="1245"/>
      <c r="E65" s="1245"/>
      <c r="F65" s="1245"/>
      <c r="G65" s="1245"/>
      <c r="H65" s="1245"/>
      <c r="I65" s="1245"/>
      <c r="J65" s="1245"/>
      <c r="K65" s="1245"/>
      <c r="L65" s="1245"/>
      <c r="M65" s="1245"/>
      <c r="N65" s="1245"/>
      <c r="O65" s="1245"/>
      <c r="P65" s="1245"/>
      <c r="Q65" s="1245"/>
      <c r="R65" s="1245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</row>
    <row r="66" spans="1:32" x14ac:dyDescent="0.25">
      <c r="A66" s="1107"/>
      <c r="B66" s="1107"/>
      <c r="C66" s="1245"/>
      <c r="D66" s="1245"/>
      <c r="E66" s="1245"/>
      <c r="F66" s="1245"/>
      <c r="G66" s="1245"/>
      <c r="H66" s="1245"/>
      <c r="I66" s="1245"/>
      <c r="J66" s="1245"/>
      <c r="K66" s="1245"/>
      <c r="L66" s="1245"/>
      <c r="M66" s="1245"/>
      <c r="N66" s="1245"/>
      <c r="O66" s="1245"/>
      <c r="P66" s="1245"/>
      <c r="Q66" s="1245"/>
      <c r="R66" s="1245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</row>
    <row r="67" spans="1:32" x14ac:dyDescent="0.25">
      <c r="A67" s="1107"/>
      <c r="B67" s="1107"/>
      <c r="C67" s="1245"/>
      <c r="D67" s="1245"/>
      <c r="E67" s="1245"/>
      <c r="F67" s="1245"/>
      <c r="G67" s="1245"/>
      <c r="H67" s="1245"/>
      <c r="I67" s="1245"/>
      <c r="J67" s="1245"/>
      <c r="K67" s="1245"/>
      <c r="L67" s="1245"/>
      <c r="M67" s="1245"/>
      <c r="N67" s="1245"/>
      <c r="O67" s="1245"/>
      <c r="P67" s="1245"/>
      <c r="Q67" s="1245"/>
      <c r="R67" s="1245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</row>
    <row r="68" spans="1:32" x14ac:dyDescent="0.25">
      <c r="A68" s="1107"/>
      <c r="B68" s="1107"/>
      <c r="C68" s="1245"/>
      <c r="D68" s="1245"/>
      <c r="E68" s="1245"/>
      <c r="F68" s="1245"/>
      <c r="G68" s="1245"/>
      <c r="H68" s="1245"/>
      <c r="I68" s="1245"/>
      <c r="J68" s="1245"/>
      <c r="K68" s="1245"/>
      <c r="L68" s="1245"/>
      <c r="M68" s="1245"/>
      <c r="N68" s="1245"/>
      <c r="O68" s="1245"/>
      <c r="P68" s="1245"/>
      <c r="Q68" s="1245"/>
      <c r="R68" s="1245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</row>
    <row r="69" spans="1:32" x14ac:dyDescent="0.25">
      <c r="A69" s="1107"/>
      <c r="B69" s="1107"/>
      <c r="C69" s="1245"/>
      <c r="D69" s="1245"/>
      <c r="E69" s="1245"/>
      <c r="F69" s="1245"/>
      <c r="G69" s="1245"/>
      <c r="H69" s="1245"/>
      <c r="I69" s="1245"/>
      <c r="J69" s="1245"/>
      <c r="K69" s="1245"/>
      <c r="L69" s="1245"/>
      <c r="M69" s="1245"/>
      <c r="N69" s="1245"/>
      <c r="O69" s="1245"/>
      <c r="P69" s="1245"/>
      <c r="Q69" s="1245"/>
      <c r="R69" s="1245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</row>
    <row r="70" spans="1:32" x14ac:dyDescent="0.25">
      <c r="A70" s="1107"/>
      <c r="B70" s="1107"/>
      <c r="C70" s="1245"/>
      <c r="D70" s="1245"/>
      <c r="E70" s="1245"/>
      <c r="F70" s="1245"/>
      <c r="G70" s="1245"/>
      <c r="H70" s="1245"/>
      <c r="I70" s="1245"/>
      <c r="J70" s="1245"/>
      <c r="K70" s="1245"/>
      <c r="L70" s="1245"/>
      <c r="M70" s="1245"/>
      <c r="N70" s="1245"/>
      <c r="O70" s="1245"/>
      <c r="P70" s="1245"/>
      <c r="Q70" s="1245"/>
      <c r="R70" s="1245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</row>
    <row r="71" spans="1:32" x14ac:dyDescent="0.25">
      <c r="A71" s="1107"/>
      <c r="B71" s="1107"/>
      <c r="C71" s="1245"/>
      <c r="D71" s="1245"/>
      <c r="E71" s="1245"/>
      <c r="F71" s="1245"/>
      <c r="G71" s="1245"/>
      <c r="H71" s="1245"/>
      <c r="I71" s="1245"/>
      <c r="J71" s="1245"/>
      <c r="K71" s="1245"/>
      <c r="L71" s="1245"/>
      <c r="M71" s="1245"/>
      <c r="N71" s="1245"/>
      <c r="O71" s="1245"/>
      <c r="P71" s="1245"/>
      <c r="Q71" s="1245"/>
      <c r="R71" s="1245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</row>
    <row r="72" spans="1:32" x14ac:dyDescent="0.25">
      <c r="A72" s="1107"/>
      <c r="B72" s="1107"/>
      <c r="C72" s="1245"/>
      <c r="D72" s="1245"/>
      <c r="E72" s="1245"/>
      <c r="F72" s="1245"/>
      <c r="G72" s="1245"/>
      <c r="H72" s="1245"/>
      <c r="I72" s="1245"/>
      <c r="J72" s="1245"/>
      <c r="K72" s="1245"/>
      <c r="L72" s="1245"/>
      <c r="M72" s="1245"/>
      <c r="N72" s="1245"/>
      <c r="O72" s="1245"/>
      <c r="P72" s="1245"/>
      <c r="Q72" s="1245"/>
      <c r="R72" s="1245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</row>
    <row r="73" spans="1:32" x14ac:dyDescent="0.25">
      <c r="A73" s="1107"/>
      <c r="B73" s="1107"/>
      <c r="C73" s="1245"/>
      <c r="D73" s="1245"/>
      <c r="E73" s="1245"/>
      <c r="F73" s="1245"/>
      <c r="G73" s="1245"/>
      <c r="H73" s="1245"/>
      <c r="I73" s="1245"/>
      <c r="J73" s="1245"/>
      <c r="K73" s="1245"/>
      <c r="L73" s="1245"/>
      <c r="M73" s="1245"/>
      <c r="N73" s="1245"/>
      <c r="O73" s="1245"/>
      <c r="P73" s="1245"/>
      <c r="Q73" s="1245"/>
      <c r="R73" s="1245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</row>
    <row r="74" spans="1:32" x14ac:dyDescent="0.25">
      <c r="A74" s="1107"/>
      <c r="B74" s="1107"/>
      <c r="C74" s="1245"/>
      <c r="D74" s="1245"/>
      <c r="E74" s="1245"/>
      <c r="F74" s="1245"/>
      <c r="G74" s="1245"/>
      <c r="H74" s="1245"/>
      <c r="I74" s="1245"/>
      <c r="J74" s="1245"/>
      <c r="K74" s="1245"/>
      <c r="L74" s="1245"/>
      <c r="M74" s="1245"/>
      <c r="N74" s="1245"/>
      <c r="O74" s="1245"/>
      <c r="P74" s="1245"/>
      <c r="Q74" s="1245"/>
      <c r="R74" s="1245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</row>
    <row r="75" spans="1:32" x14ac:dyDescent="0.25">
      <c r="A75" s="1107"/>
      <c r="B75" s="1107"/>
      <c r="C75" s="1245"/>
      <c r="D75" s="1245"/>
      <c r="E75" s="1245"/>
      <c r="F75" s="1245"/>
      <c r="G75" s="1245"/>
      <c r="H75" s="1245"/>
      <c r="I75" s="1245"/>
      <c r="J75" s="1245"/>
      <c r="K75" s="1245"/>
      <c r="L75" s="1245"/>
      <c r="M75" s="1245"/>
      <c r="N75" s="1245"/>
      <c r="O75" s="1245"/>
      <c r="P75" s="1245"/>
      <c r="Q75" s="1245"/>
      <c r="R75" s="1245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</row>
    <row r="76" spans="1:32" x14ac:dyDescent="0.25">
      <c r="A76" s="1107"/>
      <c r="B76" s="1107"/>
      <c r="C76" s="1245"/>
      <c r="D76" s="1245"/>
      <c r="E76" s="1245"/>
      <c r="F76" s="1245"/>
      <c r="G76" s="1245"/>
      <c r="H76" s="1245"/>
      <c r="I76" s="1245"/>
      <c r="J76" s="1245"/>
      <c r="K76" s="1245"/>
      <c r="L76" s="1245"/>
      <c r="M76" s="1245"/>
      <c r="N76" s="1245"/>
      <c r="O76" s="1245"/>
      <c r="P76" s="1245"/>
      <c r="Q76" s="1245"/>
      <c r="R76" s="1245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</row>
    <row r="77" spans="1:32" x14ac:dyDescent="0.25">
      <c r="A77" s="1107"/>
      <c r="B77" s="1107"/>
      <c r="C77" s="1245"/>
      <c r="D77" s="1245"/>
      <c r="E77" s="1245"/>
      <c r="F77" s="1245"/>
      <c r="G77" s="1245"/>
      <c r="H77" s="1245"/>
      <c r="I77" s="1245"/>
      <c r="J77" s="1245"/>
      <c r="K77" s="1245"/>
      <c r="L77" s="1245"/>
      <c r="M77" s="1245"/>
      <c r="N77" s="1245"/>
      <c r="O77" s="1245"/>
      <c r="P77" s="1245"/>
      <c r="Q77" s="1245"/>
      <c r="R77" s="1245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</row>
    <row r="78" spans="1:32" x14ac:dyDescent="0.25">
      <c r="A78" s="1107"/>
      <c r="B78" s="1107"/>
      <c r="C78" s="1245"/>
      <c r="D78" s="1245"/>
      <c r="E78" s="1245"/>
      <c r="F78" s="1245"/>
      <c r="G78" s="1245"/>
      <c r="H78" s="1245"/>
      <c r="I78" s="1245"/>
      <c r="J78" s="1245"/>
      <c r="K78" s="1245"/>
      <c r="L78" s="1245"/>
      <c r="M78" s="1245"/>
      <c r="N78" s="1245"/>
      <c r="O78" s="1245"/>
      <c r="P78" s="1245"/>
      <c r="Q78" s="1245"/>
      <c r="R78" s="1245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</row>
    <row r="79" spans="1:32" x14ac:dyDescent="0.25">
      <c r="A79" s="1107"/>
      <c r="B79" s="1107"/>
      <c r="C79" s="1245"/>
      <c r="D79" s="1245"/>
      <c r="E79" s="1245"/>
      <c r="F79" s="1245"/>
      <c r="G79" s="1245"/>
      <c r="H79" s="1245"/>
      <c r="I79" s="1245"/>
      <c r="J79" s="1245"/>
      <c r="K79" s="1245"/>
      <c r="L79" s="1245"/>
      <c r="M79" s="1245"/>
      <c r="N79" s="1245"/>
      <c r="O79" s="1245"/>
      <c r="P79" s="1245"/>
      <c r="Q79" s="1245"/>
      <c r="R79" s="1245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</row>
    <row r="80" spans="1:32" x14ac:dyDescent="0.25">
      <c r="A80" s="1107"/>
      <c r="B80" s="1107"/>
      <c r="C80" s="1245"/>
      <c r="D80" s="1245"/>
      <c r="E80" s="1245"/>
      <c r="F80" s="1245"/>
      <c r="G80" s="1245"/>
      <c r="H80" s="1245"/>
      <c r="I80" s="1245"/>
      <c r="J80" s="1245"/>
      <c r="K80" s="1245"/>
      <c r="L80" s="1245"/>
      <c r="M80" s="1245"/>
      <c r="N80" s="1245"/>
      <c r="O80" s="1245"/>
      <c r="P80" s="1245"/>
      <c r="Q80" s="1245"/>
      <c r="R80" s="1245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</row>
    <row r="81" spans="1:32" x14ac:dyDescent="0.25">
      <c r="A81" s="1107"/>
      <c r="B81" s="1107"/>
      <c r="C81" s="1245"/>
      <c r="D81" s="1245"/>
      <c r="E81" s="1245"/>
      <c r="F81" s="1245"/>
      <c r="G81" s="1245"/>
      <c r="H81" s="1245"/>
      <c r="I81" s="1245"/>
      <c r="J81" s="1245"/>
      <c r="K81" s="1245"/>
      <c r="L81" s="1245"/>
      <c r="M81" s="1245"/>
      <c r="N81" s="1245"/>
      <c r="O81" s="1245"/>
      <c r="P81" s="1245"/>
      <c r="Q81" s="1245"/>
      <c r="R81" s="1245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</row>
    <row r="82" spans="1:32" x14ac:dyDescent="0.25">
      <c r="A82" s="1107"/>
      <c r="B82" s="1107"/>
      <c r="C82" s="1245"/>
      <c r="D82" s="1245"/>
      <c r="E82" s="1245"/>
      <c r="F82" s="1245"/>
      <c r="G82" s="1245"/>
      <c r="H82" s="1245"/>
      <c r="I82" s="1245"/>
      <c r="J82" s="1245"/>
      <c r="K82" s="1245"/>
      <c r="L82" s="1245"/>
      <c r="M82" s="1245"/>
      <c r="N82" s="1245"/>
      <c r="O82" s="1245"/>
      <c r="P82" s="1245"/>
      <c r="Q82" s="1245"/>
      <c r="R82" s="1245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</row>
    <row r="83" spans="1:32" x14ac:dyDescent="0.25">
      <c r="A83" s="1107"/>
      <c r="B83" s="1107"/>
      <c r="C83" s="1245"/>
      <c r="D83" s="1245"/>
      <c r="E83" s="1245"/>
      <c r="F83" s="1245"/>
      <c r="G83" s="1245"/>
      <c r="H83" s="1245"/>
      <c r="I83" s="1245"/>
      <c r="J83" s="1245"/>
      <c r="K83" s="1245"/>
      <c r="L83" s="1245"/>
      <c r="M83" s="1245"/>
      <c r="N83" s="1245"/>
      <c r="O83" s="1245"/>
      <c r="P83" s="1245"/>
      <c r="Q83" s="1245"/>
      <c r="R83" s="1245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</row>
    <row r="84" spans="1:32" x14ac:dyDescent="0.25">
      <c r="A84" s="1107"/>
      <c r="B84" s="1107"/>
      <c r="C84" s="1245"/>
      <c r="D84" s="1245"/>
      <c r="E84" s="1245"/>
      <c r="F84" s="1245"/>
      <c r="G84" s="1245"/>
      <c r="H84" s="1245"/>
      <c r="I84" s="1245"/>
      <c r="J84" s="1245"/>
      <c r="K84" s="1245"/>
      <c r="L84" s="1245"/>
      <c r="M84" s="1245"/>
      <c r="N84" s="1245"/>
      <c r="O84" s="1245"/>
      <c r="P84" s="1245"/>
      <c r="Q84" s="1245"/>
      <c r="R84" s="1245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</row>
    <row r="85" spans="1:32" x14ac:dyDescent="0.25">
      <c r="A85" s="1107"/>
      <c r="B85" s="1107"/>
      <c r="C85" s="1245"/>
      <c r="D85" s="1245"/>
      <c r="E85" s="1245"/>
      <c r="F85" s="1245"/>
      <c r="G85" s="1245"/>
      <c r="H85" s="1245"/>
      <c r="I85" s="1245"/>
      <c r="J85" s="1245"/>
      <c r="K85" s="1245"/>
      <c r="L85" s="1245"/>
      <c r="M85" s="1245"/>
      <c r="N85" s="1245"/>
      <c r="O85" s="1245"/>
      <c r="P85" s="1245"/>
      <c r="Q85" s="1245"/>
      <c r="R85" s="1245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</row>
    <row r="86" spans="1:32" x14ac:dyDescent="0.25">
      <c r="A86" s="1107"/>
      <c r="B86" s="1107"/>
      <c r="C86" s="1245"/>
      <c r="D86" s="1245"/>
      <c r="E86" s="1245"/>
      <c r="F86" s="1245"/>
      <c r="G86" s="1245"/>
      <c r="H86" s="1245"/>
      <c r="I86" s="1245"/>
      <c r="J86" s="1245"/>
      <c r="K86" s="1245"/>
      <c r="L86" s="1245"/>
      <c r="M86" s="1245"/>
      <c r="N86" s="1245"/>
      <c r="O86" s="1245"/>
      <c r="P86" s="1245"/>
      <c r="Q86" s="1245"/>
      <c r="R86" s="1245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</row>
    <row r="87" spans="1:32" x14ac:dyDescent="0.25">
      <c r="A87" s="1107"/>
      <c r="B87" s="1107"/>
      <c r="C87" s="1245"/>
      <c r="D87" s="1245"/>
      <c r="E87" s="1245"/>
      <c r="F87" s="1245"/>
      <c r="G87" s="1245"/>
      <c r="H87" s="1245"/>
      <c r="I87" s="1245"/>
      <c r="J87" s="1245"/>
      <c r="K87" s="1245"/>
      <c r="L87" s="1245"/>
      <c r="M87" s="1245"/>
      <c r="N87" s="1245"/>
      <c r="O87" s="1245"/>
      <c r="P87" s="1245"/>
      <c r="Q87" s="1245"/>
      <c r="R87" s="1245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</row>
    <row r="88" spans="1:32" x14ac:dyDescent="0.25">
      <c r="A88" s="1107"/>
      <c r="B88" s="1107"/>
      <c r="C88" s="1245"/>
      <c r="D88" s="1245"/>
      <c r="E88" s="1245"/>
      <c r="F88" s="1245"/>
      <c r="G88" s="1245"/>
      <c r="H88" s="1245"/>
      <c r="I88" s="1245"/>
      <c r="J88" s="1245"/>
      <c r="K88" s="1245"/>
      <c r="L88" s="1245"/>
      <c r="M88" s="1245"/>
      <c r="N88" s="1245"/>
      <c r="O88" s="1245"/>
      <c r="P88" s="1245"/>
      <c r="Q88" s="1245"/>
      <c r="R88" s="1245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</row>
    <row r="89" spans="1:32" x14ac:dyDescent="0.25">
      <c r="A89" s="1107"/>
      <c r="B89" s="1107"/>
      <c r="C89" s="1245"/>
      <c r="D89" s="1245"/>
      <c r="E89" s="1245"/>
      <c r="F89" s="1245"/>
      <c r="G89" s="1245"/>
      <c r="H89" s="1245"/>
      <c r="I89" s="1245"/>
      <c r="J89" s="1245"/>
      <c r="K89" s="1245"/>
      <c r="L89" s="1245"/>
      <c r="M89" s="1245"/>
      <c r="N89" s="1245"/>
      <c r="O89" s="1245"/>
      <c r="P89" s="1245"/>
      <c r="Q89" s="1245"/>
      <c r="R89" s="1245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</row>
    <row r="90" spans="1:32" x14ac:dyDescent="0.25">
      <c r="A90" s="1107"/>
      <c r="B90" s="1107"/>
      <c r="C90" s="1245"/>
      <c r="D90" s="1245"/>
      <c r="E90" s="1245"/>
      <c r="F90" s="1245"/>
      <c r="G90" s="1245"/>
      <c r="H90" s="1245"/>
      <c r="I90" s="1245"/>
      <c r="J90" s="1245"/>
      <c r="K90" s="1245"/>
      <c r="L90" s="1245"/>
      <c r="M90" s="1245"/>
      <c r="N90" s="1245"/>
      <c r="O90" s="1245"/>
      <c r="P90" s="1245"/>
      <c r="Q90" s="1245"/>
      <c r="R90" s="1245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</row>
    <row r="91" spans="1:32" x14ac:dyDescent="0.25">
      <c r="A91" s="1107"/>
      <c r="B91" s="1107"/>
      <c r="C91" s="1245"/>
      <c r="D91" s="1245"/>
      <c r="E91" s="1245"/>
      <c r="F91" s="1245"/>
      <c r="G91" s="1245"/>
      <c r="H91" s="1245"/>
      <c r="I91" s="1245"/>
      <c r="J91" s="1245"/>
      <c r="K91" s="1245"/>
      <c r="L91" s="1245"/>
      <c r="M91" s="1245"/>
      <c r="N91" s="1245"/>
      <c r="O91" s="1245"/>
      <c r="P91" s="1245"/>
      <c r="Q91" s="1245"/>
      <c r="R91" s="1245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</row>
    <row r="92" spans="1:32" x14ac:dyDescent="0.25">
      <c r="A92" s="1107"/>
      <c r="B92" s="1107"/>
      <c r="C92" s="1245"/>
      <c r="D92" s="1245"/>
      <c r="E92" s="1245"/>
      <c r="F92" s="1245"/>
      <c r="G92" s="1245"/>
      <c r="H92" s="1245"/>
      <c r="I92" s="1245"/>
      <c r="J92" s="1245"/>
      <c r="K92" s="1245"/>
      <c r="L92" s="1245"/>
      <c r="M92" s="1245"/>
      <c r="N92" s="1245"/>
      <c r="O92" s="1245"/>
      <c r="P92" s="1245"/>
      <c r="Q92" s="1245"/>
      <c r="R92" s="1245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</row>
    <row r="93" spans="1:32" x14ac:dyDescent="0.25">
      <c r="A93" s="1107"/>
      <c r="B93" s="1107"/>
      <c r="C93" s="1245"/>
      <c r="D93" s="1245"/>
      <c r="E93" s="1245"/>
      <c r="F93" s="1245"/>
      <c r="G93" s="1245"/>
      <c r="H93" s="1245"/>
      <c r="I93" s="1245"/>
      <c r="J93" s="1245"/>
      <c r="K93" s="1245"/>
      <c r="L93" s="1245"/>
      <c r="M93" s="1245"/>
      <c r="N93" s="1245"/>
      <c r="O93" s="1245"/>
      <c r="P93" s="1245"/>
      <c r="Q93" s="1245"/>
      <c r="R93" s="1245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</row>
    <row r="94" spans="1:32" x14ac:dyDescent="0.25">
      <c r="A94" s="1107"/>
      <c r="B94" s="1107"/>
      <c r="C94" s="1245"/>
      <c r="D94" s="1245"/>
      <c r="E94" s="1245"/>
      <c r="F94" s="1245"/>
      <c r="G94" s="1245"/>
      <c r="H94" s="1245"/>
      <c r="I94" s="1245"/>
      <c r="J94" s="1245"/>
      <c r="K94" s="1245"/>
      <c r="L94" s="1245"/>
      <c r="M94" s="1245"/>
      <c r="N94" s="1245"/>
      <c r="O94" s="1245"/>
      <c r="P94" s="1245"/>
      <c r="Q94" s="1245"/>
      <c r="R94" s="1245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</row>
    <row r="95" spans="1:32" x14ac:dyDescent="0.25">
      <c r="A95" s="1107"/>
      <c r="B95" s="1107"/>
      <c r="C95" s="1245"/>
      <c r="D95" s="1245"/>
      <c r="E95" s="1245"/>
      <c r="F95" s="1245"/>
      <c r="G95" s="1245"/>
      <c r="H95" s="1245"/>
      <c r="I95" s="1245"/>
      <c r="J95" s="1245"/>
      <c r="K95" s="1245"/>
      <c r="L95" s="1245"/>
      <c r="M95" s="1245"/>
      <c r="N95" s="1245"/>
      <c r="O95" s="1245"/>
      <c r="P95" s="1245"/>
      <c r="Q95" s="1245"/>
      <c r="R95" s="1245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</row>
    <row r="96" spans="1:32" x14ac:dyDescent="0.25">
      <c r="A96" s="1107"/>
      <c r="B96" s="1107"/>
      <c r="C96" s="1245"/>
      <c r="D96" s="1245"/>
      <c r="E96" s="1245"/>
      <c r="F96" s="1245"/>
      <c r="G96" s="1245"/>
      <c r="H96" s="1245"/>
      <c r="I96" s="1245"/>
      <c r="J96" s="1245"/>
      <c r="K96" s="1245"/>
      <c r="L96" s="1245"/>
      <c r="M96" s="1245"/>
      <c r="N96" s="1245"/>
      <c r="O96" s="1245"/>
      <c r="P96" s="1245"/>
      <c r="Q96" s="1245"/>
      <c r="R96" s="1245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</row>
    <row r="97" spans="1:32" x14ac:dyDescent="0.25">
      <c r="A97" s="1107"/>
      <c r="B97" s="1107"/>
      <c r="C97" s="1245"/>
      <c r="D97" s="1245"/>
      <c r="E97" s="1245"/>
      <c r="F97" s="1245"/>
      <c r="G97" s="1245"/>
      <c r="H97" s="1245"/>
      <c r="I97" s="1245"/>
      <c r="J97" s="1245"/>
      <c r="K97" s="1245"/>
      <c r="L97" s="1245"/>
      <c r="M97" s="1245"/>
      <c r="N97" s="1245"/>
      <c r="O97" s="1245"/>
      <c r="P97" s="1245"/>
      <c r="Q97" s="1245"/>
      <c r="R97" s="1245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</row>
    <row r="98" spans="1:32" x14ac:dyDescent="0.25">
      <c r="A98" s="1107"/>
      <c r="B98" s="1107"/>
      <c r="C98" s="1245"/>
      <c r="D98" s="1245"/>
      <c r="E98" s="1245"/>
      <c r="F98" s="1245"/>
      <c r="G98" s="1245"/>
      <c r="H98" s="1245"/>
      <c r="I98" s="1245"/>
      <c r="J98" s="1245"/>
      <c r="K98" s="1245"/>
      <c r="L98" s="1245"/>
      <c r="M98" s="1245"/>
      <c r="N98" s="1245"/>
      <c r="O98" s="1245"/>
      <c r="P98" s="1245"/>
      <c r="Q98" s="1245"/>
      <c r="R98" s="1245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</row>
    <row r="99" spans="1:32" x14ac:dyDescent="0.25">
      <c r="A99" s="1107"/>
      <c r="B99" s="1107"/>
      <c r="C99" s="1245"/>
      <c r="D99" s="1245"/>
      <c r="E99" s="1245"/>
      <c r="F99" s="1245"/>
      <c r="G99" s="1245"/>
      <c r="H99" s="1245"/>
      <c r="I99" s="1245"/>
      <c r="J99" s="1245"/>
      <c r="K99" s="1245"/>
      <c r="L99" s="1245"/>
      <c r="M99" s="1245"/>
      <c r="N99" s="1245"/>
      <c r="O99" s="1245"/>
      <c r="P99" s="1245"/>
      <c r="Q99" s="1245"/>
      <c r="R99" s="1245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</row>
    <row r="100" spans="1:32" x14ac:dyDescent="0.25">
      <c r="A100" s="1107"/>
      <c r="B100" s="1107"/>
      <c r="C100" s="1245"/>
      <c r="D100" s="1245"/>
      <c r="E100" s="1245"/>
      <c r="F100" s="1245"/>
      <c r="G100" s="1245"/>
      <c r="H100" s="1245"/>
      <c r="I100" s="1245"/>
      <c r="J100" s="1245"/>
      <c r="K100" s="1245"/>
      <c r="L100" s="1245"/>
      <c r="M100" s="1245"/>
      <c r="N100" s="1245"/>
      <c r="O100" s="1245"/>
      <c r="P100" s="1245"/>
      <c r="Q100" s="1245"/>
      <c r="R100" s="1245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</row>
    <row r="101" spans="1:32" x14ac:dyDescent="0.25">
      <c r="A101" s="1107"/>
      <c r="B101" s="1107"/>
      <c r="C101" s="1245"/>
      <c r="D101" s="1245"/>
      <c r="E101" s="1245"/>
      <c r="F101" s="1245"/>
      <c r="G101" s="1245"/>
      <c r="H101" s="1245"/>
      <c r="I101" s="1245"/>
      <c r="J101" s="1245"/>
      <c r="K101" s="1245"/>
      <c r="L101" s="1245"/>
      <c r="M101" s="1245"/>
      <c r="N101" s="1245"/>
      <c r="O101" s="1245"/>
      <c r="P101" s="1245"/>
      <c r="Q101" s="1245"/>
      <c r="R101" s="1245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</row>
    <row r="102" spans="1:32" x14ac:dyDescent="0.25">
      <c r="A102" s="1107"/>
      <c r="B102" s="1107"/>
      <c r="C102" s="1245"/>
      <c r="D102" s="1245"/>
      <c r="E102" s="1245"/>
      <c r="F102" s="1245"/>
      <c r="G102" s="1245"/>
      <c r="H102" s="1245"/>
      <c r="I102" s="1245"/>
      <c r="J102" s="1245"/>
      <c r="K102" s="1245"/>
      <c r="L102" s="1245"/>
      <c r="M102" s="1245"/>
      <c r="N102" s="1245"/>
      <c r="O102" s="1245"/>
      <c r="P102" s="1245"/>
      <c r="Q102" s="1245"/>
      <c r="R102" s="1245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</row>
    <row r="103" spans="1:32" x14ac:dyDescent="0.25">
      <c r="A103" s="1107"/>
      <c r="B103" s="1107"/>
      <c r="C103" s="1245"/>
      <c r="D103" s="1245"/>
      <c r="E103" s="1245"/>
      <c r="F103" s="1245"/>
      <c r="G103" s="1245"/>
      <c r="H103" s="1245"/>
      <c r="I103" s="1245"/>
      <c r="J103" s="1245"/>
      <c r="K103" s="1245"/>
      <c r="L103" s="1245"/>
      <c r="M103" s="1245"/>
      <c r="N103" s="1245"/>
      <c r="O103" s="1245"/>
      <c r="P103" s="1245"/>
      <c r="Q103" s="1245"/>
      <c r="R103" s="1245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</row>
    <row r="104" spans="1:32" x14ac:dyDescent="0.25">
      <c r="A104" s="1107"/>
      <c r="B104" s="1107"/>
      <c r="C104" s="1245"/>
      <c r="D104" s="1245"/>
      <c r="E104" s="1245"/>
      <c r="F104" s="1245"/>
      <c r="G104" s="1245"/>
      <c r="H104" s="1245"/>
      <c r="I104" s="1245"/>
      <c r="J104" s="1245"/>
      <c r="K104" s="1245"/>
      <c r="L104" s="1245"/>
      <c r="M104" s="1245"/>
      <c r="N104" s="1245"/>
      <c r="O104" s="1245"/>
      <c r="P104" s="1245"/>
      <c r="Q104" s="1245"/>
      <c r="R104" s="1245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</row>
    <row r="105" spans="1:32" x14ac:dyDescent="0.25">
      <c r="A105" s="1107"/>
      <c r="B105" s="1107"/>
      <c r="C105" s="1245"/>
      <c r="D105" s="1245"/>
      <c r="E105" s="1245"/>
      <c r="F105" s="1245"/>
      <c r="G105" s="1245"/>
      <c r="H105" s="1245"/>
      <c r="I105" s="1245"/>
      <c r="J105" s="1245"/>
      <c r="K105" s="1245"/>
      <c r="L105" s="1245"/>
      <c r="M105" s="1245"/>
      <c r="N105" s="1245"/>
      <c r="O105" s="1245"/>
      <c r="P105" s="1245"/>
      <c r="Q105" s="1245"/>
      <c r="R105" s="1245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</row>
    <row r="106" spans="1:32" x14ac:dyDescent="0.25">
      <c r="A106" s="1107"/>
      <c r="B106" s="1107"/>
      <c r="C106" s="1245"/>
      <c r="D106" s="1245"/>
      <c r="E106" s="1245"/>
      <c r="F106" s="1245"/>
      <c r="G106" s="1245"/>
      <c r="H106" s="1245"/>
      <c r="I106" s="1245"/>
      <c r="J106" s="1245"/>
      <c r="K106" s="1245"/>
      <c r="L106" s="1245"/>
      <c r="M106" s="1245"/>
      <c r="N106" s="1245"/>
      <c r="O106" s="1245"/>
      <c r="P106" s="1245"/>
      <c r="Q106" s="1245"/>
      <c r="R106" s="1245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</row>
    <row r="107" spans="1:32" x14ac:dyDescent="0.25">
      <c r="A107" s="1107"/>
      <c r="B107" s="1107"/>
      <c r="C107" s="1245"/>
      <c r="D107" s="1245"/>
      <c r="E107" s="1245"/>
      <c r="F107" s="1245"/>
      <c r="G107" s="1245"/>
      <c r="H107" s="1245"/>
      <c r="I107" s="1245"/>
      <c r="J107" s="1245"/>
      <c r="K107" s="1245"/>
      <c r="L107" s="1245"/>
      <c r="M107" s="1245"/>
      <c r="N107" s="1245"/>
      <c r="O107" s="1245"/>
      <c r="P107" s="1245"/>
      <c r="Q107" s="1245"/>
      <c r="R107" s="1245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</row>
    <row r="108" spans="1:32" x14ac:dyDescent="0.25">
      <c r="A108" s="1107"/>
      <c r="B108" s="1107"/>
      <c r="C108" s="1245"/>
      <c r="D108" s="1245"/>
      <c r="E108" s="1245"/>
      <c r="F108" s="1245"/>
      <c r="G108" s="1245"/>
      <c r="H108" s="1245"/>
      <c r="I108" s="1245"/>
      <c r="J108" s="1245"/>
      <c r="K108" s="1245"/>
      <c r="L108" s="1245"/>
      <c r="M108" s="1245"/>
      <c r="N108" s="1245"/>
      <c r="O108" s="1245"/>
      <c r="P108" s="1245"/>
      <c r="Q108" s="1245"/>
      <c r="R108" s="1245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</row>
    <row r="109" spans="1:32" x14ac:dyDescent="0.25">
      <c r="A109" s="1107"/>
      <c r="B109" s="1107"/>
      <c r="C109" s="1245"/>
      <c r="D109" s="1245"/>
      <c r="E109" s="1245"/>
      <c r="F109" s="1245"/>
      <c r="G109" s="1245"/>
      <c r="H109" s="1245"/>
      <c r="I109" s="1245"/>
      <c r="J109" s="1245"/>
      <c r="K109" s="1245"/>
      <c r="L109" s="1245"/>
      <c r="M109" s="1245"/>
      <c r="N109" s="1245"/>
      <c r="O109" s="1245"/>
      <c r="P109" s="1245"/>
      <c r="Q109" s="1245"/>
      <c r="R109" s="1245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</row>
    <row r="110" spans="1:32" x14ac:dyDescent="0.25">
      <c r="A110" s="1107"/>
      <c r="B110" s="1107"/>
      <c r="C110" s="1245"/>
      <c r="D110" s="1245"/>
      <c r="E110" s="1245"/>
      <c r="F110" s="1245"/>
      <c r="G110" s="1245"/>
      <c r="H110" s="1245"/>
      <c r="I110" s="1245"/>
      <c r="J110" s="1245"/>
      <c r="K110" s="1245"/>
      <c r="L110" s="1245"/>
      <c r="M110" s="1245"/>
      <c r="N110" s="1245"/>
      <c r="O110" s="1245"/>
      <c r="P110" s="1245"/>
      <c r="Q110" s="1245"/>
      <c r="R110" s="1245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</row>
    <row r="111" spans="1:32" x14ac:dyDescent="0.25">
      <c r="A111" s="1107"/>
      <c r="B111" s="1107"/>
      <c r="C111" s="1245"/>
      <c r="D111" s="1245"/>
      <c r="E111" s="1245"/>
      <c r="F111" s="1245"/>
      <c r="G111" s="1245"/>
      <c r="H111" s="1245"/>
      <c r="I111" s="1245"/>
      <c r="J111" s="1245"/>
      <c r="K111" s="1245"/>
      <c r="L111" s="1245"/>
      <c r="M111" s="1245"/>
      <c r="N111" s="1245"/>
      <c r="O111" s="1245"/>
      <c r="P111" s="1245"/>
      <c r="Q111" s="1245"/>
      <c r="R111" s="1245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</row>
    <row r="112" spans="1:32" x14ac:dyDescent="0.25">
      <c r="A112" s="1107"/>
      <c r="B112" s="1107"/>
      <c r="C112" s="1245"/>
      <c r="D112" s="1245"/>
      <c r="E112" s="1245"/>
      <c r="F112" s="1245"/>
      <c r="G112" s="1245"/>
      <c r="H112" s="1245"/>
      <c r="I112" s="1245"/>
      <c r="J112" s="1245"/>
      <c r="K112" s="1245"/>
      <c r="L112" s="1245"/>
      <c r="M112" s="1245"/>
      <c r="N112" s="1245"/>
      <c r="O112" s="1245"/>
      <c r="P112" s="1245"/>
      <c r="Q112" s="1245"/>
      <c r="R112" s="1245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</row>
    <row r="113" spans="1:32" x14ac:dyDescent="0.25">
      <c r="A113" s="1107"/>
      <c r="B113" s="1107"/>
      <c r="C113" s="1245"/>
      <c r="D113" s="1245"/>
      <c r="E113" s="1245"/>
      <c r="F113" s="1245"/>
      <c r="G113" s="1245"/>
      <c r="H113" s="1245"/>
      <c r="I113" s="1245"/>
      <c r="J113" s="1245"/>
      <c r="K113" s="1245"/>
      <c r="L113" s="1245"/>
      <c r="M113" s="1245"/>
      <c r="N113" s="1245"/>
      <c r="O113" s="1245"/>
      <c r="P113" s="1245"/>
      <c r="Q113" s="1245"/>
      <c r="R113" s="1245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</row>
    <row r="114" spans="1:32" x14ac:dyDescent="0.25">
      <c r="A114" s="1107"/>
      <c r="B114" s="1107"/>
      <c r="C114" s="1245"/>
      <c r="D114" s="1245"/>
      <c r="E114" s="1245"/>
      <c r="F114" s="1245"/>
      <c r="G114" s="1245"/>
      <c r="H114" s="1245"/>
      <c r="I114" s="1245"/>
      <c r="J114" s="1245"/>
      <c r="K114" s="1245"/>
      <c r="L114" s="1245"/>
      <c r="M114" s="1245"/>
      <c r="N114" s="1245"/>
      <c r="O114" s="1245"/>
      <c r="P114" s="1245"/>
      <c r="Q114" s="1245"/>
      <c r="R114" s="1245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</row>
    <row r="115" spans="1:32" x14ac:dyDescent="0.25">
      <c r="A115" s="1107"/>
      <c r="B115" s="1107"/>
      <c r="C115" s="1245"/>
      <c r="D115" s="1245"/>
      <c r="E115" s="1245"/>
      <c r="F115" s="1245"/>
      <c r="G115" s="1245"/>
      <c r="H115" s="1245"/>
      <c r="I115" s="1245"/>
      <c r="J115" s="1245"/>
      <c r="K115" s="1245"/>
      <c r="L115" s="1245"/>
      <c r="M115" s="1245"/>
      <c r="N115" s="1245"/>
      <c r="O115" s="1245"/>
      <c r="P115" s="1245"/>
      <c r="Q115" s="1245"/>
      <c r="R115" s="1245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</row>
    <row r="116" spans="1:32" x14ac:dyDescent="0.25">
      <c r="A116" s="1107"/>
      <c r="B116" s="1107"/>
      <c r="C116" s="1245"/>
      <c r="D116" s="1245"/>
      <c r="E116" s="1245"/>
      <c r="F116" s="1245"/>
      <c r="G116" s="1245"/>
      <c r="H116" s="1245"/>
      <c r="I116" s="1245"/>
      <c r="J116" s="1245"/>
      <c r="K116" s="1245"/>
      <c r="L116" s="1245"/>
      <c r="M116" s="1245"/>
      <c r="N116" s="1245"/>
      <c r="O116" s="1245"/>
      <c r="P116" s="1245"/>
      <c r="Q116" s="1245"/>
      <c r="R116" s="1245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</row>
    <row r="117" spans="1:32" x14ac:dyDescent="0.25">
      <c r="A117" s="1107"/>
      <c r="B117" s="1107"/>
      <c r="C117" s="1245"/>
      <c r="D117" s="1245"/>
      <c r="E117" s="1245"/>
      <c r="F117" s="1245"/>
      <c r="G117" s="1245"/>
      <c r="H117" s="1245"/>
      <c r="I117" s="1245"/>
      <c r="J117" s="1245"/>
      <c r="K117" s="1245"/>
      <c r="L117" s="1245"/>
      <c r="M117" s="1245"/>
      <c r="N117" s="1245"/>
      <c r="O117" s="1245"/>
      <c r="P117" s="1245"/>
      <c r="Q117" s="1245"/>
      <c r="R117" s="1245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</row>
    <row r="118" spans="1:32" x14ac:dyDescent="0.25">
      <c r="A118" s="1107"/>
      <c r="B118" s="1107"/>
      <c r="C118" s="1245"/>
      <c r="D118" s="1245"/>
      <c r="E118" s="1245"/>
      <c r="F118" s="1245"/>
      <c r="G118" s="1245"/>
      <c r="H118" s="1245"/>
      <c r="I118" s="1245"/>
      <c r="J118" s="1245"/>
      <c r="K118" s="1245"/>
      <c r="L118" s="1245"/>
      <c r="M118" s="1245"/>
      <c r="N118" s="1245"/>
      <c r="O118" s="1245"/>
      <c r="P118" s="1245"/>
      <c r="Q118" s="1245"/>
      <c r="R118" s="1245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</row>
    <row r="119" spans="1:32" x14ac:dyDescent="0.25">
      <c r="A119" s="1107"/>
      <c r="B119" s="1107"/>
      <c r="C119" s="1245"/>
      <c r="D119" s="1245"/>
      <c r="E119" s="1245"/>
      <c r="F119" s="1245"/>
      <c r="G119" s="1245"/>
      <c r="H119" s="1245"/>
      <c r="I119" s="1245"/>
      <c r="J119" s="1245"/>
      <c r="K119" s="1245"/>
      <c r="L119" s="1245"/>
      <c r="M119" s="1245"/>
      <c r="N119" s="1245"/>
      <c r="O119" s="1245"/>
      <c r="P119" s="1245"/>
      <c r="Q119" s="1245"/>
      <c r="R119" s="1245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</row>
    <row r="120" spans="1:32" x14ac:dyDescent="0.25">
      <c r="A120" s="1107"/>
      <c r="B120" s="1107"/>
      <c r="C120" s="1245"/>
      <c r="D120" s="1245"/>
      <c r="E120" s="1245"/>
      <c r="F120" s="1245"/>
      <c r="G120" s="1245"/>
      <c r="H120" s="1245"/>
      <c r="I120" s="1245"/>
      <c r="J120" s="1245"/>
      <c r="K120" s="1245"/>
      <c r="L120" s="1245"/>
      <c r="M120" s="1245"/>
      <c r="N120" s="1245"/>
      <c r="O120" s="1245"/>
      <c r="P120" s="1245"/>
      <c r="Q120" s="1245"/>
      <c r="R120" s="1245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</row>
    <row r="121" spans="1:32" x14ac:dyDescent="0.25">
      <c r="A121" s="1107"/>
      <c r="B121" s="1107"/>
      <c r="C121" s="1245"/>
      <c r="D121" s="1245"/>
      <c r="E121" s="1245"/>
      <c r="F121" s="1245"/>
      <c r="G121" s="1245"/>
      <c r="H121" s="1245"/>
      <c r="I121" s="1245"/>
      <c r="J121" s="1245"/>
      <c r="K121" s="1245"/>
      <c r="L121" s="1245"/>
      <c r="M121" s="1245"/>
      <c r="N121" s="1245"/>
      <c r="O121" s="1245"/>
      <c r="P121" s="1245"/>
      <c r="Q121" s="1245"/>
      <c r="R121" s="1245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</row>
    <row r="122" spans="1:32" x14ac:dyDescent="0.25">
      <c r="A122" s="1107"/>
      <c r="B122" s="1107"/>
      <c r="C122" s="1245"/>
      <c r="D122" s="1245"/>
      <c r="E122" s="1245"/>
      <c r="F122" s="1245"/>
      <c r="G122" s="1245"/>
      <c r="H122" s="1245"/>
      <c r="I122" s="1245"/>
      <c r="J122" s="1245"/>
      <c r="K122" s="1245"/>
      <c r="L122" s="1245"/>
      <c r="M122" s="1245"/>
      <c r="N122" s="1245"/>
      <c r="O122" s="1245"/>
      <c r="P122" s="1245"/>
      <c r="Q122" s="1245"/>
      <c r="R122" s="1245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</row>
    <row r="123" spans="1:32" x14ac:dyDescent="0.25">
      <c r="A123" s="1107"/>
      <c r="B123" s="1107"/>
      <c r="C123" s="1245"/>
      <c r="D123" s="1245"/>
      <c r="E123" s="1245"/>
      <c r="F123" s="1245"/>
      <c r="G123" s="1245"/>
      <c r="H123" s="1245"/>
      <c r="I123" s="1245"/>
      <c r="J123" s="1245"/>
      <c r="K123" s="1245"/>
      <c r="L123" s="1245"/>
      <c r="M123" s="1245"/>
      <c r="N123" s="1245"/>
      <c r="O123" s="1245"/>
      <c r="P123" s="1245"/>
      <c r="Q123" s="1245"/>
      <c r="R123" s="1245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</row>
    <row r="124" spans="1:32" x14ac:dyDescent="0.25">
      <c r="A124" s="1107"/>
      <c r="B124" s="1107"/>
      <c r="C124" s="1245"/>
      <c r="D124" s="1245"/>
      <c r="E124" s="1245"/>
      <c r="F124" s="1245"/>
      <c r="G124" s="1245"/>
      <c r="H124" s="1245"/>
      <c r="I124" s="1245"/>
      <c r="J124" s="1245"/>
      <c r="K124" s="1245"/>
      <c r="L124" s="1245"/>
      <c r="M124" s="1245"/>
      <c r="N124" s="1245"/>
      <c r="O124" s="1245"/>
      <c r="P124" s="1245"/>
      <c r="Q124" s="1245"/>
      <c r="R124" s="1245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</row>
    <row r="125" spans="1:32" x14ac:dyDescent="0.25">
      <c r="A125" s="1107"/>
      <c r="B125" s="1107"/>
      <c r="C125" s="1245"/>
      <c r="D125" s="1245"/>
      <c r="E125" s="1245"/>
      <c r="F125" s="1245"/>
      <c r="G125" s="1245"/>
      <c r="H125" s="1245"/>
      <c r="I125" s="1245"/>
      <c r="J125" s="1245"/>
      <c r="K125" s="1245"/>
      <c r="L125" s="1245"/>
      <c r="M125" s="1245"/>
      <c r="N125" s="1245"/>
      <c r="O125" s="1245"/>
      <c r="P125" s="1245"/>
      <c r="Q125" s="1245"/>
      <c r="R125" s="1245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</row>
    <row r="126" spans="1:32" x14ac:dyDescent="0.25">
      <c r="A126" s="1107"/>
      <c r="B126" s="1107"/>
      <c r="C126" s="1245"/>
      <c r="D126" s="1245"/>
      <c r="E126" s="1245"/>
      <c r="F126" s="1245"/>
      <c r="G126" s="1245"/>
      <c r="H126" s="1245"/>
      <c r="I126" s="1245"/>
      <c r="J126" s="1245"/>
      <c r="K126" s="1245"/>
      <c r="L126" s="1245"/>
      <c r="M126" s="1245"/>
      <c r="N126" s="1245"/>
      <c r="O126" s="1245"/>
      <c r="P126" s="1245"/>
      <c r="Q126" s="1245"/>
      <c r="R126" s="1245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</row>
    <row r="127" spans="1:32" x14ac:dyDescent="0.25">
      <c r="A127" s="1107"/>
      <c r="B127" s="1107"/>
      <c r="C127" s="1245"/>
      <c r="D127" s="1245"/>
      <c r="E127" s="1245"/>
      <c r="F127" s="1245"/>
      <c r="G127" s="1245"/>
      <c r="H127" s="1245"/>
      <c r="I127" s="1245"/>
      <c r="J127" s="1245"/>
      <c r="K127" s="1245"/>
      <c r="L127" s="1245"/>
      <c r="M127" s="1245"/>
      <c r="N127" s="1245"/>
      <c r="O127" s="1245"/>
      <c r="P127" s="1245"/>
      <c r="Q127" s="1245"/>
      <c r="R127" s="1245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</row>
    <row r="128" spans="1:32" x14ac:dyDescent="0.25">
      <c r="A128" s="1107"/>
      <c r="B128" s="1107"/>
      <c r="C128" s="1245"/>
      <c r="D128" s="1245"/>
      <c r="E128" s="1245"/>
      <c r="F128" s="1245"/>
      <c r="G128" s="1245"/>
      <c r="H128" s="1245"/>
      <c r="I128" s="1245"/>
      <c r="J128" s="1245"/>
      <c r="K128" s="1245"/>
      <c r="L128" s="1245"/>
      <c r="M128" s="1245"/>
      <c r="N128" s="1245"/>
      <c r="O128" s="1245"/>
      <c r="P128" s="1245"/>
      <c r="Q128" s="1245"/>
      <c r="R128" s="1245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</row>
    <row r="129" spans="1:32" x14ac:dyDescent="0.25">
      <c r="A129" s="1107"/>
      <c r="B129" s="1107"/>
      <c r="C129" s="1245"/>
      <c r="D129" s="1245"/>
      <c r="E129" s="1245"/>
      <c r="F129" s="1245"/>
      <c r="G129" s="1245"/>
      <c r="H129" s="1245"/>
      <c r="I129" s="1245"/>
      <c r="J129" s="1245"/>
      <c r="K129" s="1245"/>
      <c r="L129" s="1245"/>
      <c r="M129" s="1245"/>
      <c r="N129" s="1245"/>
      <c r="O129" s="1245"/>
      <c r="P129" s="1245"/>
      <c r="Q129" s="1245"/>
      <c r="R129" s="1245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</row>
    <row r="130" spans="1:32" x14ac:dyDescent="0.25">
      <c r="A130" s="1107"/>
      <c r="B130" s="1107"/>
      <c r="C130" s="1245"/>
      <c r="D130" s="1245"/>
      <c r="E130" s="1245"/>
      <c r="F130" s="1245"/>
      <c r="G130" s="1245"/>
      <c r="H130" s="1245"/>
      <c r="I130" s="1245"/>
      <c r="J130" s="1245"/>
      <c r="K130" s="1245"/>
      <c r="L130" s="1245"/>
      <c r="M130" s="1245"/>
      <c r="N130" s="1245"/>
      <c r="O130" s="1245"/>
      <c r="P130" s="1245"/>
      <c r="Q130" s="1245"/>
      <c r="R130" s="1245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</row>
    <row r="131" spans="1:32" x14ac:dyDescent="0.25">
      <c r="A131" s="1107"/>
      <c r="B131" s="1107"/>
      <c r="C131" s="1245"/>
      <c r="D131" s="1245"/>
      <c r="E131" s="1245"/>
      <c r="F131" s="1245"/>
      <c r="G131" s="1245"/>
      <c r="H131" s="1245"/>
      <c r="I131" s="1245"/>
      <c r="J131" s="1245"/>
      <c r="K131" s="1245"/>
      <c r="L131" s="1245"/>
      <c r="M131" s="1245"/>
      <c r="N131" s="1245"/>
      <c r="O131" s="1245"/>
      <c r="P131" s="1245"/>
      <c r="Q131" s="1245"/>
      <c r="R131" s="1245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</row>
    <row r="132" spans="1:32" x14ac:dyDescent="0.25">
      <c r="A132" s="1107"/>
      <c r="B132" s="1107"/>
      <c r="C132" s="1245"/>
      <c r="D132" s="1245"/>
      <c r="E132" s="1245"/>
      <c r="F132" s="1245"/>
      <c r="G132" s="1245"/>
      <c r="H132" s="1245"/>
      <c r="I132" s="1245"/>
      <c r="J132" s="1245"/>
      <c r="K132" s="1245"/>
      <c r="L132" s="1245"/>
      <c r="M132" s="1245"/>
      <c r="N132" s="1245"/>
      <c r="O132" s="1245"/>
      <c r="P132" s="1245"/>
      <c r="Q132" s="1245"/>
      <c r="R132" s="1245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</row>
    <row r="133" spans="1:32" x14ac:dyDescent="0.25">
      <c r="A133" s="1107"/>
      <c r="B133" s="1107"/>
      <c r="C133" s="1245"/>
      <c r="D133" s="1245"/>
      <c r="E133" s="1245"/>
      <c r="F133" s="1245"/>
      <c r="G133" s="1245"/>
      <c r="H133" s="1245"/>
      <c r="I133" s="1245"/>
      <c r="J133" s="1245"/>
      <c r="K133" s="1245"/>
      <c r="L133" s="1245"/>
      <c r="M133" s="1245"/>
      <c r="N133" s="1245"/>
      <c r="O133" s="1245"/>
      <c r="P133" s="1245"/>
      <c r="Q133" s="1245"/>
      <c r="R133" s="1245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</row>
    <row r="134" spans="1:32" x14ac:dyDescent="0.25">
      <c r="A134" s="1107"/>
      <c r="B134" s="1107"/>
      <c r="C134" s="1245"/>
      <c r="D134" s="1245"/>
      <c r="E134" s="1245"/>
      <c r="F134" s="1245"/>
      <c r="G134" s="1245"/>
      <c r="H134" s="1245"/>
      <c r="I134" s="1245"/>
      <c r="J134" s="1245"/>
      <c r="K134" s="1245"/>
      <c r="L134" s="1245"/>
      <c r="M134" s="1245"/>
      <c r="N134" s="1245"/>
      <c r="O134" s="1245"/>
      <c r="P134" s="1245"/>
      <c r="Q134" s="1245"/>
      <c r="R134" s="1245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</row>
    <row r="135" spans="1:32" x14ac:dyDescent="0.25">
      <c r="A135" s="1107"/>
      <c r="B135" s="1107"/>
      <c r="C135" s="1245"/>
      <c r="D135" s="1245"/>
      <c r="E135" s="1245"/>
      <c r="F135" s="1245"/>
      <c r="G135" s="1245"/>
      <c r="H135" s="1245"/>
      <c r="I135" s="1245"/>
      <c r="J135" s="1245"/>
      <c r="K135" s="1245"/>
      <c r="L135" s="1245"/>
      <c r="M135" s="1245"/>
      <c r="N135" s="1245"/>
      <c r="O135" s="1245"/>
      <c r="P135" s="1245"/>
      <c r="Q135" s="1245"/>
      <c r="R135" s="1245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</row>
    <row r="136" spans="1:32" x14ac:dyDescent="0.25">
      <c r="A136" s="1107"/>
      <c r="B136" s="1107"/>
      <c r="C136" s="1245"/>
      <c r="D136" s="1245"/>
      <c r="E136" s="1245"/>
      <c r="F136" s="1245"/>
      <c r="G136" s="1245"/>
      <c r="H136" s="1245"/>
      <c r="I136" s="1245"/>
      <c r="J136" s="1245"/>
      <c r="K136" s="1245"/>
      <c r="L136" s="1245"/>
      <c r="M136" s="1245"/>
      <c r="N136" s="1245"/>
      <c r="O136" s="1245"/>
      <c r="P136" s="1245"/>
      <c r="Q136" s="1245"/>
      <c r="R136" s="1245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</row>
    <row r="137" spans="1:32" x14ac:dyDescent="0.25">
      <c r="A137" s="1107"/>
      <c r="B137" s="1107"/>
      <c r="C137" s="1245"/>
      <c r="D137" s="1245"/>
      <c r="E137" s="1245"/>
      <c r="F137" s="1245"/>
      <c r="G137" s="1245"/>
      <c r="H137" s="1245"/>
      <c r="I137" s="1245"/>
      <c r="J137" s="1245"/>
      <c r="K137" s="1245"/>
      <c r="L137" s="1245"/>
      <c r="M137" s="1245"/>
      <c r="N137" s="1245"/>
      <c r="O137" s="1245"/>
      <c r="P137" s="1245"/>
      <c r="Q137" s="1245"/>
      <c r="R137" s="1245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</row>
    <row r="138" spans="1:32" x14ac:dyDescent="0.25">
      <c r="A138" s="1107"/>
      <c r="B138" s="1107"/>
      <c r="C138" s="1245"/>
      <c r="D138" s="1245"/>
      <c r="E138" s="1245"/>
      <c r="F138" s="1245"/>
      <c r="G138" s="1245"/>
      <c r="H138" s="1245"/>
      <c r="I138" s="1245"/>
      <c r="J138" s="1245"/>
      <c r="K138" s="1245"/>
      <c r="L138" s="1245"/>
      <c r="M138" s="1245"/>
      <c r="N138" s="1245"/>
      <c r="O138" s="1245"/>
      <c r="P138" s="1245"/>
      <c r="Q138" s="1245"/>
      <c r="R138" s="1245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</row>
    <row r="139" spans="1:32" x14ac:dyDescent="0.25">
      <c r="A139" s="1107"/>
      <c r="B139" s="1107"/>
      <c r="C139" s="1245"/>
      <c r="D139" s="1245"/>
      <c r="E139" s="1245"/>
      <c r="F139" s="1245"/>
      <c r="G139" s="1245"/>
      <c r="H139" s="1245"/>
      <c r="I139" s="1245"/>
      <c r="J139" s="1245"/>
      <c r="K139" s="1245"/>
      <c r="L139" s="1245"/>
      <c r="M139" s="1245"/>
      <c r="N139" s="1245"/>
      <c r="O139" s="1245"/>
      <c r="P139" s="1245"/>
      <c r="Q139" s="1245"/>
      <c r="R139" s="1245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</row>
    <row r="140" spans="1:32" x14ac:dyDescent="0.25">
      <c r="A140" s="1107"/>
      <c r="B140" s="1107"/>
      <c r="C140" s="1245"/>
      <c r="D140" s="1245"/>
      <c r="E140" s="1245"/>
      <c r="F140" s="1245"/>
      <c r="G140" s="1245"/>
      <c r="H140" s="1245"/>
      <c r="I140" s="1245"/>
      <c r="J140" s="1245"/>
      <c r="K140" s="1245"/>
      <c r="L140" s="1245"/>
      <c r="M140" s="1245"/>
      <c r="N140" s="1245"/>
      <c r="O140" s="1245"/>
      <c r="P140" s="1245"/>
      <c r="Q140" s="1245"/>
      <c r="R140" s="1245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</row>
    <row r="141" spans="1:32" x14ac:dyDescent="0.25">
      <c r="A141" s="1107"/>
      <c r="B141" s="1107"/>
      <c r="C141" s="1245"/>
      <c r="D141" s="1245"/>
      <c r="E141" s="1245"/>
      <c r="F141" s="1245"/>
      <c r="G141" s="1245"/>
      <c r="H141" s="1245"/>
      <c r="I141" s="1245"/>
      <c r="J141" s="1245"/>
      <c r="K141" s="1245"/>
      <c r="L141" s="1245"/>
      <c r="M141" s="1245"/>
      <c r="N141" s="1245"/>
      <c r="O141" s="1245"/>
      <c r="P141" s="1245"/>
      <c r="Q141" s="1245"/>
      <c r="R141" s="1245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</row>
    <row r="142" spans="1:32" x14ac:dyDescent="0.25">
      <c r="A142" s="1107"/>
      <c r="B142" s="1107"/>
      <c r="C142" s="1245"/>
      <c r="D142" s="1245"/>
      <c r="E142" s="1245"/>
      <c r="F142" s="1245"/>
      <c r="G142" s="1245"/>
      <c r="H142" s="1245"/>
      <c r="I142" s="1245"/>
      <c r="J142" s="1245"/>
      <c r="K142" s="1245"/>
      <c r="L142" s="1245"/>
      <c r="M142" s="1245"/>
      <c r="N142" s="1245"/>
      <c r="O142" s="1245"/>
      <c r="P142" s="1245"/>
      <c r="Q142" s="1245"/>
      <c r="R142" s="1245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</row>
    <row r="143" spans="1:32" x14ac:dyDescent="0.25">
      <c r="A143" s="1107"/>
      <c r="B143" s="1107"/>
      <c r="C143" s="1245"/>
      <c r="D143" s="1245"/>
      <c r="E143" s="1245"/>
      <c r="F143" s="1245"/>
      <c r="G143" s="1245"/>
      <c r="H143" s="1245"/>
      <c r="I143" s="1245"/>
      <c r="J143" s="1245"/>
      <c r="K143" s="1245"/>
      <c r="L143" s="1245"/>
      <c r="M143" s="1245"/>
      <c r="N143" s="1245"/>
      <c r="O143" s="1245"/>
      <c r="P143" s="1245"/>
      <c r="Q143" s="1245"/>
      <c r="R143" s="1245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</row>
    <row r="144" spans="1:32" x14ac:dyDescent="0.25">
      <c r="A144" s="1107"/>
      <c r="B144" s="1107"/>
      <c r="C144" s="1245"/>
      <c r="D144" s="1245"/>
      <c r="E144" s="1245"/>
      <c r="F144" s="1245"/>
      <c r="G144" s="1245"/>
      <c r="H144" s="1245"/>
      <c r="I144" s="1245"/>
      <c r="J144" s="1245"/>
      <c r="K144" s="1245"/>
      <c r="L144" s="1245"/>
      <c r="M144" s="1245"/>
      <c r="N144" s="1245"/>
      <c r="O144" s="1245"/>
      <c r="P144" s="1245"/>
      <c r="Q144" s="1245"/>
      <c r="R144" s="1245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</row>
    <row r="145" spans="1:32" x14ac:dyDescent="0.25">
      <c r="A145" s="1107"/>
      <c r="B145" s="1107"/>
      <c r="C145" s="1245"/>
      <c r="D145" s="1245"/>
      <c r="E145" s="1245"/>
      <c r="F145" s="1245"/>
      <c r="G145" s="1245"/>
      <c r="H145" s="1245"/>
      <c r="I145" s="1245"/>
      <c r="J145" s="1245"/>
      <c r="K145" s="1245"/>
      <c r="L145" s="1245"/>
      <c r="M145" s="1245"/>
      <c r="N145" s="1245"/>
      <c r="O145" s="1245"/>
      <c r="P145" s="1245"/>
      <c r="Q145" s="1245"/>
      <c r="R145" s="1245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</row>
    <row r="146" spans="1:32" x14ac:dyDescent="0.25">
      <c r="A146" s="1107"/>
      <c r="B146" s="1107"/>
      <c r="C146" s="1245"/>
      <c r="D146" s="1245"/>
      <c r="E146" s="1245"/>
      <c r="F146" s="1245"/>
      <c r="G146" s="1245"/>
      <c r="H146" s="1245"/>
      <c r="I146" s="1245"/>
      <c r="J146" s="1245"/>
      <c r="K146" s="1245"/>
      <c r="L146" s="1245"/>
      <c r="M146" s="1245"/>
      <c r="N146" s="1245"/>
      <c r="O146" s="1245"/>
      <c r="P146" s="1245"/>
      <c r="Q146" s="1245"/>
      <c r="R146" s="1245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</row>
    <row r="147" spans="1:32" x14ac:dyDescent="0.25">
      <c r="A147" s="1107"/>
      <c r="B147" s="1107"/>
      <c r="C147" s="1245"/>
      <c r="D147" s="1245"/>
      <c r="E147" s="1245"/>
      <c r="F147" s="1245"/>
      <c r="G147" s="1245"/>
      <c r="H147" s="1245"/>
      <c r="I147" s="1245"/>
      <c r="J147" s="1245"/>
      <c r="K147" s="1245"/>
      <c r="L147" s="1245"/>
      <c r="M147" s="1245"/>
      <c r="N147" s="1245"/>
      <c r="O147" s="1245"/>
      <c r="P147" s="1245"/>
      <c r="Q147" s="1245"/>
      <c r="R147" s="1245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</row>
    <row r="148" spans="1:32" x14ac:dyDescent="0.25">
      <c r="A148" s="1107"/>
      <c r="B148" s="1107"/>
      <c r="C148" s="1245"/>
      <c r="D148" s="1245"/>
      <c r="E148" s="1245"/>
      <c r="F148" s="1245"/>
      <c r="G148" s="1245"/>
      <c r="H148" s="1245"/>
      <c r="I148" s="1245"/>
      <c r="J148" s="1245"/>
      <c r="K148" s="1245"/>
      <c r="L148" s="1245"/>
      <c r="M148" s="1245"/>
      <c r="N148" s="1245"/>
      <c r="O148" s="1245"/>
      <c r="P148" s="1245"/>
      <c r="Q148" s="1245"/>
      <c r="R148" s="1245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</row>
    <row r="149" spans="1:32" x14ac:dyDescent="0.25">
      <c r="A149" s="1107"/>
      <c r="B149" s="1107"/>
      <c r="C149" s="1245"/>
      <c r="D149" s="1245"/>
      <c r="E149" s="1245"/>
      <c r="F149" s="1245"/>
      <c r="G149" s="1245"/>
      <c r="H149" s="1245"/>
      <c r="I149" s="1245"/>
      <c r="J149" s="1245"/>
      <c r="K149" s="1245"/>
      <c r="L149" s="1245"/>
      <c r="M149" s="1245"/>
      <c r="N149" s="1245"/>
      <c r="O149" s="1245"/>
      <c r="P149" s="1245"/>
      <c r="Q149" s="1245"/>
      <c r="R149" s="1245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</row>
    <row r="150" spans="1:32" x14ac:dyDescent="0.25">
      <c r="A150" s="1107"/>
      <c r="B150" s="1107"/>
      <c r="C150" s="1245"/>
      <c r="D150" s="1245"/>
      <c r="E150" s="1245"/>
      <c r="F150" s="1245"/>
      <c r="G150" s="1245"/>
      <c r="H150" s="1245"/>
      <c r="I150" s="1245"/>
      <c r="J150" s="1245"/>
      <c r="K150" s="1245"/>
      <c r="L150" s="1245"/>
      <c r="M150" s="1245"/>
      <c r="N150" s="1245"/>
      <c r="O150" s="1245"/>
      <c r="P150" s="1245"/>
      <c r="Q150" s="1245"/>
      <c r="R150" s="1245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</row>
    <row r="151" spans="1:32" x14ac:dyDescent="0.25">
      <c r="A151" s="1107"/>
      <c r="B151" s="1107"/>
      <c r="C151" s="1245"/>
      <c r="D151" s="1245"/>
      <c r="E151" s="1245"/>
      <c r="F151" s="1245"/>
      <c r="G151" s="1245"/>
      <c r="H151" s="1245"/>
      <c r="I151" s="1245"/>
      <c r="J151" s="1245"/>
      <c r="K151" s="1245"/>
      <c r="L151" s="1245"/>
      <c r="M151" s="1245"/>
      <c r="N151" s="1245"/>
      <c r="O151" s="1245"/>
      <c r="P151" s="1245"/>
      <c r="Q151" s="1245"/>
      <c r="R151" s="1245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</row>
    <row r="152" spans="1:32" x14ac:dyDescent="0.25">
      <c r="A152" s="1107"/>
      <c r="B152" s="1107"/>
      <c r="C152" s="1245"/>
      <c r="D152" s="1245"/>
      <c r="E152" s="1245"/>
      <c r="F152" s="1245"/>
      <c r="G152" s="1245"/>
      <c r="H152" s="1245"/>
      <c r="I152" s="1245"/>
      <c r="J152" s="1245"/>
      <c r="K152" s="1245"/>
      <c r="L152" s="1245"/>
      <c r="M152" s="1245"/>
      <c r="N152" s="1245"/>
      <c r="O152" s="1245"/>
      <c r="P152" s="1245"/>
      <c r="Q152" s="1245"/>
      <c r="R152" s="1245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</row>
    <row r="153" spans="1:32" x14ac:dyDescent="0.25">
      <c r="A153" s="1107"/>
      <c r="B153" s="1107"/>
      <c r="C153" s="1245"/>
      <c r="D153" s="1245"/>
      <c r="E153" s="1245"/>
      <c r="F153" s="1245"/>
      <c r="G153" s="1245"/>
      <c r="H153" s="1245"/>
      <c r="I153" s="1245"/>
      <c r="J153" s="1245"/>
      <c r="K153" s="1245"/>
      <c r="L153" s="1245"/>
      <c r="M153" s="1245"/>
      <c r="N153" s="1245"/>
      <c r="O153" s="1245"/>
      <c r="P153" s="1245"/>
      <c r="Q153" s="1245"/>
      <c r="R153" s="1245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</row>
    <row r="154" spans="1:32" x14ac:dyDescent="0.25">
      <c r="A154" s="1107"/>
      <c r="B154" s="1107"/>
      <c r="C154" s="1245"/>
      <c r="D154" s="1245"/>
      <c r="E154" s="1245"/>
      <c r="F154" s="1245"/>
      <c r="G154" s="1245"/>
      <c r="H154" s="1245"/>
      <c r="I154" s="1245"/>
      <c r="J154" s="1245"/>
      <c r="K154" s="1245"/>
      <c r="L154" s="1245"/>
      <c r="M154" s="1245"/>
      <c r="N154" s="1245"/>
      <c r="O154" s="1245"/>
      <c r="P154" s="1245"/>
      <c r="Q154" s="1245"/>
      <c r="R154" s="1245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</row>
    <row r="155" spans="1:32" x14ac:dyDescent="0.25">
      <c r="A155" s="1107"/>
      <c r="B155" s="1107"/>
      <c r="C155" s="1245"/>
      <c r="D155" s="1245"/>
      <c r="E155" s="1245"/>
      <c r="F155" s="1245"/>
      <c r="G155" s="1245"/>
      <c r="H155" s="1245"/>
      <c r="I155" s="1245"/>
      <c r="J155" s="1245"/>
      <c r="K155" s="1245"/>
      <c r="L155" s="1245"/>
      <c r="M155" s="1245"/>
      <c r="N155" s="1245"/>
      <c r="O155" s="1245"/>
      <c r="P155" s="1245"/>
      <c r="Q155" s="1245"/>
      <c r="R155" s="1245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</row>
    <row r="156" spans="1:32" x14ac:dyDescent="0.25">
      <c r="A156" s="1107"/>
      <c r="B156" s="1107"/>
      <c r="C156" s="1245"/>
      <c r="D156" s="1245"/>
      <c r="E156" s="1245"/>
      <c r="F156" s="1245"/>
      <c r="G156" s="1245"/>
      <c r="H156" s="1245"/>
      <c r="I156" s="1245"/>
      <c r="J156" s="1245"/>
      <c r="K156" s="1245"/>
      <c r="L156" s="1245"/>
      <c r="M156" s="1245"/>
      <c r="N156" s="1245"/>
      <c r="O156" s="1245"/>
      <c r="P156" s="1245"/>
      <c r="Q156" s="1245"/>
      <c r="R156" s="1245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</row>
    <row r="157" spans="1:32" x14ac:dyDescent="0.25">
      <c r="A157" s="1107"/>
      <c r="B157" s="1107"/>
      <c r="C157" s="1245"/>
      <c r="D157" s="1245"/>
      <c r="E157" s="1245"/>
      <c r="F157" s="1245"/>
      <c r="G157" s="1245"/>
      <c r="H157" s="1245"/>
      <c r="I157" s="1245"/>
      <c r="J157" s="1245"/>
      <c r="K157" s="1245"/>
      <c r="L157" s="1245"/>
      <c r="M157" s="1245"/>
      <c r="N157" s="1245"/>
      <c r="O157" s="1245"/>
      <c r="P157" s="1245"/>
      <c r="Q157" s="1245"/>
      <c r="R157" s="1245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</row>
    <row r="158" spans="1:32" x14ac:dyDescent="0.25">
      <c r="A158" s="1107"/>
      <c r="B158" s="1107"/>
      <c r="C158" s="1245"/>
      <c r="D158" s="1245"/>
      <c r="E158" s="1245"/>
      <c r="F158" s="1245"/>
      <c r="G158" s="1245"/>
      <c r="H158" s="1245"/>
      <c r="I158" s="1245"/>
      <c r="J158" s="1245"/>
      <c r="K158" s="1245"/>
      <c r="L158" s="1245"/>
      <c r="M158" s="1245"/>
      <c r="N158" s="1245"/>
      <c r="O158" s="1245"/>
      <c r="P158" s="1245"/>
      <c r="Q158" s="1245"/>
      <c r="R158" s="1245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</row>
    <row r="159" spans="1:32" x14ac:dyDescent="0.25">
      <c r="A159" s="1107"/>
      <c r="B159" s="1107"/>
      <c r="C159" s="1245"/>
      <c r="D159" s="1245"/>
      <c r="E159" s="1245"/>
      <c r="F159" s="1245"/>
      <c r="G159" s="1245"/>
      <c r="H159" s="1245"/>
      <c r="I159" s="1245"/>
      <c r="J159" s="1245"/>
      <c r="K159" s="1245"/>
      <c r="L159" s="1245"/>
      <c r="M159" s="1245"/>
      <c r="N159" s="1245"/>
      <c r="O159" s="1245"/>
      <c r="P159" s="1245"/>
      <c r="Q159" s="1245"/>
      <c r="R159" s="1245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</row>
    <row r="160" spans="1:32" x14ac:dyDescent="0.25">
      <c r="A160" s="1107"/>
      <c r="B160" s="1107"/>
      <c r="C160" s="1245"/>
      <c r="D160" s="1245"/>
      <c r="E160" s="1245"/>
      <c r="F160" s="1245"/>
      <c r="G160" s="1245"/>
      <c r="H160" s="1245"/>
      <c r="I160" s="1245"/>
      <c r="J160" s="1245"/>
      <c r="K160" s="1245"/>
      <c r="L160" s="1245"/>
      <c r="M160" s="1245"/>
      <c r="N160" s="1245"/>
      <c r="O160" s="1245"/>
      <c r="P160" s="1245"/>
      <c r="Q160" s="1245"/>
      <c r="R160" s="1245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</row>
    <row r="161" spans="1:32" x14ac:dyDescent="0.25">
      <c r="A161" s="1107"/>
      <c r="B161" s="1107"/>
      <c r="C161" s="1245"/>
      <c r="D161" s="1245"/>
      <c r="E161" s="1245"/>
      <c r="F161" s="1245"/>
      <c r="G161" s="1245"/>
      <c r="H161" s="1245"/>
      <c r="I161" s="1245"/>
      <c r="J161" s="1245"/>
      <c r="K161" s="1245"/>
      <c r="L161" s="1245"/>
      <c r="M161" s="1245"/>
      <c r="N161" s="1245"/>
      <c r="O161" s="1245"/>
      <c r="P161" s="1245"/>
      <c r="Q161" s="1245"/>
      <c r="R161" s="1245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</row>
    <row r="162" spans="1:32" x14ac:dyDescent="0.25">
      <c r="A162" s="1107"/>
      <c r="B162" s="1107"/>
      <c r="C162" s="1245"/>
      <c r="D162" s="1245"/>
      <c r="E162" s="1245"/>
      <c r="F162" s="1245"/>
      <c r="G162" s="1245"/>
      <c r="H162" s="1245"/>
      <c r="I162" s="1245"/>
      <c r="J162" s="1245"/>
      <c r="K162" s="1245"/>
      <c r="L162" s="1245"/>
      <c r="M162" s="1245"/>
      <c r="N162" s="1245"/>
      <c r="O162" s="1245"/>
      <c r="P162" s="1245"/>
      <c r="Q162" s="1245"/>
      <c r="R162" s="1245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</row>
    <row r="163" spans="1:32" x14ac:dyDescent="0.25">
      <c r="A163" s="1107"/>
      <c r="B163" s="1107"/>
      <c r="C163" s="1245"/>
      <c r="D163" s="1245"/>
      <c r="E163" s="1245"/>
      <c r="F163" s="1245"/>
      <c r="G163" s="1245"/>
      <c r="H163" s="1245"/>
      <c r="I163" s="1245"/>
      <c r="J163" s="1245"/>
      <c r="K163" s="1245"/>
      <c r="L163" s="1245"/>
      <c r="M163" s="1245"/>
      <c r="N163" s="1245"/>
      <c r="O163" s="1245"/>
      <c r="P163" s="1245"/>
      <c r="Q163" s="1245"/>
      <c r="R163" s="1245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</row>
    <row r="164" spans="1:32" x14ac:dyDescent="0.25">
      <c r="A164" s="1107"/>
      <c r="B164" s="1107"/>
      <c r="C164" s="1245"/>
      <c r="D164" s="1245"/>
      <c r="E164" s="1245"/>
      <c r="F164" s="1245"/>
      <c r="G164" s="1245"/>
      <c r="H164" s="1245"/>
      <c r="I164" s="1245"/>
      <c r="J164" s="1245"/>
      <c r="K164" s="1245"/>
      <c r="L164" s="1245"/>
      <c r="M164" s="1245"/>
      <c r="N164" s="1245"/>
      <c r="O164" s="1245"/>
      <c r="P164" s="1245"/>
      <c r="Q164" s="1245"/>
      <c r="R164" s="1245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</row>
    <row r="165" spans="1:32" x14ac:dyDescent="0.25">
      <c r="A165" s="1107"/>
      <c r="B165" s="1107"/>
      <c r="C165" s="1245"/>
      <c r="D165" s="1245"/>
      <c r="E165" s="1245"/>
      <c r="F165" s="1245"/>
      <c r="G165" s="1245"/>
      <c r="H165" s="1245"/>
      <c r="I165" s="1245"/>
      <c r="J165" s="1245"/>
      <c r="K165" s="1245"/>
      <c r="L165" s="1245"/>
      <c r="M165" s="1245"/>
      <c r="N165" s="1245"/>
      <c r="O165" s="1245"/>
      <c r="P165" s="1245"/>
      <c r="Q165" s="1245"/>
      <c r="R165" s="1245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</row>
    <row r="166" spans="1:32" x14ac:dyDescent="0.25">
      <c r="A166" s="1107"/>
      <c r="B166" s="1107"/>
      <c r="C166" s="1245"/>
      <c r="D166" s="1245"/>
      <c r="E166" s="1245"/>
      <c r="F166" s="1245"/>
      <c r="G166" s="1245"/>
      <c r="H166" s="1245"/>
      <c r="I166" s="1245"/>
      <c r="J166" s="1245"/>
      <c r="K166" s="1245"/>
      <c r="L166" s="1245"/>
      <c r="M166" s="1245"/>
      <c r="N166" s="1245"/>
      <c r="O166" s="1245"/>
      <c r="P166" s="1245"/>
      <c r="Q166" s="1245"/>
      <c r="R166" s="1245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</row>
    <row r="167" spans="1:32" x14ac:dyDescent="0.25">
      <c r="A167" s="1107"/>
      <c r="B167" s="1107"/>
      <c r="C167" s="1245"/>
      <c r="D167" s="1245"/>
      <c r="E167" s="1245"/>
      <c r="F167" s="1245"/>
      <c r="G167" s="1245"/>
      <c r="H167" s="1245"/>
      <c r="I167" s="1245"/>
      <c r="J167" s="1245"/>
      <c r="K167" s="1245"/>
      <c r="L167" s="1245"/>
      <c r="M167" s="1245"/>
      <c r="N167" s="1245"/>
      <c r="O167" s="1245"/>
      <c r="P167" s="1245"/>
      <c r="Q167" s="1245"/>
      <c r="R167" s="1245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</row>
    <row r="168" spans="1:32" x14ac:dyDescent="0.25">
      <c r="A168" s="1107"/>
      <c r="B168" s="1107"/>
      <c r="C168" s="1245"/>
      <c r="D168" s="1245"/>
      <c r="E168" s="1245"/>
      <c r="F168" s="1245"/>
      <c r="G168" s="1245"/>
      <c r="H168" s="1245"/>
      <c r="I168" s="1245"/>
      <c r="J168" s="1245"/>
      <c r="K168" s="1245"/>
      <c r="L168" s="1245"/>
      <c r="M168" s="1245"/>
      <c r="N168" s="1245"/>
      <c r="O168" s="1245"/>
      <c r="P168" s="1245"/>
      <c r="Q168" s="1245"/>
      <c r="R168" s="1245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</row>
    <row r="169" spans="1:32" x14ac:dyDescent="0.25">
      <c r="A169" s="1107"/>
      <c r="B169" s="1107"/>
      <c r="C169" s="1245"/>
      <c r="D169" s="1245"/>
      <c r="E169" s="1245"/>
      <c r="F169" s="1245"/>
      <c r="G169" s="1245"/>
      <c r="H169" s="1245"/>
      <c r="I169" s="1245"/>
      <c r="J169" s="1245"/>
      <c r="K169" s="1245"/>
      <c r="L169" s="1245"/>
      <c r="M169" s="1245"/>
      <c r="N169" s="1245"/>
      <c r="O169" s="1245"/>
      <c r="P169" s="1245"/>
      <c r="Q169" s="1245"/>
      <c r="R169" s="1245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</row>
    <row r="170" spans="1:32" x14ac:dyDescent="0.25">
      <c r="A170" s="1107"/>
      <c r="B170" s="1107"/>
      <c r="C170" s="1245"/>
      <c r="D170" s="1245"/>
      <c r="E170" s="1245"/>
      <c r="F170" s="1245"/>
      <c r="G170" s="1245"/>
      <c r="H170" s="1245"/>
      <c r="I170" s="1245"/>
      <c r="J170" s="1245"/>
      <c r="K170" s="1245"/>
      <c r="L170" s="1245"/>
      <c r="M170" s="1245"/>
      <c r="N170" s="1245"/>
      <c r="O170" s="1245"/>
      <c r="P170" s="1245"/>
      <c r="Q170" s="1245"/>
      <c r="R170" s="1245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</row>
    <row r="171" spans="1:32" x14ac:dyDescent="0.25">
      <c r="A171" s="1107"/>
      <c r="B171" s="1107"/>
      <c r="C171" s="1245"/>
      <c r="D171" s="1245"/>
      <c r="E171" s="1245"/>
      <c r="F171" s="1245"/>
      <c r="G171" s="1245"/>
      <c r="H171" s="1245"/>
      <c r="I171" s="1245"/>
      <c r="J171" s="1245"/>
      <c r="K171" s="1245"/>
      <c r="L171" s="1245"/>
      <c r="M171" s="1245"/>
      <c r="N171" s="1245"/>
      <c r="O171" s="1245"/>
      <c r="P171" s="1245"/>
      <c r="Q171" s="1245"/>
      <c r="R171" s="1245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</row>
    <row r="172" spans="1:32" x14ac:dyDescent="0.25">
      <c r="A172" s="1107"/>
      <c r="B172" s="1107"/>
      <c r="C172" s="1245"/>
      <c r="D172" s="1245"/>
      <c r="E172" s="1245"/>
      <c r="F172" s="1245"/>
      <c r="G172" s="1245"/>
      <c r="H172" s="1245"/>
      <c r="I172" s="1245"/>
      <c r="J172" s="1245"/>
      <c r="K172" s="1245"/>
      <c r="L172" s="1245"/>
      <c r="M172" s="1245"/>
      <c r="N172" s="1245"/>
      <c r="O172" s="1245"/>
      <c r="P172" s="1245"/>
      <c r="Q172" s="1245"/>
      <c r="R172" s="1245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</row>
    <row r="173" spans="1:32" x14ac:dyDescent="0.25">
      <c r="A173" s="1107"/>
      <c r="B173" s="1107"/>
      <c r="C173" s="1245"/>
      <c r="D173" s="1245"/>
      <c r="E173" s="1245"/>
      <c r="F173" s="1245"/>
      <c r="G173" s="1245"/>
      <c r="H173" s="1245"/>
      <c r="I173" s="1245"/>
      <c r="J173" s="1245"/>
      <c r="K173" s="1245"/>
      <c r="L173" s="1245"/>
      <c r="M173" s="1245"/>
      <c r="N173" s="1245"/>
      <c r="O173" s="1245"/>
      <c r="P173" s="1245"/>
      <c r="Q173" s="1245"/>
      <c r="R173" s="1245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</row>
    <row r="174" spans="1:32" x14ac:dyDescent="0.25">
      <c r="A174" s="1107"/>
      <c r="B174" s="1107"/>
      <c r="C174" s="1245"/>
      <c r="D174" s="1245"/>
      <c r="E174" s="1245"/>
      <c r="F174" s="1245"/>
      <c r="G174" s="1245"/>
      <c r="H174" s="1245"/>
      <c r="I174" s="1245"/>
      <c r="J174" s="1245"/>
      <c r="K174" s="1245"/>
      <c r="L174" s="1245"/>
      <c r="M174" s="1245"/>
      <c r="N174" s="1245"/>
      <c r="O174" s="1245"/>
      <c r="P174" s="1245"/>
      <c r="Q174" s="1245"/>
      <c r="R174" s="1245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</row>
    <row r="175" spans="1:32" x14ac:dyDescent="0.25">
      <c r="A175" s="1107"/>
      <c r="B175" s="1107"/>
      <c r="C175" s="1245"/>
      <c r="D175" s="1245"/>
      <c r="E175" s="1245"/>
      <c r="F175" s="1245"/>
      <c r="G175" s="1245"/>
      <c r="H175" s="1245"/>
      <c r="I175" s="1245"/>
      <c r="J175" s="1245"/>
      <c r="K175" s="1245"/>
      <c r="L175" s="1245"/>
      <c r="M175" s="1245"/>
      <c r="N175" s="1245"/>
      <c r="O175" s="1245"/>
      <c r="P175" s="1245"/>
      <c r="Q175" s="1245"/>
      <c r="R175" s="1245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</row>
    <row r="176" spans="1:32" x14ac:dyDescent="0.25">
      <c r="A176" s="1107"/>
      <c r="B176" s="1107"/>
      <c r="C176" s="1245"/>
      <c r="D176" s="1245"/>
      <c r="E176" s="1245"/>
      <c r="F176" s="1245"/>
      <c r="G176" s="1245"/>
      <c r="H176" s="1245"/>
      <c r="I176" s="1245"/>
      <c r="J176" s="1245"/>
      <c r="K176" s="1245"/>
      <c r="L176" s="1245"/>
      <c r="M176" s="1245"/>
      <c r="N176" s="1245"/>
      <c r="O176" s="1245"/>
      <c r="P176" s="1245"/>
      <c r="Q176" s="1245"/>
      <c r="R176" s="1245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</row>
    <row r="177" spans="1:32" x14ac:dyDescent="0.25">
      <c r="A177" s="1107"/>
      <c r="B177" s="1107"/>
      <c r="C177" s="1245"/>
      <c r="D177" s="1245"/>
      <c r="E177" s="1245"/>
      <c r="F177" s="1245"/>
      <c r="G177" s="1245"/>
      <c r="H177" s="1245"/>
      <c r="I177" s="1245"/>
      <c r="J177" s="1245"/>
      <c r="K177" s="1245"/>
      <c r="L177" s="1245"/>
      <c r="M177" s="1245"/>
      <c r="N177" s="1245"/>
      <c r="O177" s="1245"/>
      <c r="P177" s="1245"/>
      <c r="Q177" s="1245"/>
      <c r="R177" s="1245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</row>
    <row r="178" spans="1:32" x14ac:dyDescent="0.25">
      <c r="A178" s="1107"/>
      <c r="B178" s="1107"/>
      <c r="C178" s="1245"/>
      <c r="D178" s="1245"/>
      <c r="E178" s="1245"/>
      <c r="F178" s="1245"/>
      <c r="G178" s="1245"/>
      <c r="H178" s="1245"/>
      <c r="I178" s="1245"/>
      <c r="J178" s="1245"/>
      <c r="K178" s="1245"/>
      <c r="L178" s="1245"/>
      <c r="M178" s="1245"/>
      <c r="N178" s="1245"/>
      <c r="O178" s="1245"/>
      <c r="P178" s="1245"/>
      <c r="Q178" s="1245"/>
      <c r="R178" s="1245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</row>
    <row r="179" spans="1:32" x14ac:dyDescent="0.25">
      <c r="A179" s="1107"/>
      <c r="B179" s="1107"/>
      <c r="C179" s="1245"/>
      <c r="D179" s="1245"/>
      <c r="E179" s="1245"/>
      <c r="F179" s="1245"/>
      <c r="G179" s="1245"/>
      <c r="H179" s="1245"/>
      <c r="I179" s="1245"/>
      <c r="J179" s="1245"/>
      <c r="K179" s="1245"/>
      <c r="L179" s="1245"/>
      <c r="M179" s="1245"/>
      <c r="N179" s="1245"/>
      <c r="O179" s="1245"/>
      <c r="P179" s="1245"/>
      <c r="Q179" s="1245"/>
      <c r="R179" s="1245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</row>
    <row r="180" spans="1:32" x14ac:dyDescent="0.25">
      <c r="A180" s="1107"/>
      <c r="B180" s="1107"/>
      <c r="C180" s="1245"/>
      <c r="D180" s="1245"/>
      <c r="E180" s="1245"/>
      <c r="F180" s="1245"/>
      <c r="G180" s="1245"/>
      <c r="H180" s="1245"/>
      <c r="I180" s="1245"/>
      <c r="J180" s="1245"/>
      <c r="K180" s="1245"/>
      <c r="L180" s="1245"/>
      <c r="M180" s="1245"/>
      <c r="N180" s="1245"/>
      <c r="O180" s="1245"/>
      <c r="P180" s="1245"/>
      <c r="Q180" s="1245"/>
      <c r="R180" s="1245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</row>
    <row r="181" spans="1:32" x14ac:dyDescent="0.25">
      <c r="A181" s="1107"/>
      <c r="B181" s="1107"/>
      <c r="C181" s="1245"/>
      <c r="D181" s="1245"/>
      <c r="E181" s="1245"/>
      <c r="F181" s="1245"/>
      <c r="G181" s="1245"/>
      <c r="H181" s="1245"/>
      <c r="I181" s="1245"/>
      <c r="J181" s="1245"/>
      <c r="K181" s="1245"/>
      <c r="L181" s="1245"/>
      <c r="M181" s="1245"/>
      <c r="N181" s="1245"/>
      <c r="O181" s="1245"/>
      <c r="P181" s="1245"/>
      <c r="Q181" s="1245"/>
      <c r="R181" s="1245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</row>
    <row r="182" spans="1:32" x14ac:dyDescent="0.25">
      <c r="A182" s="1107"/>
      <c r="B182" s="1107"/>
      <c r="C182" s="1245"/>
      <c r="D182" s="1245"/>
      <c r="E182" s="1245"/>
      <c r="F182" s="1245"/>
      <c r="G182" s="1245"/>
      <c r="H182" s="1245"/>
      <c r="I182" s="1245"/>
      <c r="J182" s="1245"/>
      <c r="K182" s="1245"/>
      <c r="L182" s="1245"/>
      <c r="M182" s="1245"/>
      <c r="N182" s="1245"/>
      <c r="O182" s="1245"/>
      <c r="P182" s="1245"/>
      <c r="Q182" s="1245"/>
      <c r="R182" s="1245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</row>
    <row r="183" spans="1:32" x14ac:dyDescent="0.25">
      <c r="A183" s="1107"/>
      <c r="B183" s="1107"/>
      <c r="C183" s="1245"/>
      <c r="D183" s="1245"/>
      <c r="E183" s="1245"/>
      <c r="F183" s="1245"/>
      <c r="G183" s="1245"/>
      <c r="H183" s="1245"/>
      <c r="I183" s="1245"/>
      <c r="J183" s="1245"/>
      <c r="K183" s="1245"/>
      <c r="L183" s="1245"/>
      <c r="M183" s="1245"/>
      <c r="N183" s="1245"/>
      <c r="O183" s="1245"/>
      <c r="P183" s="1245"/>
      <c r="Q183" s="1245"/>
      <c r="R183" s="1245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</row>
    <row r="184" spans="1:32" x14ac:dyDescent="0.25">
      <c r="A184" s="1107"/>
      <c r="B184" s="1107"/>
      <c r="C184" s="1245"/>
      <c r="D184" s="1245"/>
      <c r="E184" s="1245"/>
      <c r="F184" s="1245"/>
      <c r="G184" s="1245"/>
      <c r="H184" s="1245"/>
      <c r="I184" s="1245"/>
      <c r="J184" s="1245"/>
      <c r="K184" s="1245"/>
      <c r="L184" s="1245"/>
      <c r="M184" s="1245"/>
      <c r="N184" s="1245"/>
      <c r="O184" s="1245"/>
      <c r="P184" s="1245"/>
      <c r="Q184" s="1245"/>
      <c r="R184" s="1245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</row>
    <row r="185" spans="1:32" x14ac:dyDescent="0.25">
      <c r="A185" s="1107"/>
      <c r="B185" s="1107"/>
      <c r="C185" s="1245"/>
      <c r="D185" s="1245"/>
      <c r="E185" s="1245"/>
      <c r="F185" s="1245"/>
      <c r="G185" s="1245"/>
      <c r="H185" s="1245"/>
      <c r="I185" s="1245"/>
      <c r="J185" s="1245"/>
      <c r="K185" s="1245"/>
      <c r="L185" s="1245"/>
      <c r="M185" s="1245"/>
      <c r="N185" s="1245"/>
      <c r="O185" s="1245"/>
      <c r="P185" s="1245"/>
      <c r="Q185" s="1245"/>
      <c r="R185" s="1245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</row>
    <row r="186" spans="1:32" x14ac:dyDescent="0.25">
      <c r="A186" s="1107"/>
      <c r="B186" s="1107"/>
      <c r="C186" s="1245"/>
      <c r="D186" s="1245"/>
      <c r="E186" s="1245"/>
      <c r="F186" s="1245"/>
      <c r="G186" s="1245"/>
      <c r="H186" s="1245"/>
      <c r="I186" s="1245"/>
      <c r="J186" s="1245"/>
      <c r="K186" s="1245"/>
      <c r="L186" s="1245"/>
      <c r="M186" s="1245"/>
      <c r="N186" s="1245"/>
      <c r="O186" s="1245"/>
      <c r="P186" s="1245"/>
      <c r="Q186" s="1245"/>
      <c r="R186" s="1245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</row>
    <row r="187" spans="1:32" x14ac:dyDescent="0.25">
      <c r="A187" s="1107"/>
      <c r="B187" s="1107"/>
      <c r="C187" s="1245"/>
      <c r="D187" s="1245"/>
      <c r="E187" s="1245"/>
      <c r="F187" s="1245"/>
      <c r="G187" s="1245"/>
      <c r="H187" s="1245"/>
      <c r="I187" s="1245"/>
      <c r="J187" s="1245"/>
      <c r="K187" s="1245"/>
      <c r="L187" s="1245"/>
      <c r="M187" s="1245"/>
      <c r="N187" s="1245"/>
      <c r="O187" s="1245"/>
      <c r="P187" s="1245"/>
      <c r="Q187" s="1245"/>
      <c r="R187" s="1245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</row>
    <row r="188" spans="1:32" x14ac:dyDescent="0.25">
      <c r="A188" s="1107"/>
      <c r="B188" s="1107"/>
      <c r="C188" s="1245"/>
      <c r="D188" s="1245"/>
      <c r="E188" s="1245"/>
      <c r="F188" s="1245"/>
      <c r="G188" s="1245"/>
      <c r="H188" s="1245"/>
      <c r="I188" s="1245"/>
      <c r="J188" s="1245"/>
      <c r="K188" s="1245"/>
      <c r="L188" s="1245"/>
      <c r="M188" s="1245"/>
      <c r="N188" s="1245"/>
      <c r="O188" s="1245"/>
      <c r="P188" s="1245"/>
      <c r="Q188" s="1245"/>
      <c r="R188" s="1245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</row>
    <row r="189" spans="1:32" x14ac:dyDescent="0.25">
      <c r="A189" s="1107"/>
      <c r="B189" s="1107"/>
      <c r="C189" s="1245"/>
      <c r="D189" s="1245"/>
      <c r="E189" s="1245"/>
      <c r="F189" s="1245"/>
      <c r="G189" s="1245"/>
      <c r="H189" s="1245"/>
      <c r="I189" s="1245"/>
      <c r="J189" s="1245"/>
      <c r="K189" s="1245"/>
      <c r="L189" s="1245"/>
      <c r="M189" s="1245"/>
      <c r="N189" s="1245"/>
      <c r="O189" s="1245"/>
      <c r="P189" s="1245"/>
      <c r="Q189" s="1245"/>
      <c r="R189" s="1245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</row>
    <row r="190" spans="1:32" x14ac:dyDescent="0.25">
      <c r="A190" s="1107"/>
      <c r="B190" s="1107"/>
      <c r="C190" s="1245"/>
      <c r="D190" s="1245"/>
      <c r="E190" s="1245"/>
      <c r="F190" s="1245"/>
      <c r="G190" s="1245"/>
      <c r="H190" s="1245"/>
      <c r="I190" s="1245"/>
      <c r="J190" s="1245"/>
      <c r="K190" s="1245"/>
      <c r="L190" s="1245"/>
      <c r="M190" s="1245"/>
      <c r="N190" s="1245"/>
      <c r="O190" s="1245"/>
      <c r="P190" s="1245"/>
      <c r="Q190" s="1245"/>
      <c r="R190" s="1245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</row>
    <row r="191" spans="1:32" x14ac:dyDescent="0.25">
      <c r="A191" s="1107"/>
      <c r="B191" s="1107"/>
      <c r="C191" s="1245"/>
      <c r="D191" s="1245"/>
      <c r="E191" s="1245"/>
      <c r="F191" s="1245"/>
      <c r="G191" s="1245"/>
      <c r="H191" s="1245"/>
      <c r="I191" s="1245"/>
      <c r="J191" s="1245"/>
      <c r="K191" s="1245"/>
      <c r="L191" s="1245"/>
      <c r="M191" s="1245"/>
      <c r="N191" s="1245"/>
      <c r="O191" s="1245"/>
      <c r="P191" s="1245"/>
      <c r="Q191" s="1245"/>
      <c r="R191" s="1245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</row>
    <row r="192" spans="1:32" x14ac:dyDescent="0.25">
      <c r="A192" s="1107"/>
      <c r="B192" s="1107"/>
      <c r="C192" s="1245"/>
      <c r="D192" s="1245"/>
      <c r="E192" s="1245"/>
      <c r="F192" s="1245"/>
      <c r="G192" s="1245"/>
      <c r="H192" s="1245"/>
      <c r="I192" s="1245"/>
      <c r="J192" s="1245"/>
      <c r="K192" s="1245"/>
      <c r="L192" s="1245"/>
      <c r="M192" s="1245"/>
      <c r="N192" s="1245"/>
      <c r="O192" s="1245"/>
      <c r="P192" s="1245"/>
      <c r="Q192" s="1245"/>
      <c r="R192" s="1245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</row>
    <row r="193" spans="1:32" x14ac:dyDescent="0.25">
      <c r="A193" s="1107"/>
      <c r="B193" s="1107"/>
      <c r="C193" s="1245"/>
      <c r="D193" s="1245"/>
      <c r="E193" s="1245"/>
      <c r="F193" s="1245"/>
      <c r="G193" s="1245"/>
      <c r="H193" s="1245"/>
      <c r="I193" s="1245"/>
      <c r="J193" s="1245"/>
      <c r="K193" s="1245"/>
      <c r="L193" s="1245"/>
      <c r="M193" s="1245"/>
      <c r="N193" s="1245"/>
      <c r="O193" s="1245"/>
      <c r="P193" s="1245"/>
      <c r="Q193" s="1245"/>
      <c r="R193" s="1245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</row>
    <row r="194" spans="1:32" x14ac:dyDescent="0.25">
      <c r="A194" s="1107"/>
      <c r="B194" s="1107"/>
      <c r="C194" s="1245"/>
      <c r="D194" s="1245"/>
      <c r="E194" s="1245"/>
      <c r="F194" s="1245"/>
      <c r="G194" s="1245"/>
      <c r="H194" s="1245"/>
      <c r="I194" s="1245"/>
      <c r="J194" s="1245"/>
      <c r="K194" s="1245"/>
      <c r="L194" s="1245"/>
      <c r="M194" s="1245"/>
      <c r="N194" s="1245"/>
      <c r="O194" s="1245"/>
      <c r="P194" s="1245"/>
      <c r="Q194" s="1245"/>
      <c r="R194" s="1245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</row>
    <row r="195" spans="1:32" x14ac:dyDescent="0.25">
      <c r="A195" s="1107"/>
      <c r="B195" s="1107"/>
      <c r="C195" s="1245"/>
      <c r="D195" s="1245"/>
      <c r="E195" s="1245"/>
      <c r="F195" s="1245"/>
      <c r="G195" s="1245"/>
      <c r="H195" s="1245"/>
      <c r="I195" s="1245"/>
      <c r="J195" s="1245"/>
      <c r="K195" s="1245"/>
      <c r="L195" s="1245"/>
      <c r="M195" s="1245"/>
      <c r="N195" s="1245"/>
      <c r="O195" s="1245"/>
      <c r="P195" s="1245"/>
      <c r="Q195" s="1245"/>
      <c r="R195" s="1245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</row>
    <row r="196" spans="1:32" x14ac:dyDescent="0.25">
      <c r="A196" s="1107"/>
      <c r="B196" s="1107"/>
      <c r="C196" s="1245"/>
      <c r="D196" s="1245"/>
      <c r="E196" s="1245"/>
      <c r="F196" s="1245"/>
      <c r="G196" s="1245"/>
      <c r="H196" s="1245"/>
      <c r="I196" s="1245"/>
      <c r="J196" s="1245"/>
      <c r="K196" s="1245"/>
      <c r="L196" s="1245"/>
      <c r="M196" s="1245"/>
      <c r="N196" s="1245"/>
      <c r="O196" s="1245"/>
      <c r="P196" s="1245"/>
      <c r="Q196" s="1245"/>
      <c r="R196" s="1245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</row>
    <row r="197" spans="1:32" x14ac:dyDescent="0.25">
      <c r="A197" s="1107"/>
      <c r="B197" s="1107"/>
      <c r="C197" s="1245"/>
      <c r="D197" s="1245"/>
      <c r="E197" s="1245"/>
      <c r="F197" s="1245"/>
      <c r="G197" s="1245"/>
      <c r="H197" s="1245"/>
      <c r="I197" s="1245"/>
      <c r="J197" s="1245"/>
      <c r="K197" s="1245"/>
      <c r="L197" s="1245"/>
      <c r="M197" s="1245"/>
      <c r="N197" s="1245"/>
      <c r="O197" s="1245"/>
      <c r="P197" s="1245"/>
      <c r="Q197" s="1245"/>
      <c r="R197" s="1245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</row>
    <row r="198" spans="1:32" x14ac:dyDescent="0.25">
      <c r="A198" s="1107"/>
      <c r="B198" s="1107"/>
      <c r="C198" s="1245"/>
      <c r="D198" s="1245"/>
      <c r="E198" s="1245"/>
      <c r="F198" s="1245"/>
      <c r="G198" s="1245"/>
      <c r="H198" s="1245"/>
      <c r="I198" s="1245"/>
      <c r="J198" s="1245"/>
      <c r="K198" s="1245"/>
      <c r="L198" s="1245"/>
      <c r="M198" s="1245"/>
      <c r="N198" s="1245"/>
      <c r="O198" s="1245"/>
      <c r="P198" s="1245"/>
      <c r="Q198" s="1245"/>
      <c r="R198" s="1245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</row>
    <row r="199" spans="1:32" x14ac:dyDescent="0.25">
      <c r="A199" s="1107"/>
      <c r="B199" s="1107"/>
      <c r="C199" s="1245"/>
      <c r="D199" s="1245"/>
      <c r="E199" s="1245"/>
      <c r="F199" s="1245"/>
      <c r="G199" s="1245"/>
      <c r="H199" s="1245"/>
      <c r="I199" s="1245"/>
      <c r="J199" s="1245"/>
      <c r="K199" s="1245"/>
      <c r="L199" s="1245"/>
      <c r="M199" s="1245"/>
      <c r="N199" s="1245"/>
      <c r="O199" s="1245"/>
      <c r="P199" s="1245"/>
      <c r="Q199" s="1245"/>
      <c r="R199" s="1245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</row>
    <row r="200" spans="1:32" x14ac:dyDescent="0.25">
      <c r="A200" s="1107"/>
      <c r="B200" s="1107"/>
      <c r="C200" s="1245"/>
      <c r="D200" s="1245"/>
      <c r="E200" s="1245"/>
      <c r="F200" s="1245"/>
      <c r="G200" s="1245"/>
      <c r="H200" s="1245"/>
      <c r="I200" s="1245"/>
      <c r="J200" s="1245"/>
      <c r="K200" s="1245"/>
      <c r="L200" s="1245"/>
      <c r="M200" s="1245"/>
      <c r="N200" s="1245"/>
      <c r="O200" s="1245"/>
      <c r="P200" s="1245"/>
      <c r="Q200" s="1245"/>
      <c r="R200" s="1245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</row>
    <row r="201" spans="1:32" x14ac:dyDescent="0.25">
      <c r="A201" s="1107"/>
      <c r="B201" s="1107"/>
      <c r="C201" s="1245"/>
      <c r="D201" s="1245"/>
      <c r="E201" s="1245"/>
      <c r="F201" s="1245"/>
      <c r="G201" s="1245"/>
      <c r="H201" s="1245"/>
      <c r="I201" s="1245"/>
      <c r="J201" s="1245"/>
      <c r="K201" s="1245"/>
      <c r="L201" s="1245"/>
      <c r="M201" s="1245"/>
      <c r="N201" s="1245"/>
      <c r="O201" s="1245"/>
      <c r="P201" s="1245"/>
      <c r="Q201" s="1245"/>
      <c r="R201" s="1245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</row>
    <row r="202" spans="1:32" x14ac:dyDescent="0.25">
      <c r="A202" s="1107"/>
      <c r="B202" s="1107"/>
      <c r="C202" s="1245"/>
      <c r="D202" s="1245"/>
      <c r="E202" s="1245"/>
      <c r="F202" s="1245"/>
      <c r="G202" s="1245"/>
      <c r="H202" s="1245"/>
      <c r="I202" s="1245"/>
      <c r="J202" s="1245"/>
      <c r="K202" s="1245"/>
      <c r="L202" s="1245"/>
      <c r="M202" s="1245"/>
      <c r="N202" s="1245"/>
      <c r="O202" s="1245"/>
      <c r="P202" s="1245"/>
      <c r="Q202" s="1245"/>
      <c r="R202" s="1245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</row>
    <row r="203" spans="1:32" x14ac:dyDescent="0.25">
      <c r="A203" s="1107"/>
      <c r="B203" s="1107"/>
      <c r="C203" s="1245"/>
      <c r="D203" s="1245"/>
      <c r="E203" s="1245"/>
      <c r="F203" s="1245"/>
      <c r="G203" s="1245"/>
      <c r="H203" s="1245"/>
      <c r="I203" s="1245"/>
      <c r="J203" s="1245"/>
      <c r="K203" s="1245"/>
      <c r="L203" s="1245"/>
      <c r="M203" s="1245"/>
      <c r="N203" s="1245"/>
      <c r="O203" s="1245"/>
      <c r="P203" s="1245"/>
      <c r="Q203" s="1245"/>
      <c r="R203" s="1245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</row>
    <row r="204" spans="1:32" x14ac:dyDescent="0.25">
      <c r="A204" s="1107"/>
      <c r="B204" s="1107"/>
      <c r="C204" s="1245"/>
      <c r="D204" s="1245"/>
      <c r="E204" s="1245"/>
      <c r="F204" s="1245"/>
      <c r="G204" s="1245"/>
      <c r="H204" s="1245"/>
      <c r="I204" s="1245"/>
      <c r="J204" s="1245"/>
      <c r="K204" s="1245"/>
      <c r="L204" s="1245"/>
      <c r="M204" s="1245"/>
      <c r="N204" s="1245"/>
      <c r="O204" s="1245"/>
      <c r="P204" s="1245"/>
      <c r="Q204" s="1245"/>
      <c r="R204" s="1245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</row>
    <row r="205" spans="1:32" x14ac:dyDescent="0.25">
      <c r="A205" s="1107"/>
      <c r="B205" s="1107"/>
      <c r="C205" s="1245"/>
      <c r="D205" s="1245"/>
      <c r="E205" s="1245"/>
      <c r="F205" s="1245"/>
      <c r="G205" s="1245"/>
      <c r="H205" s="1245"/>
      <c r="I205" s="1245"/>
      <c r="J205" s="1245"/>
      <c r="K205" s="1245"/>
      <c r="L205" s="1245"/>
      <c r="M205" s="1245"/>
      <c r="N205" s="1245"/>
      <c r="O205" s="1245"/>
      <c r="P205" s="1245"/>
      <c r="Q205" s="1245"/>
      <c r="R205" s="1245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</row>
    <row r="206" spans="1:32" x14ac:dyDescent="0.25">
      <c r="A206" s="1107"/>
      <c r="B206" s="1107"/>
      <c r="C206" s="1245"/>
      <c r="D206" s="1245"/>
      <c r="E206" s="1245"/>
      <c r="F206" s="1245"/>
      <c r="G206" s="1245"/>
      <c r="H206" s="1245"/>
      <c r="I206" s="1245"/>
      <c r="J206" s="1245"/>
      <c r="K206" s="1245"/>
      <c r="L206" s="1245"/>
      <c r="M206" s="1245"/>
      <c r="N206" s="1245"/>
      <c r="O206" s="1245"/>
      <c r="P206" s="1245"/>
      <c r="Q206" s="1245"/>
      <c r="R206" s="1245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</row>
    <row r="207" spans="1:32" x14ac:dyDescent="0.25">
      <c r="A207" s="1107"/>
      <c r="B207" s="1107"/>
      <c r="C207" s="1245"/>
      <c r="D207" s="1245"/>
      <c r="E207" s="1245"/>
      <c r="F207" s="1245"/>
      <c r="G207" s="1245"/>
      <c r="H207" s="1245"/>
      <c r="I207" s="1245"/>
      <c r="J207" s="1245"/>
      <c r="K207" s="1245"/>
      <c r="L207" s="1245"/>
      <c r="M207" s="1245"/>
      <c r="N207" s="1245"/>
      <c r="O207" s="1245"/>
      <c r="P207" s="1245"/>
      <c r="Q207" s="1245"/>
      <c r="R207" s="1245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</row>
    <row r="208" spans="1:32" x14ac:dyDescent="0.25">
      <c r="A208" s="1107"/>
      <c r="B208" s="1107"/>
      <c r="C208" s="1245"/>
      <c r="D208" s="1245"/>
      <c r="E208" s="1245"/>
      <c r="F208" s="1245"/>
      <c r="G208" s="1245"/>
      <c r="H208" s="1245"/>
      <c r="I208" s="1245"/>
      <c r="J208" s="1245"/>
      <c r="K208" s="1245"/>
      <c r="L208" s="1245"/>
      <c r="M208" s="1245"/>
      <c r="N208" s="1245"/>
      <c r="O208" s="1245"/>
      <c r="P208" s="1245"/>
      <c r="Q208" s="1245"/>
      <c r="R208" s="1245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</row>
    <row r="209" spans="1:32" x14ac:dyDescent="0.25">
      <c r="A209" s="1107"/>
      <c r="B209" s="1107"/>
      <c r="C209" s="1245"/>
      <c r="D209" s="1245"/>
      <c r="E209" s="1245"/>
      <c r="F209" s="1245"/>
      <c r="G209" s="1245"/>
      <c r="H209" s="1245"/>
      <c r="I209" s="1245"/>
      <c r="J209" s="1245"/>
      <c r="K209" s="1245"/>
      <c r="L209" s="1245"/>
      <c r="M209" s="1245"/>
      <c r="N209" s="1245"/>
      <c r="O209" s="1245"/>
      <c r="P209" s="1245"/>
      <c r="Q209" s="1245"/>
      <c r="R209" s="1245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</row>
    <row r="210" spans="1:32" x14ac:dyDescent="0.25">
      <c r="A210" s="1107"/>
      <c r="B210" s="1107"/>
      <c r="C210" s="1245"/>
      <c r="D210" s="1245"/>
      <c r="E210" s="1245"/>
      <c r="F210" s="1245"/>
      <c r="G210" s="1245"/>
      <c r="H210" s="1245"/>
      <c r="I210" s="1245"/>
      <c r="J210" s="1245"/>
      <c r="K210" s="1245"/>
      <c r="L210" s="1245"/>
      <c r="M210" s="1245"/>
      <c r="N210" s="1245"/>
      <c r="O210" s="1245"/>
      <c r="P210" s="1245"/>
      <c r="Q210" s="1245"/>
      <c r="R210" s="1245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</row>
    <row r="211" spans="1:32" x14ac:dyDescent="0.25">
      <c r="A211" s="1107"/>
      <c r="B211" s="1107"/>
      <c r="C211" s="1245"/>
      <c r="D211" s="1245"/>
      <c r="E211" s="1245"/>
      <c r="F211" s="1245"/>
      <c r="G211" s="1245"/>
      <c r="H211" s="1245"/>
      <c r="I211" s="1245"/>
      <c r="J211" s="1245"/>
      <c r="K211" s="1245"/>
      <c r="L211" s="1245"/>
      <c r="M211" s="1245"/>
      <c r="N211" s="1245"/>
      <c r="O211" s="1245"/>
      <c r="P211" s="1245"/>
      <c r="Q211" s="1245"/>
      <c r="R211" s="1245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</row>
    <row r="212" spans="1:32" x14ac:dyDescent="0.25">
      <c r="A212" s="1107"/>
      <c r="B212" s="1107"/>
      <c r="C212" s="1245"/>
      <c r="D212" s="1245"/>
      <c r="E212" s="1245"/>
      <c r="F212" s="1245"/>
      <c r="G212" s="1245"/>
      <c r="H212" s="1245"/>
      <c r="I212" s="1245"/>
      <c r="J212" s="1245"/>
      <c r="K212" s="1245"/>
      <c r="L212" s="1245"/>
      <c r="M212" s="1245"/>
      <c r="N212" s="1245"/>
      <c r="O212" s="1245"/>
      <c r="P212" s="1245"/>
      <c r="Q212" s="1245"/>
      <c r="R212" s="1245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</row>
    <row r="213" spans="1:32" x14ac:dyDescent="0.25">
      <c r="A213" s="1107"/>
      <c r="B213" s="1107"/>
      <c r="C213" s="1245"/>
      <c r="D213" s="1245"/>
      <c r="E213" s="1245"/>
      <c r="F213" s="1245"/>
      <c r="G213" s="1245"/>
      <c r="H213" s="1245"/>
      <c r="I213" s="1245"/>
      <c r="J213" s="1245"/>
      <c r="K213" s="1245"/>
      <c r="L213" s="1245"/>
      <c r="M213" s="1245"/>
      <c r="N213" s="1245"/>
      <c r="O213" s="1245"/>
      <c r="P213" s="1245"/>
      <c r="Q213" s="1245"/>
      <c r="R213" s="1245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</row>
    <row r="214" spans="1:32" x14ac:dyDescent="0.25">
      <c r="A214" s="1107"/>
      <c r="B214" s="1107"/>
      <c r="C214" s="1245"/>
      <c r="D214" s="1245"/>
      <c r="E214" s="1245"/>
      <c r="F214" s="1245"/>
      <c r="G214" s="1245"/>
      <c r="H214" s="1245"/>
      <c r="I214" s="1245"/>
      <c r="J214" s="1245"/>
      <c r="K214" s="1245"/>
      <c r="L214" s="1245"/>
      <c r="M214" s="1245"/>
      <c r="N214" s="1245"/>
      <c r="O214" s="1245"/>
      <c r="P214" s="1245"/>
      <c r="Q214" s="1245"/>
      <c r="R214" s="1245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</row>
    <row r="215" spans="1:32" x14ac:dyDescent="0.25">
      <c r="A215" s="1107"/>
      <c r="B215" s="1107"/>
      <c r="C215" s="1245"/>
      <c r="D215" s="1245"/>
      <c r="E215" s="1245"/>
      <c r="F215" s="1245"/>
      <c r="G215" s="1245"/>
      <c r="H215" s="1245"/>
      <c r="I215" s="1245"/>
      <c r="J215" s="1245"/>
      <c r="K215" s="1245"/>
      <c r="L215" s="1245"/>
      <c r="M215" s="1245"/>
      <c r="N215" s="1245"/>
      <c r="O215" s="1245"/>
      <c r="P215" s="1245"/>
      <c r="Q215" s="1245"/>
      <c r="R215" s="1245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</row>
    <row r="216" spans="1:32" x14ac:dyDescent="0.25">
      <c r="A216" s="1107"/>
      <c r="B216" s="1107"/>
      <c r="C216" s="1245"/>
      <c r="D216" s="1245"/>
      <c r="E216" s="1245"/>
      <c r="F216" s="1245"/>
      <c r="G216" s="1245"/>
      <c r="H216" s="1245"/>
      <c r="I216" s="1245"/>
      <c r="J216" s="1245"/>
      <c r="K216" s="1245"/>
      <c r="L216" s="1245"/>
      <c r="M216" s="1245"/>
      <c r="N216" s="1245"/>
      <c r="O216" s="1245"/>
      <c r="P216" s="1245"/>
      <c r="Q216" s="1245"/>
      <c r="R216" s="1245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</row>
    <row r="217" spans="1:32" x14ac:dyDescent="0.25">
      <c r="A217" s="1107"/>
      <c r="B217" s="1107"/>
      <c r="C217" s="1245"/>
      <c r="D217" s="1245"/>
      <c r="E217" s="1245"/>
      <c r="F217" s="1245"/>
      <c r="G217" s="1245"/>
      <c r="H217" s="1245"/>
      <c r="I217" s="1245"/>
      <c r="J217" s="1245"/>
      <c r="K217" s="1245"/>
      <c r="L217" s="1245"/>
      <c r="M217" s="1245"/>
      <c r="N217" s="1245"/>
      <c r="O217" s="1245"/>
      <c r="P217" s="1245"/>
      <c r="Q217" s="1245"/>
      <c r="R217" s="1245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</row>
    <row r="218" spans="1:32" x14ac:dyDescent="0.25">
      <c r="A218" s="1107"/>
      <c r="B218" s="1107"/>
      <c r="C218" s="1245"/>
      <c r="D218" s="1245"/>
      <c r="E218" s="1245"/>
      <c r="F218" s="1245"/>
      <c r="G218" s="1245"/>
      <c r="H218" s="1245"/>
      <c r="I218" s="1245"/>
      <c r="J218" s="1245"/>
      <c r="K218" s="1245"/>
      <c r="L218" s="1245"/>
      <c r="M218" s="1245"/>
      <c r="N218" s="1245"/>
      <c r="O218" s="1245"/>
      <c r="P218" s="1245"/>
      <c r="Q218" s="1245"/>
      <c r="R218" s="1245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</row>
    <row r="219" spans="1:32" x14ac:dyDescent="0.25">
      <c r="A219" s="1107"/>
      <c r="B219" s="1107"/>
      <c r="C219" s="1245"/>
      <c r="D219" s="1245"/>
      <c r="E219" s="1245"/>
      <c r="F219" s="1245"/>
      <c r="G219" s="1245"/>
      <c r="H219" s="1245"/>
      <c r="I219" s="1245"/>
      <c r="J219" s="1245"/>
      <c r="K219" s="1245"/>
      <c r="L219" s="1245"/>
      <c r="M219" s="1245"/>
      <c r="N219" s="1245"/>
      <c r="O219" s="1245"/>
      <c r="P219" s="1245"/>
      <c r="Q219" s="1245"/>
      <c r="R219" s="1245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</row>
    <row r="220" spans="1:32" x14ac:dyDescent="0.25">
      <c r="A220" s="1107"/>
      <c r="B220" s="1107"/>
      <c r="C220" s="1245"/>
      <c r="D220" s="1245"/>
      <c r="E220" s="1245"/>
      <c r="F220" s="1245"/>
      <c r="G220" s="1245"/>
      <c r="H220" s="1245"/>
      <c r="I220" s="1245"/>
      <c r="J220" s="1245"/>
      <c r="K220" s="1245"/>
      <c r="L220" s="1245"/>
      <c r="M220" s="1245"/>
      <c r="N220" s="1245"/>
      <c r="O220" s="1245"/>
      <c r="P220" s="1245"/>
      <c r="Q220" s="1245"/>
      <c r="R220" s="1245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</row>
    <row r="221" spans="1:32" x14ac:dyDescent="0.25">
      <c r="A221" s="1107"/>
      <c r="B221" s="1107"/>
      <c r="C221" s="1245"/>
      <c r="D221" s="1245"/>
      <c r="E221" s="1245"/>
      <c r="F221" s="1245"/>
      <c r="G221" s="1245"/>
      <c r="H221" s="1245"/>
      <c r="I221" s="1245"/>
      <c r="J221" s="1245"/>
      <c r="K221" s="1245"/>
      <c r="L221" s="1245"/>
      <c r="M221" s="1245"/>
      <c r="N221" s="1245"/>
      <c r="O221" s="1245"/>
      <c r="P221" s="1245"/>
      <c r="Q221" s="1245"/>
      <c r="R221" s="1245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</row>
    <row r="222" spans="1:32" x14ac:dyDescent="0.25">
      <c r="A222" s="1107"/>
      <c r="B222" s="1107"/>
      <c r="C222" s="1245"/>
      <c r="D222" s="1245"/>
      <c r="E222" s="1245"/>
      <c r="F222" s="1245"/>
      <c r="G222" s="1245"/>
      <c r="H222" s="1245"/>
      <c r="I222" s="1245"/>
      <c r="J222" s="1245"/>
      <c r="K222" s="1245"/>
      <c r="L222" s="1245"/>
      <c r="M222" s="1245"/>
      <c r="N222" s="1245"/>
      <c r="O222" s="1245"/>
      <c r="P222" s="1245"/>
      <c r="Q222" s="1245"/>
      <c r="R222" s="1245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</row>
    <row r="223" spans="1:32" x14ac:dyDescent="0.25">
      <c r="A223" s="1107"/>
      <c r="B223" s="1107"/>
      <c r="C223" s="1245"/>
      <c r="D223" s="1245"/>
      <c r="E223" s="1245"/>
      <c r="F223" s="1245"/>
      <c r="G223" s="1245"/>
      <c r="H223" s="1245"/>
      <c r="I223" s="1245"/>
      <c r="J223" s="1245"/>
      <c r="K223" s="1245"/>
      <c r="L223" s="1245"/>
      <c r="M223" s="1245"/>
      <c r="N223" s="1245"/>
      <c r="O223" s="1245"/>
      <c r="P223" s="1245"/>
      <c r="Q223" s="1245"/>
      <c r="R223" s="1245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</row>
    <row r="224" spans="1:32" x14ac:dyDescent="0.25">
      <c r="A224" s="1107"/>
      <c r="B224" s="1107"/>
      <c r="C224" s="1245"/>
      <c r="D224" s="1245"/>
      <c r="E224" s="1245"/>
      <c r="F224" s="1245"/>
      <c r="G224" s="1245"/>
      <c r="H224" s="1245"/>
      <c r="I224" s="1245"/>
      <c r="J224" s="1245"/>
      <c r="K224" s="1245"/>
      <c r="L224" s="1245"/>
      <c r="M224" s="1245"/>
      <c r="N224" s="1245"/>
      <c r="O224" s="1245"/>
      <c r="P224" s="1245"/>
      <c r="Q224" s="1245"/>
      <c r="R224" s="1245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</row>
    <row r="225" spans="1:32" x14ac:dyDescent="0.25">
      <c r="A225" s="1107"/>
      <c r="B225" s="1107"/>
      <c r="C225" s="1245"/>
      <c r="D225" s="1245"/>
      <c r="E225" s="1245"/>
      <c r="F225" s="1245"/>
      <c r="G225" s="1245"/>
      <c r="H225" s="1245"/>
      <c r="I225" s="1245"/>
      <c r="J225" s="1245"/>
      <c r="K225" s="1245"/>
      <c r="L225" s="1245"/>
      <c r="M225" s="1245"/>
      <c r="N225" s="1245"/>
      <c r="O225" s="1245"/>
      <c r="P225" s="1245"/>
      <c r="Q225" s="1245"/>
      <c r="R225" s="1245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</row>
    <row r="226" spans="1:32" x14ac:dyDescent="0.25">
      <c r="A226" s="1107"/>
      <c r="B226" s="1107"/>
      <c r="C226" s="1245"/>
      <c r="D226" s="1245"/>
      <c r="E226" s="1245"/>
      <c r="F226" s="1245"/>
      <c r="G226" s="1245"/>
      <c r="H226" s="1245"/>
      <c r="I226" s="1245"/>
      <c r="J226" s="1245"/>
      <c r="K226" s="1245"/>
      <c r="L226" s="1245"/>
      <c r="M226" s="1245"/>
      <c r="N226" s="1245"/>
      <c r="O226" s="1245"/>
      <c r="P226" s="1245"/>
      <c r="Q226" s="1245"/>
      <c r="R226" s="1245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</row>
  </sheetData>
  <mergeCells count="38">
    <mergeCell ref="A2:M2"/>
    <mergeCell ref="A3:M3"/>
    <mergeCell ref="A6:AF6"/>
    <mergeCell ref="AB25:AB26"/>
    <mergeCell ref="AD25:AD26"/>
    <mergeCell ref="H25:H26"/>
    <mergeCell ref="I25:I26"/>
    <mergeCell ref="J25:J26"/>
    <mergeCell ref="L25:L26"/>
    <mergeCell ref="D25:D26"/>
    <mergeCell ref="F25:F26"/>
    <mergeCell ref="AF25:AF26"/>
    <mergeCell ref="AC25:AC26"/>
    <mergeCell ref="AE25:AE26"/>
    <mergeCell ref="O25:O26"/>
    <mergeCell ref="S25:S26"/>
    <mergeCell ref="M25:M26"/>
    <mergeCell ref="A31:R31"/>
    <mergeCell ref="P25:P26"/>
    <mergeCell ref="Q25:Q26"/>
    <mergeCell ref="R25:R26"/>
    <mergeCell ref="E25:E26"/>
    <mergeCell ref="G25:G26"/>
    <mergeCell ref="K25:K26"/>
    <mergeCell ref="U25:U26"/>
    <mergeCell ref="W25:W26"/>
    <mergeCell ref="AA25:AA26"/>
    <mergeCell ref="A5:AF5"/>
    <mergeCell ref="A19:AF19"/>
    <mergeCell ref="A25:A26"/>
    <mergeCell ref="B25:B26"/>
    <mergeCell ref="T25:T26"/>
    <mergeCell ref="V25:V26"/>
    <mergeCell ref="X25:X26"/>
    <mergeCell ref="Y25:Y26"/>
    <mergeCell ref="Z25:Z26"/>
    <mergeCell ref="N25:N26"/>
    <mergeCell ref="C25:C26"/>
  </mergeCells>
  <pageMargins left="0.23622047244094491" right="0.23622047244094491" top="0.37" bottom="0.74803149606299213" header="0.31496062992125984" footer="0.31496062992125984"/>
  <pageSetup paperSize="9" scale="59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1</vt:i4>
      </vt:variant>
    </vt:vector>
  </HeadingPairs>
  <TitlesOfParts>
    <vt:vector size="37" baseType="lpstr">
      <vt:lpstr>Qualidade</vt:lpstr>
      <vt:lpstr>Pque N Mundo I</vt:lpstr>
      <vt:lpstr>Pque N Mundo II</vt:lpstr>
      <vt:lpstr>AMA_UBS J Brasil</vt:lpstr>
      <vt:lpstr>AMA_UBS V Guilherme</vt:lpstr>
      <vt:lpstr>CEO II V EDE</vt:lpstr>
      <vt:lpstr>UBS Vila Ede</vt:lpstr>
      <vt:lpstr>AMA_UBS V Medeiros</vt:lpstr>
      <vt:lpstr>UBS Izolina Mazzei</vt:lpstr>
      <vt:lpstr>PAI</vt:lpstr>
      <vt:lpstr>UBS Jardim Japão</vt:lpstr>
      <vt:lpstr>EMAD na UBS JD JAPÃO</vt:lpstr>
      <vt:lpstr>UBS Vila Leonor</vt:lpstr>
      <vt:lpstr>UBS Vila Sabrina</vt:lpstr>
      <vt:lpstr>UBS Carandiru</vt:lpstr>
      <vt:lpstr>CER Carandiru</vt:lpstr>
      <vt:lpstr>URSI CARANDIRU</vt:lpstr>
      <vt:lpstr>APD no CER III Carandiru</vt:lpstr>
      <vt:lpstr>UBS Vila Maria P Gnecco</vt:lpstr>
      <vt:lpstr>UBS Jardim Julieta</vt:lpstr>
      <vt:lpstr>CAPS INF II VM-VG</vt:lpstr>
      <vt:lpstr>HORA CERTA</vt:lpstr>
      <vt:lpstr>PSM V MARIA BAIXA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Luis Alberto de Souza Silva</cp:lastModifiedBy>
  <cp:lastPrinted>2021-01-08T14:09:51Z</cp:lastPrinted>
  <dcterms:created xsi:type="dcterms:W3CDTF">2015-09-23T12:00:25Z</dcterms:created>
  <dcterms:modified xsi:type="dcterms:W3CDTF">2021-01-08T14:12:16Z</dcterms:modified>
</cp:coreProperties>
</file>