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1 - RASTS VMVG\Sites\Conteúdo Acesso a Informação\1. Atividades e Resultados - Planilha de Produção\2016\"/>
    </mc:Choice>
  </mc:AlternateContent>
  <xr:revisionPtr revIDLastSave="0" documentId="13_ncr:1_{80246278-FA77-40B7-B2D1-36F5FF8799F8}" xr6:coauthVersionLast="45" xr6:coauthVersionMax="45" xr10:uidLastSave="{00000000-0000-0000-0000-000000000000}"/>
  <bookViews>
    <workbookView xWindow="-120" yWindow="-120" windowWidth="24240" windowHeight="13140" tabRatio="840" firstSheet="14" activeTab="21" xr2:uid="{00000000-000D-0000-FFFF-FFFF00000000}"/>
  </bookViews>
  <sheets>
    <sheet name="Qualidade" sheetId="27" state="hidden" r:id="rId1"/>
    <sheet name="Pque N Mundo I" sheetId="2" r:id="rId2"/>
    <sheet name="Pque N Mundo II" sheetId="3" r:id="rId3"/>
    <sheet name="UBS J Brasil" sheetId="4" r:id="rId4"/>
    <sheet name="UBS V Guilherme" sheetId="5" r:id="rId5"/>
    <sheet name="CEO II V GUILHERME" sheetId="19" r:id="rId6"/>
    <sheet name="UBS V Medeiros" sheetId="6" r:id="rId7"/>
    <sheet name="UBS Izolina Mazzei" sheetId="7" r:id="rId8"/>
    <sheet name="UBS Jardim Japão" sheetId="8" r:id="rId9"/>
    <sheet name="EMAD na UBS JD JAPÃO" sheetId="25" r:id="rId10"/>
    <sheet name="UBS Vila Ede" sheetId="9" r:id="rId11"/>
    <sheet name="UBS Vila Leonor" sheetId="10" r:id="rId12"/>
    <sheet name="UBS Vila Sabrina" sheetId="11" r:id="rId13"/>
    <sheet name="UBS Carandiru" sheetId="12" r:id="rId14"/>
    <sheet name="URSI CARANDIRU" sheetId="20" r:id="rId15"/>
    <sheet name="CER Carandiru" sheetId="30" r:id="rId16"/>
    <sheet name="APD no CER III Carandiru" sheetId="29" r:id="rId17"/>
    <sheet name="UBS Vila Maria P Gnecco" sheetId="13" r:id="rId18"/>
    <sheet name="UBS Jardim Julieta" sheetId="14" r:id="rId19"/>
    <sheet name="CAPS INF II VM-VG" sheetId="31" r:id="rId20"/>
    <sheet name="AMA E ISOLINA MAZZEI" sheetId="32" r:id="rId21"/>
    <sheet name="GERAL" sheetId="39" r:id="rId22"/>
    <sheet name="PSM V MARIA BAIXA" sheetId="21" state="hidden" r:id="rId23"/>
    <sheet name="AMA JD BRASIL" sheetId="22" state="hidden" r:id="rId24"/>
    <sheet name="AMA VL QUILHERME" sheetId="23" state="hidden" r:id="rId25"/>
    <sheet name="AMA VL MEDEIROS" sheetId="24" state="hidden" r:id="rId26"/>
    <sheet name="Consolidado Profissionais" sheetId="34" state="hidden" r:id="rId27"/>
    <sheet name="valor desconto qualidade" sheetId="36" state="hidden" r:id="rId28"/>
    <sheet name="valor desconto produção" sheetId="37" state="hidden" r:id="rId2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28" i="39" l="1"/>
  <c r="Z228" i="39" s="1"/>
  <c r="W228" i="39"/>
  <c r="X228" i="39" s="1"/>
  <c r="V228" i="39"/>
  <c r="U228" i="39"/>
  <c r="S228" i="39"/>
  <c r="T228" i="39" s="1"/>
  <c r="P228" i="39"/>
  <c r="O228" i="39"/>
  <c r="M228" i="39"/>
  <c r="N228" i="39" s="1"/>
  <c r="K228" i="39"/>
  <c r="L228" i="39" s="1"/>
  <c r="J228" i="39"/>
  <c r="I228" i="39"/>
  <c r="G228" i="39"/>
  <c r="H228" i="39" s="1"/>
  <c r="E228" i="39"/>
  <c r="F228" i="39" s="1"/>
  <c r="D228" i="39"/>
  <c r="C228" i="39"/>
  <c r="B228" i="39"/>
  <c r="Z227" i="39"/>
  <c r="X227" i="39"/>
  <c r="V227" i="39"/>
  <c r="T227" i="39"/>
  <c r="R227" i="39"/>
  <c r="P227" i="39"/>
  <c r="N227" i="39"/>
  <c r="L227" i="39"/>
  <c r="J227" i="39"/>
  <c r="H227" i="39"/>
  <c r="F227" i="39"/>
  <c r="D227" i="39"/>
  <c r="Z226" i="39"/>
  <c r="X226" i="39"/>
  <c r="V226" i="39"/>
  <c r="T226" i="39"/>
  <c r="Q226" i="39"/>
  <c r="R226" i="39" s="1"/>
  <c r="P226" i="39"/>
  <c r="N226" i="39"/>
  <c r="L226" i="39"/>
  <c r="J226" i="39"/>
  <c r="H226" i="39"/>
  <c r="F226" i="39"/>
  <c r="D226" i="39"/>
  <c r="Z225" i="39"/>
  <c r="X225" i="39"/>
  <c r="V225" i="39"/>
  <c r="T225" i="39"/>
  <c r="R225" i="39"/>
  <c r="P225" i="39"/>
  <c r="N225" i="39"/>
  <c r="L225" i="39"/>
  <c r="J225" i="39"/>
  <c r="H225" i="39"/>
  <c r="F225" i="39"/>
  <c r="D225" i="39"/>
  <c r="Z224" i="39"/>
  <c r="X224" i="39"/>
  <c r="V224" i="39"/>
  <c r="T224" i="39"/>
  <c r="R224" i="39"/>
  <c r="P224" i="39"/>
  <c r="N224" i="39"/>
  <c r="L224" i="39"/>
  <c r="J224" i="39"/>
  <c r="H224" i="39"/>
  <c r="F224" i="39"/>
  <c r="D224" i="39"/>
  <c r="Z223" i="39"/>
  <c r="X223" i="39"/>
  <c r="V223" i="39"/>
  <c r="T223" i="39"/>
  <c r="R223" i="39"/>
  <c r="P223" i="39"/>
  <c r="N223" i="39"/>
  <c r="L223" i="39"/>
  <c r="J223" i="39"/>
  <c r="H223" i="39"/>
  <c r="F223" i="39"/>
  <c r="D223" i="39"/>
  <c r="Z222" i="39"/>
  <c r="X222" i="39"/>
  <c r="V222" i="39"/>
  <c r="T222" i="39"/>
  <c r="R222" i="39"/>
  <c r="P222" i="39"/>
  <c r="N222" i="39"/>
  <c r="L222" i="39"/>
  <c r="J222" i="39"/>
  <c r="H222" i="39"/>
  <c r="F222" i="39"/>
  <c r="D222" i="39"/>
  <c r="Z221" i="39"/>
  <c r="X221" i="39"/>
  <c r="V221" i="39"/>
  <c r="T221" i="39"/>
  <c r="R221" i="39"/>
  <c r="P221" i="39"/>
  <c r="N221" i="39"/>
  <c r="L221" i="39"/>
  <c r="J221" i="39"/>
  <c r="H221" i="39"/>
  <c r="F221" i="39"/>
  <c r="D221" i="39"/>
  <c r="Y216" i="39"/>
  <c r="Z216" i="39" s="1"/>
  <c r="W216" i="39"/>
  <c r="U216" i="39"/>
  <c r="V216" i="39" s="1"/>
  <c r="S216" i="39"/>
  <c r="T216" i="39" s="1"/>
  <c r="Q216" i="39"/>
  <c r="O216" i="39"/>
  <c r="P216" i="39" s="1"/>
  <c r="M216" i="39"/>
  <c r="N216" i="39" s="1"/>
  <c r="K216" i="39"/>
  <c r="I216" i="39"/>
  <c r="J216" i="39" s="1"/>
  <c r="G216" i="39"/>
  <c r="H216" i="39" s="1"/>
  <c r="E216" i="39"/>
  <c r="C216" i="39"/>
  <c r="D216" i="39" s="1"/>
  <c r="B216" i="39"/>
  <c r="X216" i="39" s="1"/>
  <c r="Z215" i="39"/>
  <c r="X215" i="39"/>
  <c r="V215" i="39"/>
  <c r="T215" i="39"/>
  <c r="R215" i="39"/>
  <c r="P215" i="39"/>
  <c r="N215" i="39"/>
  <c r="L215" i="39"/>
  <c r="J215" i="39"/>
  <c r="H215" i="39"/>
  <c r="F215" i="39"/>
  <c r="D215" i="39"/>
  <c r="Z214" i="39"/>
  <c r="X214" i="39"/>
  <c r="V214" i="39"/>
  <c r="T214" i="39"/>
  <c r="R214" i="39"/>
  <c r="P214" i="39"/>
  <c r="N214" i="39"/>
  <c r="L214" i="39"/>
  <c r="J214" i="39"/>
  <c r="H214" i="39"/>
  <c r="F214" i="39"/>
  <c r="D214" i="39"/>
  <c r="Z213" i="39"/>
  <c r="X213" i="39"/>
  <c r="V213" i="39"/>
  <c r="T213" i="39"/>
  <c r="R213" i="39"/>
  <c r="P213" i="39"/>
  <c r="N213" i="39"/>
  <c r="L213" i="39"/>
  <c r="J213" i="39"/>
  <c r="H213" i="39"/>
  <c r="F213" i="39"/>
  <c r="D213" i="39"/>
  <c r="Z212" i="39"/>
  <c r="X212" i="39"/>
  <c r="V212" i="39"/>
  <c r="T212" i="39"/>
  <c r="R212" i="39"/>
  <c r="P212" i="39"/>
  <c r="N212" i="39"/>
  <c r="L212" i="39"/>
  <c r="J212" i="39"/>
  <c r="H212" i="39"/>
  <c r="F212" i="39"/>
  <c r="D212" i="39"/>
  <c r="Z211" i="39"/>
  <c r="X211" i="39"/>
  <c r="V211" i="39"/>
  <c r="T211" i="39"/>
  <c r="R211" i="39"/>
  <c r="P211" i="39"/>
  <c r="N211" i="39"/>
  <c r="L211" i="39"/>
  <c r="J211" i="39"/>
  <c r="H211" i="39"/>
  <c r="F211" i="39"/>
  <c r="D211" i="39"/>
  <c r="Z210" i="39"/>
  <c r="X210" i="39"/>
  <c r="V210" i="39"/>
  <c r="T210" i="39"/>
  <c r="R210" i="39"/>
  <c r="P210" i="39"/>
  <c r="N210" i="39"/>
  <c r="L210" i="39"/>
  <c r="J210" i="39"/>
  <c r="H210" i="39"/>
  <c r="F210" i="39"/>
  <c r="D210" i="39"/>
  <c r="Z209" i="39"/>
  <c r="X209" i="39"/>
  <c r="V209" i="39"/>
  <c r="T209" i="39"/>
  <c r="R209" i="39"/>
  <c r="P209" i="39"/>
  <c r="N209" i="39"/>
  <c r="L209" i="39"/>
  <c r="J209" i="39"/>
  <c r="H209" i="39"/>
  <c r="F209" i="39"/>
  <c r="D209" i="39"/>
  <c r="Z208" i="39"/>
  <c r="X208" i="39"/>
  <c r="V208" i="39"/>
  <c r="T208" i="39"/>
  <c r="R208" i="39"/>
  <c r="P208" i="39"/>
  <c r="N208" i="39"/>
  <c r="L208" i="39"/>
  <c r="J208" i="39"/>
  <c r="H208" i="39"/>
  <c r="F208" i="39"/>
  <c r="D208" i="39"/>
  <c r="Z207" i="39"/>
  <c r="X207" i="39"/>
  <c r="V207" i="39"/>
  <c r="T207" i="39"/>
  <c r="R207" i="39"/>
  <c r="P207" i="39"/>
  <c r="N207" i="39"/>
  <c r="L207" i="39"/>
  <c r="J207" i="39"/>
  <c r="H207" i="39"/>
  <c r="F207" i="39"/>
  <c r="D207" i="39"/>
  <c r="Z206" i="39"/>
  <c r="X206" i="39"/>
  <c r="V206" i="39"/>
  <c r="T206" i="39"/>
  <c r="R206" i="39"/>
  <c r="P206" i="39"/>
  <c r="N206" i="39"/>
  <c r="L206" i="39"/>
  <c r="J206" i="39"/>
  <c r="H206" i="39"/>
  <c r="F206" i="39"/>
  <c r="D206" i="39"/>
  <c r="Z201" i="39"/>
  <c r="X201" i="39"/>
  <c r="V201" i="39"/>
  <c r="T201" i="39"/>
  <c r="Q201" i="39"/>
  <c r="R201" i="39" s="1"/>
  <c r="O201" i="39"/>
  <c r="P201" i="39" s="1"/>
  <c r="M201" i="39"/>
  <c r="K201" i="39"/>
  <c r="I201" i="39"/>
  <c r="J201" i="39" s="1"/>
  <c r="G201" i="39"/>
  <c r="H201" i="39" s="1"/>
  <c r="E201" i="39"/>
  <c r="F201" i="39" s="1"/>
  <c r="C201" i="39"/>
  <c r="D201" i="39" s="1"/>
  <c r="B201" i="39"/>
  <c r="N201" i="39" s="1"/>
  <c r="Z200" i="39"/>
  <c r="X200" i="39"/>
  <c r="V200" i="39"/>
  <c r="T200" i="39"/>
  <c r="R200" i="39"/>
  <c r="P200" i="39"/>
  <c r="N200" i="39"/>
  <c r="L200" i="39"/>
  <c r="J200" i="39"/>
  <c r="H200" i="39"/>
  <c r="F200" i="39"/>
  <c r="D200" i="39"/>
  <c r="Y195" i="39"/>
  <c r="Z195" i="39" s="1"/>
  <c r="W195" i="39"/>
  <c r="X195" i="39" s="1"/>
  <c r="V195" i="39"/>
  <c r="U195" i="39"/>
  <c r="S195" i="39"/>
  <c r="T195" i="39" s="1"/>
  <c r="R195" i="39"/>
  <c r="Q195" i="39"/>
  <c r="O195" i="39"/>
  <c r="M195" i="39"/>
  <c r="N195" i="39" s="1"/>
  <c r="K195" i="39"/>
  <c r="L195" i="39" s="1"/>
  <c r="J195" i="39"/>
  <c r="I195" i="39"/>
  <c r="G195" i="39"/>
  <c r="H195" i="39" s="1"/>
  <c r="F195" i="39"/>
  <c r="E195" i="39"/>
  <c r="C195" i="39"/>
  <c r="B195" i="39"/>
  <c r="P195" i="39" s="1"/>
  <c r="Z194" i="39"/>
  <c r="X194" i="39"/>
  <c r="V194" i="39"/>
  <c r="T194" i="39"/>
  <c r="R194" i="39"/>
  <c r="P194" i="39"/>
  <c r="N194" i="39"/>
  <c r="L194" i="39"/>
  <c r="J194" i="39"/>
  <c r="H194" i="39"/>
  <c r="F194" i="39"/>
  <c r="D194" i="39"/>
  <c r="Z193" i="39"/>
  <c r="X193" i="39"/>
  <c r="V193" i="39"/>
  <c r="T193" i="39"/>
  <c r="R193" i="39"/>
  <c r="P193" i="39"/>
  <c r="N193" i="39"/>
  <c r="L193" i="39"/>
  <c r="J193" i="39"/>
  <c r="H193" i="39"/>
  <c r="F193" i="39"/>
  <c r="D193" i="39"/>
  <c r="Z192" i="39"/>
  <c r="X192" i="39"/>
  <c r="V192" i="39"/>
  <c r="T192" i="39"/>
  <c r="R192" i="39"/>
  <c r="P192" i="39"/>
  <c r="N192" i="39"/>
  <c r="L192" i="39"/>
  <c r="J192" i="39"/>
  <c r="H192" i="39"/>
  <c r="F192" i="39"/>
  <c r="D192" i="39"/>
  <c r="Y187" i="39"/>
  <c r="Z187" i="39" s="1"/>
  <c r="W187" i="39"/>
  <c r="X187" i="39" s="1"/>
  <c r="V187" i="39"/>
  <c r="U187" i="39"/>
  <c r="S187" i="39"/>
  <c r="T187" i="39" s="1"/>
  <c r="Q187" i="39"/>
  <c r="R187" i="39" s="1"/>
  <c r="P187" i="39"/>
  <c r="O187" i="39"/>
  <c r="M187" i="39"/>
  <c r="K187" i="39"/>
  <c r="L187" i="39" s="1"/>
  <c r="J187" i="39"/>
  <c r="I187" i="39"/>
  <c r="G187" i="39"/>
  <c r="H187" i="39" s="1"/>
  <c r="E187" i="39"/>
  <c r="F187" i="39" s="1"/>
  <c r="D187" i="39"/>
  <c r="C187" i="39"/>
  <c r="B187" i="39"/>
  <c r="N187" i="39" s="1"/>
  <c r="Z186" i="39"/>
  <c r="X186" i="39"/>
  <c r="V186" i="39"/>
  <c r="T186" i="39"/>
  <c r="R186" i="39"/>
  <c r="P186" i="39"/>
  <c r="N186" i="39"/>
  <c r="L186" i="39"/>
  <c r="J186" i="39"/>
  <c r="H186" i="39"/>
  <c r="F186" i="39"/>
  <c r="D186" i="39"/>
  <c r="Z185" i="39"/>
  <c r="X185" i="39"/>
  <c r="V185" i="39"/>
  <c r="T185" i="39"/>
  <c r="R185" i="39"/>
  <c r="P185" i="39"/>
  <c r="N185" i="39"/>
  <c r="L185" i="39"/>
  <c r="J185" i="39"/>
  <c r="H185" i="39"/>
  <c r="F185" i="39"/>
  <c r="D185" i="39"/>
  <c r="Z184" i="39"/>
  <c r="X184" i="39"/>
  <c r="V184" i="39"/>
  <c r="T184" i="39"/>
  <c r="R184" i="39"/>
  <c r="P184" i="39"/>
  <c r="N184" i="39"/>
  <c r="L184" i="39"/>
  <c r="J184" i="39"/>
  <c r="H184" i="39"/>
  <c r="F184" i="39"/>
  <c r="D184" i="39"/>
  <c r="Z183" i="39"/>
  <c r="X183" i="39"/>
  <c r="V183" i="39"/>
  <c r="T183" i="39"/>
  <c r="R183" i="39"/>
  <c r="P183" i="39"/>
  <c r="N183" i="39"/>
  <c r="L183" i="39"/>
  <c r="J183" i="39"/>
  <c r="H183" i="39"/>
  <c r="F183" i="39"/>
  <c r="D183" i="39"/>
  <c r="Z182" i="39"/>
  <c r="X182" i="39"/>
  <c r="V182" i="39"/>
  <c r="T182" i="39"/>
  <c r="R182" i="39"/>
  <c r="P182" i="39"/>
  <c r="N182" i="39"/>
  <c r="L182" i="39"/>
  <c r="J182" i="39"/>
  <c r="H182" i="39"/>
  <c r="F182" i="39"/>
  <c r="D182" i="39"/>
  <c r="Y177" i="39"/>
  <c r="Z177" i="39" s="1"/>
  <c r="X177" i="39"/>
  <c r="W177" i="39"/>
  <c r="U177" i="39"/>
  <c r="V177" i="39" s="1"/>
  <c r="T177" i="39"/>
  <c r="S177" i="39"/>
  <c r="Q177" i="39"/>
  <c r="R177" i="39" s="1"/>
  <c r="P177" i="39"/>
  <c r="O177" i="39"/>
  <c r="M177" i="39"/>
  <c r="N177" i="39" s="1"/>
  <c r="L177" i="39"/>
  <c r="K177" i="39"/>
  <c r="I177" i="39"/>
  <c r="J177" i="39" s="1"/>
  <c r="H177" i="39"/>
  <c r="G177" i="39"/>
  <c r="E177" i="39"/>
  <c r="F177" i="39" s="1"/>
  <c r="D177" i="39"/>
  <c r="C177" i="39"/>
  <c r="B177" i="39"/>
  <c r="Z176" i="39"/>
  <c r="X176" i="39"/>
  <c r="V176" i="39"/>
  <c r="T176" i="39"/>
  <c r="R176" i="39"/>
  <c r="P176" i="39"/>
  <c r="N176" i="39"/>
  <c r="L176" i="39"/>
  <c r="J176" i="39"/>
  <c r="H176" i="39"/>
  <c r="F176" i="39"/>
  <c r="D176" i="39"/>
  <c r="Y171" i="39"/>
  <c r="Z171" i="39" s="1"/>
  <c r="W171" i="39"/>
  <c r="X171" i="39" s="1"/>
  <c r="U171" i="39"/>
  <c r="V171" i="39" s="1"/>
  <c r="S171" i="39"/>
  <c r="T171" i="39" s="1"/>
  <c r="Q171" i="39"/>
  <c r="R171" i="39" s="1"/>
  <c r="P171" i="39"/>
  <c r="O171" i="39"/>
  <c r="M171" i="39"/>
  <c r="N171" i="39" s="1"/>
  <c r="K171" i="39"/>
  <c r="L171" i="39" s="1"/>
  <c r="I171" i="39"/>
  <c r="J171" i="39" s="1"/>
  <c r="G171" i="39"/>
  <c r="H171" i="39" s="1"/>
  <c r="E171" i="39"/>
  <c r="F171" i="39" s="1"/>
  <c r="D171" i="39"/>
  <c r="C171" i="39"/>
  <c r="B171" i="39"/>
  <c r="Z170" i="39"/>
  <c r="X170" i="39"/>
  <c r="V170" i="39"/>
  <c r="T170" i="39"/>
  <c r="R170" i="39"/>
  <c r="P170" i="39"/>
  <c r="N170" i="39"/>
  <c r="L170" i="39"/>
  <c r="J170" i="39"/>
  <c r="H170" i="39"/>
  <c r="F170" i="39"/>
  <c r="D170" i="39"/>
  <c r="Z169" i="39"/>
  <c r="X169" i="39"/>
  <c r="V169" i="39"/>
  <c r="T169" i="39"/>
  <c r="R169" i="39"/>
  <c r="P169" i="39"/>
  <c r="N169" i="39"/>
  <c r="L169" i="39"/>
  <c r="J169" i="39"/>
  <c r="H169" i="39"/>
  <c r="F169" i="39"/>
  <c r="D169" i="39"/>
  <c r="Y164" i="39"/>
  <c r="Z164" i="39" s="1"/>
  <c r="W164" i="39"/>
  <c r="X164" i="39" s="1"/>
  <c r="V164" i="39"/>
  <c r="U164" i="39"/>
  <c r="S164" i="39"/>
  <c r="T164" i="39" s="1"/>
  <c r="Q164" i="39"/>
  <c r="R164" i="39" s="1"/>
  <c r="P164" i="39"/>
  <c r="O164" i="39"/>
  <c r="M164" i="39"/>
  <c r="N164" i="39" s="1"/>
  <c r="L164" i="39"/>
  <c r="K164" i="39"/>
  <c r="J164" i="39"/>
  <c r="I164" i="39"/>
  <c r="G164" i="39"/>
  <c r="H164" i="39" s="1"/>
  <c r="E164" i="39"/>
  <c r="F164" i="39" s="1"/>
  <c r="D164" i="39"/>
  <c r="C164" i="39"/>
  <c r="B164" i="39"/>
  <c r="Z163" i="39"/>
  <c r="X163" i="39"/>
  <c r="V163" i="39"/>
  <c r="T163" i="39"/>
  <c r="R163" i="39"/>
  <c r="P163" i="39"/>
  <c r="N163" i="39"/>
  <c r="L163" i="39"/>
  <c r="J163" i="39"/>
  <c r="H163" i="39"/>
  <c r="F163" i="39"/>
  <c r="D163" i="39"/>
  <c r="Z162" i="39"/>
  <c r="X162" i="39"/>
  <c r="V162" i="39"/>
  <c r="T162" i="39"/>
  <c r="Q162" i="39"/>
  <c r="R162" i="39" s="1"/>
  <c r="P162" i="39"/>
  <c r="N162" i="39"/>
  <c r="L162" i="39"/>
  <c r="J162" i="39"/>
  <c r="H162" i="39"/>
  <c r="F162" i="39"/>
  <c r="D162" i="39"/>
  <c r="Z161" i="39"/>
  <c r="X161" i="39"/>
  <c r="V161" i="39"/>
  <c r="T161" i="39"/>
  <c r="R161" i="39"/>
  <c r="P161" i="39"/>
  <c r="N161" i="39"/>
  <c r="L161" i="39"/>
  <c r="J161" i="39"/>
  <c r="H161" i="39"/>
  <c r="F161" i="39"/>
  <c r="D161" i="39"/>
  <c r="Z160" i="39"/>
  <c r="X160" i="39"/>
  <c r="V160" i="39"/>
  <c r="T160" i="39"/>
  <c r="R160" i="39"/>
  <c r="P160" i="39"/>
  <c r="N160" i="39"/>
  <c r="L160" i="39"/>
  <c r="J160" i="39"/>
  <c r="H160" i="39"/>
  <c r="F160" i="39"/>
  <c r="D160" i="39"/>
  <c r="Z159" i="39"/>
  <c r="X159" i="39"/>
  <c r="V159" i="39"/>
  <c r="T159" i="39"/>
  <c r="R159" i="39"/>
  <c r="P159" i="39"/>
  <c r="N159" i="39"/>
  <c r="L159" i="39"/>
  <c r="J159" i="39"/>
  <c r="H159" i="39"/>
  <c r="F159" i="39"/>
  <c r="D159" i="39"/>
  <c r="Z158" i="39"/>
  <c r="X158" i="39"/>
  <c r="V158" i="39"/>
  <c r="T158" i="39"/>
  <c r="R158" i="39"/>
  <c r="P158" i="39"/>
  <c r="N158" i="39"/>
  <c r="L158" i="39"/>
  <c r="J158" i="39"/>
  <c r="H158" i="39"/>
  <c r="F158" i="39"/>
  <c r="D158" i="39"/>
  <c r="Z157" i="39"/>
  <c r="X157" i="39"/>
  <c r="V157" i="39"/>
  <c r="T157" i="39"/>
  <c r="R157" i="39"/>
  <c r="P157" i="39"/>
  <c r="N157" i="39"/>
  <c r="L157" i="39"/>
  <c r="J157" i="39"/>
  <c r="H157" i="39"/>
  <c r="F157" i="39"/>
  <c r="D157" i="39"/>
  <c r="Y152" i="39"/>
  <c r="Z152" i="39" s="1"/>
  <c r="W152" i="39"/>
  <c r="X152" i="39" s="1"/>
  <c r="V152" i="39"/>
  <c r="U152" i="39"/>
  <c r="S152" i="39"/>
  <c r="T152" i="39" s="1"/>
  <c r="R152" i="39"/>
  <c r="Q152" i="39"/>
  <c r="P152" i="39"/>
  <c r="O152" i="39"/>
  <c r="M152" i="39"/>
  <c r="N152" i="39" s="1"/>
  <c r="K152" i="39"/>
  <c r="L152" i="39" s="1"/>
  <c r="J152" i="39"/>
  <c r="I152" i="39"/>
  <c r="G152" i="39"/>
  <c r="H152" i="39" s="1"/>
  <c r="F152" i="39"/>
  <c r="E152" i="39"/>
  <c r="D152" i="39"/>
  <c r="C152" i="39"/>
  <c r="B152" i="39"/>
  <c r="Z151" i="39"/>
  <c r="X151" i="39"/>
  <c r="V151" i="39"/>
  <c r="T151" i="39"/>
  <c r="R151" i="39"/>
  <c r="P151" i="39"/>
  <c r="N151" i="39"/>
  <c r="L151" i="39"/>
  <c r="J151" i="39"/>
  <c r="H151" i="39"/>
  <c r="F151" i="39"/>
  <c r="D151" i="39"/>
  <c r="Z150" i="39"/>
  <c r="X150" i="39"/>
  <c r="V150" i="39"/>
  <c r="T150" i="39"/>
  <c r="R150" i="39"/>
  <c r="P150" i="39"/>
  <c r="N150" i="39"/>
  <c r="L150" i="39"/>
  <c r="J150" i="39"/>
  <c r="H150" i="39"/>
  <c r="F150" i="39"/>
  <c r="D150" i="39"/>
  <c r="Z149" i="39"/>
  <c r="X149" i="39"/>
  <c r="V149" i="39"/>
  <c r="T149" i="39"/>
  <c r="R149" i="39"/>
  <c r="P149" i="39"/>
  <c r="N149" i="39"/>
  <c r="L149" i="39"/>
  <c r="J149" i="39"/>
  <c r="H149" i="39"/>
  <c r="F149" i="39"/>
  <c r="D149" i="39"/>
  <c r="Z148" i="39"/>
  <c r="X148" i="39"/>
  <c r="V148" i="39"/>
  <c r="T148" i="39"/>
  <c r="R148" i="39"/>
  <c r="P148" i="39"/>
  <c r="N148" i="39"/>
  <c r="L148" i="39"/>
  <c r="J148" i="39"/>
  <c r="H148" i="39"/>
  <c r="F148" i="39"/>
  <c r="D148" i="39"/>
  <c r="Z147" i="39"/>
  <c r="X147" i="39"/>
  <c r="V147" i="39"/>
  <c r="T147" i="39"/>
  <c r="R147" i="39"/>
  <c r="P147" i="39"/>
  <c r="N147" i="39"/>
  <c r="L147" i="39"/>
  <c r="J147" i="39"/>
  <c r="H147" i="39"/>
  <c r="F147" i="39"/>
  <c r="D147" i="39"/>
  <c r="Z146" i="39"/>
  <c r="X146" i="39"/>
  <c r="V146" i="39"/>
  <c r="T146" i="39"/>
  <c r="R146" i="39"/>
  <c r="P146" i="39"/>
  <c r="N146" i="39"/>
  <c r="L146" i="39"/>
  <c r="J146" i="39"/>
  <c r="H146" i="39"/>
  <c r="F146" i="39"/>
  <c r="D146" i="39"/>
  <c r="Z145" i="39"/>
  <c r="X145" i="39"/>
  <c r="V145" i="39"/>
  <c r="T145" i="39"/>
  <c r="R145" i="39"/>
  <c r="P145" i="39"/>
  <c r="N145" i="39"/>
  <c r="L145" i="39"/>
  <c r="J145" i="39"/>
  <c r="H145" i="39"/>
  <c r="F145" i="39"/>
  <c r="D145" i="39"/>
  <c r="Z144" i="39"/>
  <c r="X144" i="39"/>
  <c r="V144" i="39"/>
  <c r="T144" i="39"/>
  <c r="R144" i="39"/>
  <c r="P144" i="39"/>
  <c r="N144" i="39"/>
  <c r="L144" i="39"/>
  <c r="J144" i="39"/>
  <c r="H144" i="39"/>
  <c r="F144" i="39"/>
  <c r="D144" i="39"/>
  <c r="Y139" i="39"/>
  <c r="Z139" i="39" s="1"/>
  <c r="W139" i="39"/>
  <c r="X139" i="39" s="1"/>
  <c r="V139" i="39"/>
  <c r="U139" i="39"/>
  <c r="S139" i="39"/>
  <c r="T139" i="39" s="1"/>
  <c r="Q139" i="39"/>
  <c r="R139" i="39" s="1"/>
  <c r="P139" i="39"/>
  <c r="O139" i="39"/>
  <c r="M139" i="39"/>
  <c r="N139" i="39" s="1"/>
  <c r="K139" i="39"/>
  <c r="L139" i="39" s="1"/>
  <c r="J139" i="39"/>
  <c r="I139" i="39"/>
  <c r="G139" i="39"/>
  <c r="H139" i="39" s="1"/>
  <c r="E139" i="39"/>
  <c r="F139" i="39" s="1"/>
  <c r="D139" i="39"/>
  <c r="C139" i="39"/>
  <c r="B139" i="39"/>
  <c r="Z138" i="39"/>
  <c r="X138" i="39"/>
  <c r="V138" i="39"/>
  <c r="T138" i="39"/>
  <c r="R138" i="39"/>
  <c r="P138" i="39"/>
  <c r="N138" i="39"/>
  <c r="L138" i="39"/>
  <c r="J138" i="39"/>
  <c r="H138" i="39"/>
  <c r="F138" i="39"/>
  <c r="D138" i="39"/>
  <c r="Z137" i="39"/>
  <c r="X137" i="39"/>
  <c r="V137" i="39"/>
  <c r="T137" i="39"/>
  <c r="R137" i="39"/>
  <c r="P137" i="39"/>
  <c r="N137" i="39"/>
  <c r="L137" i="39"/>
  <c r="J137" i="39"/>
  <c r="H137" i="39"/>
  <c r="F137" i="39"/>
  <c r="D137" i="39"/>
  <c r="Z136" i="39"/>
  <c r="X136" i="39"/>
  <c r="V136" i="39"/>
  <c r="T136" i="39"/>
  <c r="R136" i="39"/>
  <c r="P136" i="39"/>
  <c r="N136" i="39"/>
  <c r="L136" i="39"/>
  <c r="J136" i="39"/>
  <c r="H136" i="39"/>
  <c r="F136" i="39"/>
  <c r="D136" i="39"/>
  <c r="Z135" i="39"/>
  <c r="X135" i="39"/>
  <c r="V135" i="39"/>
  <c r="T135" i="39"/>
  <c r="R135" i="39"/>
  <c r="P135" i="39"/>
  <c r="N135" i="39"/>
  <c r="L135" i="39"/>
  <c r="J135" i="39"/>
  <c r="H135" i="39"/>
  <c r="F135" i="39"/>
  <c r="D135" i="39"/>
  <c r="Z134" i="39"/>
  <c r="X134" i="39"/>
  <c r="V134" i="39"/>
  <c r="T134" i="39"/>
  <c r="R134" i="39"/>
  <c r="P134" i="39"/>
  <c r="N134" i="39"/>
  <c r="L134" i="39"/>
  <c r="J134" i="39"/>
  <c r="H134" i="39"/>
  <c r="F134" i="39"/>
  <c r="D134" i="39"/>
  <c r="Y129" i="39"/>
  <c r="Z129" i="39" s="1"/>
  <c r="W129" i="39"/>
  <c r="X129" i="39" s="1"/>
  <c r="V129" i="39"/>
  <c r="U129" i="39"/>
  <c r="S129" i="39"/>
  <c r="T129" i="39" s="1"/>
  <c r="R129" i="39"/>
  <c r="Q129" i="39"/>
  <c r="O129" i="39"/>
  <c r="M129" i="39"/>
  <c r="N129" i="39" s="1"/>
  <c r="K129" i="39"/>
  <c r="L129" i="39" s="1"/>
  <c r="J129" i="39"/>
  <c r="I129" i="39"/>
  <c r="G129" i="39"/>
  <c r="H129" i="39" s="1"/>
  <c r="F129" i="39"/>
  <c r="E129" i="39"/>
  <c r="C129" i="39"/>
  <c r="B129" i="39"/>
  <c r="P129" i="39" s="1"/>
  <c r="Z128" i="39"/>
  <c r="X128" i="39"/>
  <c r="V128" i="39"/>
  <c r="T128" i="39"/>
  <c r="R128" i="39"/>
  <c r="P128" i="39"/>
  <c r="N128" i="39"/>
  <c r="L128" i="39"/>
  <c r="J128" i="39"/>
  <c r="H128" i="39"/>
  <c r="F128" i="39"/>
  <c r="D128" i="39"/>
  <c r="Z127" i="39"/>
  <c r="X127" i="39"/>
  <c r="V127" i="39"/>
  <c r="T127" i="39"/>
  <c r="R127" i="39"/>
  <c r="P127" i="39"/>
  <c r="N127" i="39"/>
  <c r="L127" i="39"/>
  <c r="J127" i="39"/>
  <c r="H127" i="39"/>
  <c r="F127" i="39"/>
  <c r="D127" i="39"/>
  <c r="Z126" i="39"/>
  <c r="X126" i="39"/>
  <c r="V126" i="39"/>
  <c r="T126" i="39"/>
  <c r="R126" i="39"/>
  <c r="P126" i="39"/>
  <c r="N126" i="39"/>
  <c r="L126" i="39"/>
  <c r="J126" i="39"/>
  <c r="H126" i="39"/>
  <c r="F126" i="39"/>
  <c r="D126" i="39"/>
  <c r="Z125" i="39"/>
  <c r="X125" i="39"/>
  <c r="V125" i="39"/>
  <c r="T125" i="39"/>
  <c r="R125" i="39"/>
  <c r="P125" i="39"/>
  <c r="N125" i="39"/>
  <c r="L125" i="39"/>
  <c r="J125" i="39"/>
  <c r="H125" i="39"/>
  <c r="F125" i="39"/>
  <c r="D125" i="39"/>
  <c r="Z124" i="39"/>
  <c r="X124" i="39"/>
  <c r="V124" i="39"/>
  <c r="T124" i="39"/>
  <c r="R124" i="39"/>
  <c r="P124" i="39"/>
  <c r="N124" i="39"/>
  <c r="L124" i="39"/>
  <c r="J124" i="39"/>
  <c r="H124" i="39"/>
  <c r="F124" i="39"/>
  <c r="D124" i="39"/>
  <c r="Y119" i="39"/>
  <c r="Z119" i="39" s="1"/>
  <c r="W119" i="39"/>
  <c r="X119" i="39" s="1"/>
  <c r="V119" i="39"/>
  <c r="U119" i="39"/>
  <c r="S119" i="39"/>
  <c r="T119" i="39" s="1"/>
  <c r="R119" i="39"/>
  <c r="Q119" i="39"/>
  <c r="O119" i="39"/>
  <c r="P119" i="39" s="1"/>
  <c r="M119" i="39"/>
  <c r="N119" i="39" s="1"/>
  <c r="K119" i="39"/>
  <c r="L119" i="39" s="1"/>
  <c r="J119" i="39"/>
  <c r="I119" i="39"/>
  <c r="G119" i="39"/>
  <c r="H119" i="39" s="1"/>
  <c r="F119" i="39"/>
  <c r="E119" i="39"/>
  <c r="C119" i="39"/>
  <c r="D119" i="39" s="1"/>
  <c r="B119" i="39"/>
  <c r="Z118" i="39"/>
  <c r="X118" i="39"/>
  <c r="V118" i="39"/>
  <c r="T118" i="39"/>
  <c r="R118" i="39"/>
  <c r="P118" i="39"/>
  <c r="N118" i="39"/>
  <c r="L118" i="39"/>
  <c r="J118" i="39"/>
  <c r="H118" i="39"/>
  <c r="F118" i="39"/>
  <c r="D118" i="39"/>
  <c r="Z117" i="39"/>
  <c r="X117" i="39"/>
  <c r="V117" i="39"/>
  <c r="T117" i="39"/>
  <c r="R117" i="39"/>
  <c r="P117" i="39"/>
  <c r="N117" i="39"/>
  <c r="L117" i="39"/>
  <c r="J117" i="39"/>
  <c r="H117" i="39"/>
  <c r="F117" i="39"/>
  <c r="D117" i="39"/>
  <c r="Z116" i="39"/>
  <c r="X116" i="39"/>
  <c r="V116" i="39"/>
  <c r="T116" i="39"/>
  <c r="R116" i="39"/>
  <c r="P116" i="39"/>
  <c r="N116" i="39"/>
  <c r="L116" i="39"/>
  <c r="J116" i="39"/>
  <c r="H116" i="39"/>
  <c r="F116" i="39"/>
  <c r="D116" i="39"/>
  <c r="Z115" i="39"/>
  <c r="X115" i="39"/>
  <c r="V115" i="39"/>
  <c r="T115" i="39"/>
  <c r="R115" i="39"/>
  <c r="P115" i="39"/>
  <c r="N115" i="39"/>
  <c r="L115" i="39"/>
  <c r="J115" i="39"/>
  <c r="H115" i="39"/>
  <c r="F115" i="39"/>
  <c r="D115" i="39"/>
  <c r="Z114" i="39"/>
  <c r="X114" i="39"/>
  <c r="V114" i="39"/>
  <c r="T114" i="39"/>
  <c r="R114" i="39"/>
  <c r="P114" i="39"/>
  <c r="N114" i="39"/>
  <c r="L114" i="39"/>
  <c r="J114" i="39"/>
  <c r="H114" i="39"/>
  <c r="F114" i="39"/>
  <c r="D114" i="39"/>
  <c r="Z113" i="39"/>
  <c r="X113" i="39"/>
  <c r="V113" i="39"/>
  <c r="T113" i="39"/>
  <c r="R113" i="39"/>
  <c r="P113" i="39"/>
  <c r="N113" i="39"/>
  <c r="L113" i="39"/>
  <c r="J113" i="39"/>
  <c r="H113" i="39"/>
  <c r="F113" i="39"/>
  <c r="D113" i="39"/>
  <c r="Y108" i="39"/>
  <c r="Z108" i="39" s="1"/>
  <c r="W108" i="39"/>
  <c r="X108" i="39" s="1"/>
  <c r="U108" i="39"/>
  <c r="V108" i="39" s="1"/>
  <c r="S108" i="39"/>
  <c r="T108" i="39" s="1"/>
  <c r="Q108" i="39"/>
  <c r="R108" i="39" s="1"/>
  <c r="P108" i="39"/>
  <c r="O108" i="39"/>
  <c r="M108" i="39"/>
  <c r="N108" i="39" s="1"/>
  <c r="K108" i="39"/>
  <c r="L108" i="39" s="1"/>
  <c r="I108" i="39"/>
  <c r="J108" i="39" s="1"/>
  <c r="G108" i="39"/>
  <c r="H108" i="39" s="1"/>
  <c r="E108" i="39"/>
  <c r="F108" i="39" s="1"/>
  <c r="D108" i="39"/>
  <c r="C108" i="39"/>
  <c r="B108" i="39"/>
  <c r="Z107" i="39"/>
  <c r="X107" i="39"/>
  <c r="V107" i="39"/>
  <c r="T107" i="39"/>
  <c r="Z106" i="39"/>
  <c r="X106" i="39"/>
  <c r="V106" i="39"/>
  <c r="T106" i="39"/>
  <c r="Z105" i="39"/>
  <c r="X105" i="39"/>
  <c r="V105" i="39"/>
  <c r="T105" i="39"/>
  <c r="Z104" i="39"/>
  <c r="X104" i="39"/>
  <c r="V104" i="39"/>
  <c r="T104" i="39"/>
  <c r="R104" i="39"/>
  <c r="P104" i="39"/>
  <c r="N104" i="39"/>
  <c r="L104" i="39"/>
  <c r="J104" i="39"/>
  <c r="H104" i="39"/>
  <c r="F104" i="39"/>
  <c r="D104" i="39"/>
  <c r="Y99" i="39"/>
  <c r="Z99" i="39" s="1"/>
  <c r="W99" i="39"/>
  <c r="X99" i="39" s="1"/>
  <c r="V99" i="39"/>
  <c r="U99" i="39"/>
  <c r="S99" i="39"/>
  <c r="T99" i="39" s="1"/>
  <c r="Q99" i="39"/>
  <c r="R99" i="39" s="1"/>
  <c r="P99" i="39"/>
  <c r="O99" i="39"/>
  <c r="M99" i="39"/>
  <c r="N99" i="39" s="1"/>
  <c r="K99" i="39"/>
  <c r="L99" i="39" s="1"/>
  <c r="J99" i="39"/>
  <c r="I99" i="39"/>
  <c r="G99" i="39"/>
  <c r="H99" i="39" s="1"/>
  <c r="E99" i="39"/>
  <c r="F99" i="39" s="1"/>
  <c r="D99" i="39"/>
  <c r="C99" i="39"/>
  <c r="B99" i="39"/>
  <c r="Z98" i="39"/>
  <c r="X98" i="39"/>
  <c r="V98" i="39"/>
  <c r="T98" i="39"/>
  <c r="R98" i="39"/>
  <c r="P98" i="39"/>
  <c r="N98" i="39"/>
  <c r="L98" i="39"/>
  <c r="J98" i="39"/>
  <c r="H98" i="39"/>
  <c r="F98" i="39"/>
  <c r="D98" i="39"/>
  <c r="Z97" i="39"/>
  <c r="X97" i="39"/>
  <c r="V97" i="39"/>
  <c r="T97" i="39"/>
  <c r="R97" i="39"/>
  <c r="P97" i="39"/>
  <c r="N97" i="39"/>
  <c r="L97" i="39"/>
  <c r="J97" i="39"/>
  <c r="H97" i="39"/>
  <c r="F97" i="39"/>
  <c r="D97" i="39"/>
  <c r="Z96" i="39"/>
  <c r="X96" i="39"/>
  <c r="V96" i="39"/>
  <c r="T96" i="39"/>
  <c r="R96" i="39"/>
  <c r="P96" i="39"/>
  <c r="N96" i="39"/>
  <c r="L96" i="39"/>
  <c r="J96" i="39"/>
  <c r="H96" i="39"/>
  <c r="F96" i="39"/>
  <c r="D96" i="39"/>
  <c r="Z95" i="39"/>
  <c r="X95" i="39"/>
  <c r="V95" i="39"/>
  <c r="T95" i="39"/>
  <c r="R95" i="39"/>
  <c r="P95" i="39"/>
  <c r="N95" i="39"/>
  <c r="L95" i="39"/>
  <c r="J95" i="39"/>
  <c r="H95" i="39"/>
  <c r="F95" i="39"/>
  <c r="D95" i="39"/>
  <c r="Z94" i="39"/>
  <c r="X94" i="39"/>
  <c r="V94" i="39"/>
  <c r="T94" i="39"/>
  <c r="R94" i="39"/>
  <c r="P94" i="39"/>
  <c r="N94" i="39"/>
  <c r="L94" i="39"/>
  <c r="J94" i="39"/>
  <c r="H94" i="39"/>
  <c r="F94" i="39"/>
  <c r="D94" i="39"/>
  <c r="Z89" i="39"/>
  <c r="Y89" i="39"/>
  <c r="W89" i="39"/>
  <c r="X89" i="39" s="1"/>
  <c r="U89" i="39"/>
  <c r="S89" i="39"/>
  <c r="T89" i="39" s="1"/>
  <c r="O89" i="39"/>
  <c r="P89" i="39" s="1"/>
  <c r="M89" i="39"/>
  <c r="N89" i="39" s="1"/>
  <c r="K89" i="39"/>
  <c r="L89" i="39" s="1"/>
  <c r="I89" i="39"/>
  <c r="J89" i="39" s="1"/>
  <c r="G89" i="39"/>
  <c r="H89" i="39" s="1"/>
  <c r="E89" i="39"/>
  <c r="C89" i="39"/>
  <c r="D89" i="39" s="1"/>
  <c r="B89" i="39"/>
  <c r="V89" i="39" s="1"/>
  <c r="Z88" i="39"/>
  <c r="X88" i="39"/>
  <c r="V88" i="39"/>
  <c r="T88" i="39"/>
  <c r="Z87" i="39"/>
  <c r="X87" i="39"/>
  <c r="V87" i="39"/>
  <c r="T87" i="39"/>
  <c r="Z86" i="39"/>
  <c r="X86" i="39"/>
  <c r="V86" i="39"/>
  <c r="T86" i="39"/>
  <c r="R86" i="39"/>
  <c r="P86" i="39"/>
  <c r="N86" i="39"/>
  <c r="L86" i="39"/>
  <c r="J86" i="39"/>
  <c r="H86" i="39"/>
  <c r="F86" i="39"/>
  <c r="D86" i="39"/>
  <c r="Z85" i="39"/>
  <c r="X85" i="39"/>
  <c r="V85" i="39"/>
  <c r="T85" i="39"/>
  <c r="R85" i="39"/>
  <c r="P85" i="39"/>
  <c r="N85" i="39"/>
  <c r="L85" i="39"/>
  <c r="J85" i="39"/>
  <c r="H85" i="39"/>
  <c r="F85" i="39"/>
  <c r="D85" i="39"/>
  <c r="Z84" i="39"/>
  <c r="X84" i="39"/>
  <c r="V84" i="39"/>
  <c r="T84" i="39"/>
  <c r="R84" i="39"/>
  <c r="P84" i="39"/>
  <c r="N84" i="39"/>
  <c r="L84" i="39"/>
  <c r="J84" i="39"/>
  <c r="H84" i="39"/>
  <c r="F84" i="39"/>
  <c r="D84" i="39"/>
  <c r="Z83" i="39"/>
  <c r="X83" i="39"/>
  <c r="V83" i="39"/>
  <c r="T83" i="39"/>
  <c r="R83" i="39"/>
  <c r="P83" i="39"/>
  <c r="N83" i="39"/>
  <c r="L83" i="39"/>
  <c r="J83" i="39"/>
  <c r="H83" i="39"/>
  <c r="F83" i="39"/>
  <c r="D83" i="39"/>
  <c r="Z82" i="39"/>
  <c r="X82" i="39"/>
  <c r="V82" i="39"/>
  <c r="T82" i="39"/>
  <c r="R82" i="39"/>
  <c r="P82" i="39"/>
  <c r="N82" i="39"/>
  <c r="L82" i="39"/>
  <c r="J82" i="39"/>
  <c r="H82" i="39"/>
  <c r="F82" i="39"/>
  <c r="D82" i="39"/>
  <c r="Z81" i="39"/>
  <c r="X81" i="39"/>
  <c r="V81" i="39"/>
  <c r="T81" i="39"/>
  <c r="R81" i="39"/>
  <c r="P81" i="39"/>
  <c r="N81" i="39"/>
  <c r="L81" i="39"/>
  <c r="J81" i="39"/>
  <c r="H81" i="39"/>
  <c r="F81" i="39"/>
  <c r="D81" i="39"/>
  <c r="Y76" i="39"/>
  <c r="Z76" i="39" s="1"/>
  <c r="W76" i="39"/>
  <c r="X76" i="39" s="1"/>
  <c r="U76" i="39"/>
  <c r="S76" i="39"/>
  <c r="T76" i="39" s="1"/>
  <c r="Q76" i="39"/>
  <c r="O76" i="39"/>
  <c r="P76" i="39" s="1"/>
  <c r="M76" i="39"/>
  <c r="N76" i="39" s="1"/>
  <c r="K76" i="39"/>
  <c r="I76" i="39"/>
  <c r="G76" i="39"/>
  <c r="H76" i="39" s="1"/>
  <c r="E76" i="39"/>
  <c r="C76" i="39"/>
  <c r="D76" i="39" s="1"/>
  <c r="B76" i="39"/>
  <c r="L76" i="39" s="1"/>
  <c r="Z75" i="39"/>
  <c r="X75" i="39"/>
  <c r="V75" i="39"/>
  <c r="T75" i="39"/>
  <c r="R75" i="39"/>
  <c r="P75" i="39"/>
  <c r="N75" i="39"/>
  <c r="L75" i="39"/>
  <c r="J75" i="39"/>
  <c r="H75" i="39"/>
  <c r="F75" i="39"/>
  <c r="D75" i="39"/>
  <c r="Z74" i="39"/>
  <c r="X74" i="39"/>
  <c r="V74" i="39"/>
  <c r="T74" i="39"/>
  <c r="R74" i="39"/>
  <c r="P74" i="39"/>
  <c r="N74" i="39"/>
  <c r="L74" i="39"/>
  <c r="J74" i="39"/>
  <c r="H74" i="39"/>
  <c r="F74" i="39"/>
  <c r="D74" i="39"/>
  <c r="Z73" i="39"/>
  <c r="X73" i="39"/>
  <c r="V73" i="39"/>
  <c r="T73" i="39"/>
  <c r="R73" i="39"/>
  <c r="P73" i="39"/>
  <c r="N73" i="39"/>
  <c r="L73" i="39"/>
  <c r="J73" i="39"/>
  <c r="H73" i="39"/>
  <c r="F73" i="39"/>
  <c r="D73" i="39"/>
  <c r="Z72" i="39"/>
  <c r="X72" i="39"/>
  <c r="V72" i="39"/>
  <c r="T72" i="39"/>
  <c r="R72" i="39"/>
  <c r="P72" i="39"/>
  <c r="N72" i="39"/>
  <c r="L72" i="39"/>
  <c r="J72" i="39"/>
  <c r="H72" i="39"/>
  <c r="F72" i="39"/>
  <c r="D72" i="39"/>
  <c r="Z71" i="39"/>
  <c r="X71" i="39"/>
  <c r="V71" i="39"/>
  <c r="T71" i="39"/>
  <c r="R71" i="39"/>
  <c r="P71" i="39"/>
  <c r="N71" i="39"/>
  <c r="L71" i="39"/>
  <c r="J71" i="39"/>
  <c r="H71" i="39"/>
  <c r="F71" i="39"/>
  <c r="D71" i="39"/>
  <c r="Z70" i="39"/>
  <c r="X70" i="39"/>
  <c r="V70" i="39"/>
  <c r="T70" i="39"/>
  <c r="R70" i="39"/>
  <c r="P70" i="39"/>
  <c r="N70" i="39"/>
  <c r="L70" i="39"/>
  <c r="J70" i="39"/>
  <c r="H70" i="39"/>
  <c r="F70" i="39"/>
  <c r="D70" i="39"/>
  <c r="Y65" i="39"/>
  <c r="Z65" i="39" s="1"/>
  <c r="W65" i="39"/>
  <c r="X65" i="39" s="1"/>
  <c r="V65" i="39"/>
  <c r="U65" i="39"/>
  <c r="S65" i="39"/>
  <c r="Q65" i="39"/>
  <c r="R65" i="39" s="1"/>
  <c r="O65" i="39"/>
  <c r="P65" i="39" s="1"/>
  <c r="M65" i="39"/>
  <c r="N65" i="39" s="1"/>
  <c r="K65" i="39"/>
  <c r="L65" i="39" s="1"/>
  <c r="J65" i="39"/>
  <c r="I65" i="39"/>
  <c r="G65" i="39"/>
  <c r="E65" i="39"/>
  <c r="F65" i="39" s="1"/>
  <c r="C65" i="39"/>
  <c r="D65" i="39" s="1"/>
  <c r="B65" i="39"/>
  <c r="T65" i="39" s="1"/>
  <c r="Z64" i="39"/>
  <c r="X64" i="39"/>
  <c r="V64" i="39"/>
  <c r="T64" i="39"/>
  <c r="P64" i="39"/>
  <c r="N64" i="39"/>
  <c r="L64" i="39"/>
  <c r="I64" i="39"/>
  <c r="J64" i="39" s="1"/>
  <c r="H64" i="39"/>
  <c r="F64" i="39"/>
  <c r="D64" i="39"/>
  <c r="Z63" i="39"/>
  <c r="X63" i="39"/>
  <c r="V63" i="39"/>
  <c r="T63" i="39"/>
  <c r="R63" i="39"/>
  <c r="P63" i="39"/>
  <c r="N63" i="39"/>
  <c r="L63" i="39"/>
  <c r="J63" i="39"/>
  <c r="H63" i="39"/>
  <c r="F63" i="39"/>
  <c r="D63" i="39"/>
  <c r="Z62" i="39"/>
  <c r="X62" i="39"/>
  <c r="V62" i="39"/>
  <c r="T62" i="39"/>
  <c r="R62" i="39"/>
  <c r="P62" i="39"/>
  <c r="N62" i="39"/>
  <c r="L62" i="39"/>
  <c r="J62" i="39"/>
  <c r="H62" i="39"/>
  <c r="F62" i="39"/>
  <c r="D62" i="39"/>
  <c r="Z61" i="39"/>
  <c r="X61" i="39"/>
  <c r="V61" i="39"/>
  <c r="T61" i="39"/>
  <c r="R61" i="39"/>
  <c r="P61" i="39"/>
  <c r="N61" i="39"/>
  <c r="L61" i="39"/>
  <c r="J61" i="39"/>
  <c r="H61" i="39"/>
  <c r="F61" i="39"/>
  <c r="D61" i="39"/>
  <c r="Z60" i="39"/>
  <c r="X60" i="39"/>
  <c r="V60" i="39"/>
  <c r="T60" i="39"/>
  <c r="R60" i="39"/>
  <c r="P60" i="39"/>
  <c r="N60" i="39"/>
  <c r="L60" i="39"/>
  <c r="J60" i="39"/>
  <c r="H60" i="39"/>
  <c r="F60" i="39"/>
  <c r="D60" i="39"/>
  <c r="Z59" i="39"/>
  <c r="X59" i="39"/>
  <c r="V59" i="39"/>
  <c r="T59" i="39"/>
  <c r="R59" i="39"/>
  <c r="P59" i="39"/>
  <c r="N59" i="39"/>
  <c r="L59" i="39"/>
  <c r="J59" i="39"/>
  <c r="H59" i="39"/>
  <c r="F59" i="39"/>
  <c r="D59" i="39"/>
  <c r="Z58" i="39"/>
  <c r="X58" i="39"/>
  <c r="V58" i="39"/>
  <c r="T58" i="39"/>
  <c r="R58" i="39"/>
  <c r="P58" i="39"/>
  <c r="N58" i="39"/>
  <c r="L58" i="39"/>
  <c r="J58" i="39"/>
  <c r="H58" i="39"/>
  <c r="F58" i="39"/>
  <c r="D58" i="39"/>
  <c r="Z57" i="39"/>
  <c r="X57" i="39"/>
  <c r="V57" i="39"/>
  <c r="T57" i="39"/>
  <c r="Z56" i="39"/>
  <c r="X56" i="39"/>
  <c r="V56" i="39"/>
  <c r="T56" i="39"/>
  <c r="R56" i="39"/>
  <c r="P56" i="39"/>
  <c r="N56" i="39"/>
  <c r="L56" i="39"/>
  <c r="J56" i="39"/>
  <c r="H56" i="39"/>
  <c r="F56" i="39"/>
  <c r="D56" i="39"/>
  <c r="Y51" i="39"/>
  <c r="Z51" i="39" s="1"/>
  <c r="W51" i="39"/>
  <c r="X51" i="39" s="1"/>
  <c r="V51" i="39"/>
  <c r="U51" i="39"/>
  <c r="S51" i="39"/>
  <c r="T51" i="39" s="1"/>
  <c r="Q51" i="39"/>
  <c r="R51" i="39" s="1"/>
  <c r="P51" i="39"/>
  <c r="O51" i="39"/>
  <c r="M51" i="39"/>
  <c r="N51" i="39" s="1"/>
  <c r="K51" i="39"/>
  <c r="L51" i="39" s="1"/>
  <c r="J51" i="39"/>
  <c r="I51" i="39"/>
  <c r="G51" i="39"/>
  <c r="H51" i="39" s="1"/>
  <c r="E51" i="39"/>
  <c r="F51" i="39" s="1"/>
  <c r="D51" i="39"/>
  <c r="C51" i="39"/>
  <c r="B51" i="39"/>
  <c r="Z50" i="39"/>
  <c r="X50" i="39"/>
  <c r="V50" i="39"/>
  <c r="T50" i="39"/>
  <c r="R50" i="39"/>
  <c r="P50" i="39"/>
  <c r="N50" i="39"/>
  <c r="L50" i="39"/>
  <c r="J50" i="39"/>
  <c r="H50" i="39"/>
  <c r="F50" i="39"/>
  <c r="D50" i="39"/>
  <c r="Z49" i="39"/>
  <c r="X49" i="39"/>
  <c r="V49" i="39"/>
  <c r="T49" i="39"/>
  <c r="R49" i="39"/>
  <c r="P49" i="39"/>
  <c r="N49" i="39"/>
  <c r="L49" i="39"/>
  <c r="J49" i="39"/>
  <c r="H49" i="39"/>
  <c r="F49" i="39"/>
  <c r="D49" i="39"/>
  <c r="Z48" i="39"/>
  <c r="X48" i="39"/>
  <c r="V48" i="39"/>
  <c r="T48" i="39"/>
  <c r="R48" i="39"/>
  <c r="P48" i="39"/>
  <c r="N48" i="39"/>
  <c r="L48" i="39"/>
  <c r="J48" i="39"/>
  <c r="H48" i="39"/>
  <c r="F48" i="39"/>
  <c r="D48" i="39"/>
  <c r="Z47" i="39"/>
  <c r="X47" i="39"/>
  <c r="V47" i="39"/>
  <c r="T47" i="39"/>
  <c r="R47" i="39"/>
  <c r="P47" i="39"/>
  <c r="N47" i="39"/>
  <c r="L47" i="39"/>
  <c r="J47" i="39"/>
  <c r="H47" i="39"/>
  <c r="F47" i="39"/>
  <c r="D47" i="39"/>
  <c r="Y42" i="39"/>
  <c r="Z42" i="39" s="1"/>
  <c r="X42" i="39"/>
  <c r="W42" i="39"/>
  <c r="U42" i="39"/>
  <c r="V42" i="39" s="1"/>
  <c r="S42" i="39"/>
  <c r="T42" i="39" s="1"/>
  <c r="Q42" i="39"/>
  <c r="R42" i="39" s="1"/>
  <c r="P42" i="39"/>
  <c r="O42" i="39"/>
  <c r="M42" i="39"/>
  <c r="N42" i="39" s="1"/>
  <c r="L42" i="39"/>
  <c r="K42" i="39"/>
  <c r="I42" i="39"/>
  <c r="J42" i="39" s="1"/>
  <c r="G42" i="39"/>
  <c r="H42" i="39" s="1"/>
  <c r="E42" i="39"/>
  <c r="F42" i="39" s="1"/>
  <c r="D42" i="39"/>
  <c r="C42" i="39"/>
  <c r="B42" i="39"/>
  <c r="Z41" i="39"/>
  <c r="X41" i="39"/>
  <c r="V41" i="39"/>
  <c r="T41" i="39"/>
  <c r="R41" i="39"/>
  <c r="P41" i="39"/>
  <c r="N41" i="39"/>
  <c r="L41" i="39"/>
  <c r="J41" i="39"/>
  <c r="H41" i="39"/>
  <c r="F41" i="39"/>
  <c r="D41" i="39"/>
  <c r="Z40" i="39"/>
  <c r="X40" i="39"/>
  <c r="V40" i="39"/>
  <c r="T40" i="39"/>
  <c r="R40" i="39"/>
  <c r="P40" i="39"/>
  <c r="N40" i="39"/>
  <c r="L40" i="39"/>
  <c r="J40" i="39"/>
  <c r="H40" i="39"/>
  <c r="F40" i="39"/>
  <c r="D40" i="39"/>
  <c r="Z39" i="39"/>
  <c r="X39" i="39"/>
  <c r="V39" i="39"/>
  <c r="T39" i="39"/>
  <c r="R39" i="39"/>
  <c r="P39" i="39"/>
  <c r="N39" i="39"/>
  <c r="L39" i="39"/>
  <c r="J39" i="39"/>
  <c r="H39" i="39"/>
  <c r="F39" i="39"/>
  <c r="D39" i="39"/>
  <c r="Z38" i="39"/>
  <c r="X38" i="39"/>
  <c r="V38" i="39"/>
  <c r="T38" i="39"/>
  <c r="R38" i="39"/>
  <c r="P38" i="39"/>
  <c r="N38" i="39"/>
  <c r="L38" i="39"/>
  <c r="J38" i="39"/>
  <c r="H38" i="39"/>
  <c r="F38" i="39"/>
  <c r="D38" i="39"/>
  <c r="Z37" i="39"/>
  <c r="X37" i="39"/>
  <c r="V37" i="39"/>
  <c r="T37" i="39"/>
  <c r="R37" i="39"/>
  <c r="P37" i="39"/>
  <c r="N37" i="39"/>
  <c r="L37" i="39"/>
  <c r="J37" i="39"/>
  <c r="H37" i="39"/>
  <c r="F37" i="39"/>
  <c r="D37" i="39"/>
  <c r="Z36" i="39"/>
  <c r="X36" i="39"/>
  <c r="V36" i="39"/>
  <c r="T36" i="39"/>
  <c r="R36" i="39"/>
  <c r="P36" i="39"/>
  <c r="N36" i="39"/>
  <c r="L36" i="39"/>
  <c r="J36" i="39"/>
  <c r="H36" i="39"/>
  <c r="F36" i="39"/>
  <c r="D36" i="39"/>
  <c r="Y31" i="39"/>
  <c r="Z31" i="39" s="1"/>
  <c r="W31" i="39"/>
  <c r="X31" i="39" s="1"/>
  <c r="U31" i="39"/>
  <c r="V31" i="39" s="1"/>
  <c r="S31" i="39"/>
  <c r="T31" i="39" s="1"/>
  <c r="Q31" i="39"/>
  <c r="R31" i="39" s="1"/>
  <c r="P31" i="39"/>
  <c r="O31" i="39"/>
  <c r="M31" i="39"/>
  <c r="N31" i="39" s="1"/>
  <c r="K31" i="39"/>
  <c r="L31" i="39" s="1"/>
  <c r="I31" i="39"/>
  <c r="J31" i="39" s="1"/>
  <c r="G31" i="39"/>
  <c r="H31" i="39" s="1"/>
  <c r="E31" i="39"/>
  <c r="F31" i="39" s="1"/>
  <c r="D31" i="39"/>
  <c r="C31" i="39"/>
  <c r="B31" i="39"/>
  <c r="Z30" i="39"/>
  <c r="X30" i="39"/>
  <c r="V30" i="39"/>
  <c r="T30" i="39"/>
  <c r="R30" i="39"/>
  <c r="P30" i="39"/>
  <c r="N30" i="39"/>
  <c r="L30" i="39"/>
  <c r="J30" i="39"/>
  <c r="H30" i="39"/>
  <c r="F30" i="39"/>
  <c r="D30" i="39"/>
  <c r="Z29" i="39"/>
  <c r="X29" i="39"/>
  <c r="V29" i="39"/>
  <c r="T29" i="39"/>
  <c r="R29" i="39"/>
  <c r="P29" i="39"/>
  <c r="N29" i="39"/>
  <c r="L29" i="39"/>
  <c r="J29" i="39"/>
  <c r="H29" i="39"/>
  <c r="F29" i="39"/>
  <c r="D29" i="39"/>
  <c r="Z28" i="39"/>
  <c r="X28" i="39"/>
  <c r="V28" i="39"/>
  <c r="T28" i="39"/>
  <c r="R28" i="39"/>
  <c r="P28" i="39"/>
  <c r="N28" i="39"/>
  <c r="L28" i="39"/>
  <c r="J28" i="39"/>
  <c r="H28" i="39"/>
  <c r="F28" i="39"/>
  <c r="D28" i="39"/>
  <c r="Z27" i="39"/>
  <c r="X27" i="39"/>
  <c r="V27" i="39"/>
  <c r="T27" i="39"/>
  <c r="R27" i="39"/>
  <c r="P27" i="39"/>
  <c r="N27" i="39"/>
  <c r="L27" i="39"/>
  <c r="J27" i="39"/>
  <c r="H27" i="39"/>
  <c r="F27" i="39"/>
  <c r="D27" i="39"/>
  <c r="Z26" i="39"/>
  <c r="X26" i="39"/>
  <c r="V26" i="39"/>
  <c r="T26" i="39"/>
  <c r="R26" i="39"/>
  <c r="P26" i="39"/>
  <c r="N26" i="39"/>
  <c r="L26" i="39"/>
  <c r="J26" i="39"/>
  <c r="H26" i="39"/>
  <c r="F26" i="39"/>
  <c r="D26" i="39"/>
  <c r="Z25" i="39"/>
  <c r="X25" i="39"/>
  <c r="V25" i="39"/>
  <c r="T25" i="39"/>
  <c r="R25" i="39"/>
  <c r="P25" i="39"/>
  <c r="N25" i="39"/>
  <c r="L25" i="39"/>
  <c r="J25" i="39"/>
  <c r="H25" i="39"/>
  <c r="F25" i="39"/>
  <c r="D25" i="39"/>
  <c r="Z24" i="39"/>
  <c r="X24" i="39"/>
  <c r="V24" i="39"/>
  <c r="T24" i="39"/>
  <c r="R24" i="39"/>
  <c r="P24" i="39"/>
  <c r="N24" i="39"/>
  <c r="L24" i="39"/>
  <c r="J24" i="39"/>
  <c r="H24" i="39"/>
  <c r="F24" i="39"/>
  <c r="D24" i="39"/>
  <c r="Z23" i="39"/>
  <c r="X23" i="39"/>
  <c r="V23" i="39"/>
  <c r="T23" i="39"/>
  <c r="R23" i="39"/>
  <c r="P23" i="39"/>
  <c r="N23" i="39"/>
  <c r="L23" i="39"/>
  <c r="J23" i="39"/>
  <c r="H23" i="39"/>
  <c r="F23" i="39"/>
  <c r="D23" i="39"/>
  <c r="Z22" i="39"/>
  <c r="X22" i="39"/>
  <c r="V22" i="39"/>
  <c r="T22" i="39"/>
  <c r="R22" i="39"/>
  <c r="P22" i="39"/>
  <c r="N22" i="39"/>
  <c r="L22" i="39"/>
  <c r="J22" i="39"/>
  <c r="H22" i="39"/>
  <c r="F22" i="39"/>
  <c r="D22" i="39"/>
  <c r="Z21" i="39"/>
  <c r="X21" i="39"/>
  <c r="V21" i="39"/>
  <c r="T21" i="39"/>
  <c r="R21" i="39"/>
  <c r="P21" i="39"/>
  <c r="N21" i="39"/>
  <c r="L21" i="39"/>
  <c r="J21" i="39"/>
  <c r="H21" i="39"/>
  <c r="F21" i="39"/>
  <c r="D21" i="39"/>
  <c r="Y16" i="39"/>
  <c r="Z16" i="39" s="1"/>
  <c r="W16" i="39"/>
  <c r="X16" i="39" s="1"/>
  <c r="V16" i="39"/>
  <c r="U16" i="39"/>
  <c r="S16" i="39"/>
  <c r="T16" i="39" s="1"/>
  <c r="Q16" i="39"/>
  <c r="R16" i="39" s="1"/>
  <c r="O16" i="39"/>
  <c r="P16" i="39" s="1"/>
  <c r="M16" i="39"/>
  <c r="N16" i="39" s="1"/>
  <c r="K16" i="39"/>
  <c r="L16" i="39" s="1"/>
  <c r="J16" i="39"/>
  <c r="I16" i="39"/>
  <c r="G16" i="39"/>
  <c r="H16" i="39" s="1"/>
  <c r="E16" i="39"/>
  <c r="F16" i="39" s="1"/>
  <c r="C16" i="39"/>
  <c r="D16" i="39" s="1"/>
  <c r="B16" i="39"/>
  <c r="Z15" i="39"/>
  <c r="X15" i="39"/>
  <c r="V15" i="39"/>
  <c r="T15" i="39"/>
  <c r="R15" i="39"/>
  <c r="P15" i="39"/>
  <c r="N15" i="39"/>
  <c r="L15" i="39"/>
  <c r="J15" i="39"/>
  <c r="H15" i="39"/>
  <c r="F15" i="39"/>
  <c r="D15" i="39"/>
  <c r="Z14" i="39"/>
  <c r="X14" i="39"/>
  <c r="V14" i="39"/>
  <c r="T14" i="39"/>
  <c r="R14" i="39"/>
  <c r="P14" i="39"/>
  <c r="N14" i="39"/>
  <c r="L14" i="39"/>
  <c r="J14" i="39"/>
  <c r="H14" i="39"/>
  <c r="F14" i="39"/>
  <c r="D14" i="39"/>
  <c r="Z13" i="39"/>
  <c r="X13" i="39"/>
  <c r="V13" i="39"/>
  <c r="T13" i="39"/>
  <c r="R13" i="39"/>
  <c r="P13" i="39"/>
  <c r="N13" i="39"/>
  <c r="L13" i="39"/>
  <c r="J13" i="39"/>
  <c r="H13" i="39"/>
  <c r="F13" i="39"/>
  <c r="D13" i="39"/>
  <c r="Z12" i="39"/>
  <c r="X12" i="39"/>
  <c r="V12" i="39"/>
  <c r="T12" i="39"/>
  <c r="R12" i="39"/>
  <c r="P12" i="39"/>
  <c r="N12" i="39"/>
  <c r="L12" i="39"/>
  <c r="J12" i="39"/>
  <c r="H12" i="39"/>
  <c r="F12" i="39"/>
  <c r="D12" i="39"/>
  <c r="Z11" i="39"/>
  <c r="X11" i="39"/>
  <c r="V11" i="39"/>
  <c r="T11" i="39"/>
  <c r="R11" i="39"/>
  <c r="P11" i="39"/>
  <c r="N11" i="39"/>
  <c r="L11" i="39"/>
  <c r="J11" i="39"/>
  <c r="H11" i="39"/>
  <c r="F11" i="39"/>
  <c r="D11" i="39"/>
  <c r="Z10" i="39"/>
  <c r="X10" i="39"/>
  <c r="V10" i="39"/>
  <c r="T10" i="39"/>
  <c r="R10" i="39"/>
  <c r="P10" i="39"/>
  <c r="N10" i="39"/>
  <c r="L10" i="39"/>
  <c r="J10" i="39"/>
  <c r="H10" i="39"/>
  <c r="F10" i="39"/>
  <c r="D10" i="39"/>
  <c r="Z9" i="39"/>
  <c r="X9" i="39"/>
  <c r="V9" i="39"/>
  <c r="T9" i="39"/>
  <c r="R9" i="39"/>
  <c r="Q9" i="39"/>
  <c r="P9" i="39"/>
  <c r="N9" i="39"/>
  <c r="L9" i="39"/>
  <c r="J9" i="39"/>
  <c r="H9" i="39"/>
  <c r="F9" i="39"/>
  <c r="D9" i="39"/>
  <c r="Z8" i="39"/>
  <c r="X8" i="39"/>
  <c r="V8" i="39"/>
  <c r="T8" i="39"/>
  <c r="R8" i="39"/>
  <c r="P8" i="39"/>
  <c r="N8" i="39"/>
  <c r="L8" i="39"/>
  <c r="J8" i="39"/>
  <c r="H8" i="39"/>
  <c r="F8" i="39"/>
  <c r="D8" i="39"/>
  <c r="Z7" i="39"/>
  <c r="X7" i="39"/>
  <c r="V7" i="39"/>
  <c r="T7" i="39"/>
  <c r="R7" i="39"/>
  <c r="P7" i="39"/>
  <c r="N7" i="39"/>
  <c r="L7" i="39"/>
  <c r="J7" i="39"/>
  <c r="H7" i="39"/>
  <c r="F7" i="39"/>
  <c r="D7" i="39"/>
  <c r="F216" i="39" l="1"/>
  <c r="R216" i="39"/>
  <c r="Q228" i="39"/>
  <c r="R228" i="39" s="1"/>
  <c r="L216" i="39"/>
  <c r="L201" i="39"/>
  <c r="D195" i="39"/>
  <c r="D129" i="39"/>
  <c r="R89" i="39"/>
  <c r="F89" i="39"/>
  <c r="R76" i="39"/>
  <c r="F76" i="39"/>
  <c r="J76" i="39"/>
  <c r="V76" i="39"/>
  <c r="H65" i="39"/>
  <c r="Y29" i="32"/>
  <c r="W29" i="32"/>
  <c r="U29" i="32"/>
  <c r="S29" i="32"/>
  <c r="Z28" i="32"/>
  <c r="X28" i="32"/>
  <c r="V28" i="32"/>
  <c r="T28" i="32"/>
  <c r="Z27" i="32"/>
  <c r="X27" i="32"/>
  <c r="V27" i="32"/>
  <c r="T27" i="32"/>
  <c r="Z26" i="32"/>
  <c r="X26" i="32"/>
  <c r="V26" i="32"/>
  <c r="T26" i="32"/>
  <c r="Z25" i="32"/>
  <c r="X25" i="32"/>
  <c r="V25" i="32"/>
  <c r="T25" i="32"/>
  <c r="Z24" i="32"/>
  <c r="X24" i="32"/>
  <c r="V24" i="32"/>
  <c r="T24" i="32"/>
  <c r="Z23" i="32"/>
  <c r="X23" i="32"/>
  <c r="V23" i="32"/>
  <c r="T23" i="32"/>
  <c r="Z22" i="32"/>
  <c r="X22" i="32"/>
  <c r="V22" i="32"/>
  <c r="T22" i="32"/>
  <c r="Y17" i="32"/>
  <c r="W17" i="32"/>
  <c r="U17" i="32"/>
  <c r="S17" i="32"/>
  <c r="Z16" i="32"/>
  <c r="X16" i="32"/>
  <c r="V16" i="32"/>
  <c r="T16" i="32"/>
  <c r="Z15" i="32"/>
  <c r="X15" i="32"/>
  <c r="V15" i="32"/>
  <c r="T15" i="32"/>
  <c r="Z14" i="32"/>
  <c r="X14" i="32"/>
  <c r="V14" i="32"/>
  <c r="T14" i="32"/>
  <c r="Z13" i="32"/>
  <c r="X13" i="32"/>
  <c r="V13" i="32"/>
  <c r="T13" i="32"/>
  <c r="Z12" i="32"/>
  <c r="X12" i="32"/>
  <c r="V12" i="32"/>
  <c r="T12" i="32"/>
  <c r="Z11" i="32"/>
  <c r="X11" i="32"/>
  <c r="V11" i="32"/>
  <c r="T11" i="32"/>
  <c r="Z10" i="32"/>
  <c r="X10" i="32"/>
  <c r="V10" i="32"/>
  <c r="T10" i="32"/>
  <c r="Z9" i="32"/>
  <c r="X9" i="32"/>
  <c r="V9" i="32"/>
  <c r="T9" i="32"/>
  <c r="Z8" i="32"/>
  <c r="X8" i="32"/>
  <c r="V8" i="32"/>
  <c r="T8" i="32"/>
  <c r="Z7" i="32"/>
  <c r="X7" i="32"/>
  <c r="V7" i="32"/>
  <c r="T7" i="32"/>
  <c r="Z7" i="31"/>
  <c r="X7" i="31"/>
  <c r="V7" i="31"/>
  <c r="T7" i="31"/>
  <c r="Y10" i="14"/>
  <c r="W10" i="14"/>
  <c r="U10" i="14"/>
  <c r="S10" i="14"/>
  <c r="Z9" i="14"/>
  <c r="X9" i="14"/>
  <c r="V9" i="14"/>
  <c r="T9" i="14"/>
  <c r="Z8" i="14"/>
  <c r="X8" i="14"/>
  <c r="V8" i="14"/>
  <c r="T8" i="14"/>
  <c r="Z7" i="14"/>
  <c r="X7" i="14"/>
  <c r="V7" i="14"/>
  <c r="T7" i="14"/>
  <c r="Y12" i="13"/>
  <c r="W12" i="13"/>
  <c r="U12" i="13"/>
  <c r="S12" i="13"/>
  <c r="Z11" i="13"/>
  <c r="X11" i="13"/>
  <c r="V11" i="13"/>
  <c r="T11" i="13"/>
  <c r="Z10" i="13"/>
  <c r="X10" i="13"/>
  <c r="V10" i="13"/>
  <c r="T10" i="13"/>
  <c r="Z9" i="13"/>
  <c r="X9" i="13"/>
  <c r="V9" i="13"/>
  <c r="T9" i="13"/>
  <c r="Z8" i="13"/>
  <c r="X8" i="13"/>
  <c r="V8" i="13"/>
  <c r="T8" i="13"/>
  <c r="Z7" i="13"/>
  <c r="X7" i="13"/>
  <c r="V7" i="13"/>
  <c r="T7" i="13"/>
  <c r="Y8" i="29"/>
  <c r="W8" i="29"/>
  <c r="U8" i="29"/>
  <c r="S8" i="29"/>
  <c r="Z7" i="29"/>
  <c r="X7" i="29"/>
  <c r="V7" i="29"/>
  <c r="T7" i="29"/>
  <c r="Y9" i="30"/>
  <c r="W9" i="30"/>
  <c r="U9" i="30"/>
  <c r="S9" i="30"/>
  <c r="Z8" i="30"/>
  <c r="X8" i="30"/>
  <c r="V8" i="30"/>
  <c r="T8" i="30"/>
  <c r="Z7" i="30"/>
  <c r="X7" i="30"/>
  <c r="V7" i="30"/>
  <c r="T7" i="30"/>
  <c r="Y14" i="20"/>
  <c r="W14" i="20"/>
  <c r="U14" i="20"/>
  <c r="S14" i="20"/>
  <c r="Z13" i="20"/>
  <c r="X13" i="20"/>
  <c r="V13" i="20"/>
  <c r="T13" i="20"/>
  <c r="Z12" i="20"/>
  <c r="X12" i="20"/>
  <c r="V12" i="20"/>
  <c r="T12" i="20"/>
  <c r="Z11" i="20"/>
  <c r="X11" i="20"/>
  <c r="V11" i="20"/>
  <c r="T11" i="20"/>
  <c r="Z10" i="20"/>
  <c r="X10" i="20"/>
  <c r="V10" i="20"/>
  <c r="T10" i="20"/>
  <c r="Z9" i="20"/>
  <c r="X9" i="20"/>
  <c r="V9" i="20"/>
  <c r="T9" i="20"/>
  <c r="Z8" i="20"/>
  <c r="X8" i="20"/>
  <c r="V8" i="20"/>
  <c r="T8" i="20"/>
  <c r="Z7" i="20"/>
  <c r="X7" i="20"/>
  <c r="V7" i="20"/>
  <c r="T7" i="20"/>
  <c r="Y15" i="12"/>
  <c r="W15" i="12"/>
  <c r="U15" i="12"/>
  <c r="S15" i="12"/>
  <c r="Z14" i="12"/>
  <c r="X14" i="12"/>
  <c r="V14" i="12"/>
  <c r="T14" i="12"/>
  <c r="Z13" i="12"/>
  <c r="X13" i="12"/>
  <c r="V13" i="12"/>
  <c r="T13" i="12"/>
  <c r="Z12" i="12"/>
  <c r="X12" i="12"/>
  <c r="V12" i="12"/>
  <c r="T12" i="12"/>
  <c r="Z11" i="12"/>
  <c r="X11" i="12"/>
  <c r="V11" i="12"/>
  <c r="T11" i="12"/>
  <c r="Z10" i="12"/>
  <c r="X10" i="12"/>
  <c r="V10" i="12"/>
  <c r="T10" i="12"/>
  <c r="Z9" i="12"/>
  <c r="X9" i="12"/>
  <c r="V9" i="12"/>
  <c r="T9" i="12"/>
  <c r="Z8" i="12"/>
  <c r="X8" i="12"/>
  <c r="V8" i="12"/>
  <c r="T8" i="12"/>
  <c r="Z7" i="12"/>
  <c r="X7" i="12"/>
  <c r="V7" i="12"/>
  <c r="T7" i="12"/>
  <c r="Y12" i="11"/>
  <c r="W12" i="11"/>
  <c r="U12" i="11"/>
  <c r="S12" i="11"/>
  <c r="Z11" i="11"/>
  <c r="X11" i="11"/>
  <c r="V11" i="11"/>
  <c r="T11" i="11"/>
  <c r="Z10" i="11"/>
  <c r="X10" i="11"/>
  <c r="V10" i="11"/>
  <c r="T10" i="11"/>
  <c r="Z9" i="11"/>
  <c r="X9" i="11"/>
  <c r="V9" i="11"/>
  <c r="T9" i="11"/>
  <c r="Z8" i="11"/>
  <c r="X8" i="11"/>
  <c r="V8" i="11"/>
  <c r="T8" i="11"/>
  <c r="Z7" i="11"/>
  <c r="X7" i="11"/>
  <c r="V7" i="11"/>
  <c r="T7" i="11"/>
  <c r="Y12" i="10"/>
  <c r="W12" i="10"/>
  <c r="U12" i="10"/>
  <c r="S12" i="10"/>
  <c r="Z11" i="10"/>
  <c r="X11" i="10"/>
  <c r="V11" i="10"/>
  <c r="T11" i="10"/>
  <c r="Z10" i="10"/>
  <c r="X10" i="10"/>
  <c r="V10" i="10"/>
  <c r="T10" i="10"/>
  <c r="Z9" i="10"/>
  <c r="X9" i="10"/>
  <c r="V9" i="10"/>
  <c r="T9" i="10"/>
  <c r="Z8" i="10"/>
  <c r="X8" i="10"/>
  <c r="V8" i="10"/>
  <c r="T8" i="10"/>
  <c r="Z7" i="10"/>
  <c r="X7" i="10"/>
  <c r="V7" i="10"/>
  <c r="T7" i="10"/>
  <c r="Y13" i="9"/>
  <c r="W13" i="9"/>
  <c r="U13" i="9"/>
  <c r="S13" i="9"/>
  <c r="Z12" i="9"/>
  <c r="X12" i="9"/>
  <c r="V12" i="9"/>
  <c r="T12" i="9"/>
  <c r="Z11" i="9"/>
  <c r="X11" i="9"/>
  <c r="V11" i="9"/>
  <c r="T11" i="9"/>
  <c r="Z10" i="9"/>
  <c r="X10" i="9"/>
  <c r="V10" i="9"/>
  <c r="T10" i="9"/>
  <c r="Z9" i="9"/>
  <c r="X9" i="9"/>
  <c r="V9" i="9"/>
  <c r="T9" i="9"/>
  <c r="Z8" i="9"/>
  <c r="X8" i="9"/>
  <c r="V8" i="9"/>
  <c r="T8" i="9"/>
  <c r="Z7" i="9"/>
  <c r="X7" i="9"/>
  <c r="V7" i="9"/>
  <c r="T7" i="9"/>
  <c r="Y11" i="25"/>
  <c r="W11" i="25"/>
  <c r="U11" i="25"/>
  <c r="S11" i="25"/>
  <c r="Z10" i="25"/>
  <c r="X10" i="25"/>
  <c r="V10" i="25"/>
  <c r="T10" i="25"/>
  <c r="Z9" i="25"/>
  <c r="X9" i="25"/>
  <c r="V9" i="25"/>
  <c r="T9" i="25"/>
  <c r="Z8" i="25"/>
  <c r="X8" i="25"/>
  <c r="V8" i="25"/>
  <c r="T8" i="25"/>
  <c r="Z7" i="25"/>
  <c r="X7" i="25"/>
  <c r="V7" i="25"/>
  <c r="T7" i="25"/>
  <c r="Y12" i="8"/>
  <c r="W12" i="8"/>
  <c r="U12" i="8"/>
  <c r="S12" i="8"/>
  <c r="Z11" i="8"/>
  <c r="X11" i="8"/>
  <c r="V11" i="8"/>
  <c r="T11" i="8"/>
  <c r="Z10" i="8"/>
  <c r="X10" i="8"/>
  <c r="V10" i="8"/>
  <c r="T10" i="8"/>
  <c r="Z9" i="8"/>
  <c r="X9" i="8"/>
  <c r="V9" i="8"/>
  <c r="T9" i="8"/>
  <c r="Z8" i="8"/>
  <c r="X8" i="8"/>
  <c r="V8" i="8"/>
  <c r="T8" i="8"/>
  <c r="Z7" i="8"/>
  <c r="X7" i="8"/>
  <c r="V7" i="8"/>
  <c r="T7" i="8"/>
  <c r="Y15" i="7"/>
  <c r="W15" i="7"/>
  <c r="U15" i="7"/>
  <c r="S15" i="7"/>
  <c r="Z14" i="7"/>
  <c r="X14" i="7"/>
  <c r="V14" i="7"/>
  <c r="T14" i="7"/>
  <c r="Z13" i="7"/>
  <c r="X13" i="7"/>
  <c r="V13" i="7"/>
  <c r="T13" i="7"/>
  <c r="Z12" i="7"/>
  <c r="X12" i="7"/>
  <c r="V12" i="7"/>
  <c r="T12" i="7"/>
  <c r="Z11" i="7"/>
  <c r="X11" i="7"/>
  <c r="V11" i="7"/>
  <c r="T11" i="7"/>
  <c r="Z10" i="7"/>
  <c r="X10" i="7"/>
  <c r="V10" i="7"/>
  <c r="T10" i="7"/>
  <c r="Z9" i="7"/>
  <c r="X9" i="7"/>
  <c r="V9" i="7"/>
  <c r="T9" i="7"/>
  <c r="Z8" i="7"/>
  <c r="X8" i="7"/>
  <c r="V8" i="7"/>
  <c r="T8" i="7"/>
  <c r="Z7" i="7"/>
  <c r="X7" i="7"/>
  <c r="V7" i="7"/>
  <c r="T7" i="7"/>
  <c r="C15" i="7"/>
  <c r="Y13" i="6"/>
  <c r="W13" i="6"/>
  <c r="U13" i="6"/>
  <c r="S13" i="6"/>
  <c r="Z12" i="6"/>
  <c r="X12" i="6"/>
  <c r="V12" i="6"/>
  <c r="T12" i="6"/>
  <c r="Z11" i="6"/>
  <c r="X11" i="6"/>
  <c r="V11" i="6"/>
  <c r="T11" i="6"/>
  <c r="Z10" i="6"/>
  <c r="X10" i="6"/>
  <c r="V10" i="6"/>
  <c r="T10" i="6"/>
  <c r="Z9" i="6"/>
  <c r="X9" i="6"/>
  <c r="V9" i="6"/>
  <c r="T9" i="6"/>
  <c r="Z8" i="6"/>
  <c r="X8" i="6"/>
  <c r="V8" i="6"/>
  <c r="T8" i="6"/>
  <c r="Z7" i="6"/>
  <c r="X7" i="6"/>
  <c r="V7" i="6"/>
  <c r="T7" i="6"/>
  <c r="Y16" i="19"/>
  <c r="W16" i="19"/>
  <c r="U16" i="19"/>
  <c r="S16" i="19"/>
  <c r="Z15" i="19"/>
  <c r="X15" i="19"/>
  <c r="V15" i="19"/>
  <c r="T15" i="19"/>
  <c r="Z14" i="19"/>
  <c r="X14" i="19"/>
  <c r="V14" i="19"/>
  <c r="T14" i="19"/>
  <c r="Z13" i="19"/>
  <c r="X13" i="19"/>
  <c r="V13" i="19"/>
  <c r="T13" i="19"/>
  <c r="Z12" i="19"/>
  <c r="X12" i="19"/>
  <c r="V12" i="19"/>
  <c r="T12" i="19"/>
  <c r="Z11" i="19"/>
  <c r="X11" i="19"/>
  <c r="V11" i="19"/>
  <c r="T11" i="19"/>
  <c r="Z10" i="19"/>
  <c r="X10" i="19"/>
  <c r="V10" i="19"/>
  <c r="T10" i="19"/>
  <c r="Z9" i="19"/>
  <c r="X9" i="19"/>
  <c r="V9" i="19"/>
  <c r="T9" i="19"/>
  <c r="Z8" i="19"/>
  <c r="X8" i="19"/>
  <c r="V8" i="19"/>
  <c r="T8" i="19"/>
  <c r="Z7" i="19"/>
  <c r="X7" i="19"/>
  <c r="V7" i="19"/>
  <c r="T7" i="19"/>
  <c r="C16" i="19"/>
  <c r="P15" i="19"/>
  <c r="N15" i="19"/>
  <c r="L15" i="19"/>
  <c r="I15" i="19"/>
  <c r="J15" i="19" s="1"/>
  <c r="H15" i="19"/>
  <c r="F15" i="19"/>
  <c r="D15" i="19"/>
  <c r="Y11" i="5"/>
  <c r="W11" i="5"/>
  <c r="U11" i="5"/>
  <c r="S11" i="5"/>
  <c r="Z10" i="5"/>
  <c r="X10" i="5"/>
  <c r="V10" i="5"/>
  <c r="T10" i="5"/>
  <c r="Z9" i="5"/>
  <c r="X9" i="5"/>
  <c r="V9" i="5"/>
  <c r="T9" i="5"/>
  <c r="Z8" i="5"/>
  <c r="X8" i="5"/>
  <c r="V8" i="5"/>
  <c r="T8" i="5"/>
  <c r="Z7" i="5"/>
  <c r="X7" i="5"/>
  <c r="V7" i="5"/>
  <c r="T7" i="5"/>
  <c r="Y13" i="4"/>
  <c r="W13" i="4"/>
  <c r="U13" i="4"/>
  <c r="S13" i="4"/>
  <c r="Z12" i="4"/>
  <c r="X12" i="4"/>
  <c r="V12" i="4"/>
  <c r="T12" i="4"/>
  <c r="Z11" i="4"/>
  <c r="X11" i="4"/>
  <c r="V11" i="4"/>
  <c r="T11" i="4"/>
  <c r="Z10" i="4"/>
  <c r="X10" i="4"/>
  <c r="V10" i="4"/>
  <c r="T10" i="4"/>
  <c r="Z9" i="4"/>
  <c r="X9" i="4"/>
  <c r="V9" i="4"/>
  <c r="T9" i="4"/>
  <c r="Z8" i="4"/>
  <c r="X8" i="4"/>
  <c r="V8" i="4"/>
  <c r="T8" i="4"/>
  <c r="Z7" i="4"/>
  <c r="X7" i="4"/>
  <c r="V7" i="4"/>
  <c r="T7" i="4"/>
  <c r="Y17" i="3"/>
  <c r="W17" i="3"/>
  <c r="U17" i="3"/>
  <c r="S17" i="3"/>
  <c r="Z16" i="3"/>
  <c r="X16" i="3"/>
  <c r="V16" i="3"/>
  <c r="T16" i="3"/>
  <c r="Z15" i="3"/>
  <c r="X15" i="3"/>
  <c r="V15" i="3"/>
  <c r="T15" i="3"/>
  <c r="Z14" i="3"/>
  <c r="X14" i="3"/>
  <c r="V14" i="3"/>
  <c r="T14" i="3"/>
  <c r="Z13" i="3"/>
  <c r="X13" i="3"/>
  <c r="V13" i="3"/>
  <c r="T13" i="3"/>
  <c r="Z12" i="3"/>
  <c r="X12" i="3"/>
  <c r="V12" i="3"/>
  <c r="T12" i="3"/>
  <c r="Z11" i="3"/>
  <c r="X11" i="3"/>
  <c r="V11" i="3"/>
  <c r="T11" i="3"/>
  <c r="Z10" i="3"/>
  <c r="X10" i="3"/>
  <c r="V10" i="3"/>
  <c r="T10" i="3"/>
  <c r="Z9" i="3"/>
  <c r="X9" i="3"/>
  <c r="V9" i="3"/>
  <c r="T9" i="3"/>
  <c r="Z8" i="3"/>
  <c r="X8" i="3"/>
  <c r="V8" i="3"/>
  <c r="T8" i="3"/>
  <c r="Z7" i="3"/>
  <c r="X7" i="3"/>
  <c r="V7" i="3"/>
  <c r="T7" i="3"/>
  <c r="Y16" i="2"/>
  <c r="W16" i="2"/>
  <c r="U16" i="2"/>
  <c r="S16" i="2"/>
  <c r="Z15" i="2"/>
  <c r="X15" i="2"/>
  <c r="V15" i="2"/>
  <c r="T15" i="2"/>
  <c r="Z14" i="2"/>
  <c r="X14" i="2"/>
  <c r="V14" i="2"/>
  <c r="T14" i="2"/>
  <c r="Z13" i="2"/>
  <c r="X13" i="2"/>
  <c r="V13" i="2"/>
  <c r="T13" i="2"/>
  <c r="Z12" i="2"/>
  <c r="X12" i="2"/>
  <c r="V12" i="2"/>
  <c r="T12" i="2"/>
  <c r="Z11" i="2"/>
  <c r="X11" i="2"/>
  <c r="V11" i="2"/>
  <c r="T11" i="2"/>
  <c r="Z10" i="2"/>
  <c r="X10" i="2"/>
  <c r="V10" i="2"/>
  <c r="T10" i="2"/>
  <c r="Z9" i="2"/>
  <c r="X9" i="2"/>
  <c r="V9" i="2"/>
  <c r="T9" i="2"/>
  <c r="Z8" i="2"/>
  <c r="X8" i="2"/>
  <c r="V8" i="2"/>
  <c r="T8" i="2"/>
  <c r="Z7" i="2"/>
  <c r="X7" i="2"/>
  <c r="V7" i="2"/>
  <c r="T7" i="2"/>
  <c r="E29" i="32" l="1"/>
  <c r="C29" i="32"/>
  <c r="F28" i="32"/>
  <c r="D28" i="32"/>
  <c r="F27" i="32"/>
  <c r="D27" i="32"/>
  <c r="F26" i="32"/>
  <c r="D26" i="32"/>
  <c r="F25" i="32"/>
  <c r="D25" i="32"/>
  <c r="F24" i="32"/>
  <c r="D24" i="32"/>
  <c r="F23" i="32"/>
  <c r="D23" i="32"/>
  <c r="F22" i="32"/>
  <c r="D22" i="32"/>
  <c r="E17" i="32"/>
  <c r="C17" i="32"/>
  <c r="F16" i="32"/>
  <c r="D16" i="32"/>
  <c r="F15" i="32"/>
  <c r="D15" i="32"/>
  <c r="F14" i="32"/>
  <c r="D14" i="32"/>
  <c r="F13" i="32"/>
  <c r="D13" i="32"/>
  <c r="F12" i="32"/>
  <c r="D12" i="32"/>
  <c r="F11" i="32"/>
  <c r="D11" i="32"/>
  <c r="F10" i="32"/>
  <c r="D10" i="32"/>
  <c r="F9" i="32"/>
  <c r="D9" i="32"/>
  <c r="F8" i="32"/>
  <c r="D8" i="32"/>
  <c r="F7" i="32"/>
  <c r="D7" i="32"/>
  <c r="E8" i="31"/>
  <c r="C8" i="31"/>
  <c r="F7" i="31"/>
  <c r="D7" i="31"/>
  <c r="E10" i="14"/>
  <c r="C10" i="14"/>
  <c r="F9" i="14"/>
  <c r="D9" i="14"/>
  <c r="F8" i="14"/>
  <c r="D8" i="14"/>
  <c r="F7" i="14"/>
  <c r="D7" i="14"/>
  <c r="E12" i="13"/>
  <c r="C12" i="13"/>
  <c r="F11" i="13"/>
  <c r="D11" i="13"/>
  <c r="F10" i="13"/>
  <c r="D10" i="13"/>
  <c r="F9" i="13"/>
  <c r="D9" i="13"/>
  <c r="F8" i="13"/>
  <c r="D8" i="13"/>
  <c r="F7" i="13"/>
  <c r="D7" i="13"/>
  <c r="E8" i="29"/>
  <c r="C8" i="29"/>
  <c r="F7" i="29"/>
  <c r="D7" i="29"/>
  <c r="E9" i="30"/>
  <c r="C9" i="30"/>
  <c r="F8" i="30"/>
  <c r="D8" i="30"/>
  <c r="F7" i="30"/>
  <c r="D7" i="30"/>
  <c r="E14" i="20"/>
  <c r="C14" i="20"/>
  <c r="F13" i="20"/>
  <c r="D13" i="20"/>
  <c r="F12" i="20"/>
  <c r="D12" i="20"/>
  <c r="F11" i="20"/>
  <c r="D11" i="20"/>
  <c r="F10" i="20"/>
  <c r="D10" i="20"/>
  <c r="F9" i="20"/>
  <c r="D9" i="20"/>
  <c r="F8" i="20"/>
  <c r="D8" i="20"/>
  <c r="F7" i="20"/>
  <c r="D7" i="20"/>
  <c r="E15" i="12"/>
  <c r="C15" i="12"/>
  <c r="F14" i="12"/>
  <c r="D14" i="12"/>
  <c r="F13" i="12"/>
  <c r="D13" i="12"/>
  <c r="F12" i="12"/>
  <c r="D12" i="12"/>
  <c r="F11" i="12"/>
  <c r="D11" i="12"/>
  <c r="F10" i="12"/>
  <c r="D10" i="12"/>
  <c r="F9" i="12"/>
  <c r="D9" i="12"/>
  <c r="F8" i="12"/>
  <c r="D8" i="12"/>
  <c r="F7" i="12"/>
  <c r="D7" i="12"/>
  <c r="E12" i="11"/>
  <c r="C12" i="11"/>
  <c r="F11" i="11"/>
  <c r="D11" i="11"/>
  <c r="F10" i="11"/>
  <c r="D10" i="11"/>
  <c r="F9" i="11"/>
  <c r="D9" i="11"/>
  <c r="F8" i="11"/>
  <c r="D8" i="11"/>
  <c r="F7" i="11"/>
  <c r="D7" i="11"/>
  <c r="E12" i="10"/>
  <c r="C12" i="10"/>
  <c r="F11" i="10"/>
  <c r="D11" i="10"/>
  <c r="F10" i="10"/>
  <c r="D10" i="10"/>
  <c r="F9" i="10"/>
  <c r="D9" i="10"/>
  <c r="F8" i="10"/>
  <c r="D8" i="10"/>
  <c r="F7" i="10"/>
  <c r="D7" i="10"/>
  <c r="E13" i="9"/>
  <c r="C13" i="9"/>
  <c r="F12" i="9"/>
  <c r="D12" i="9"/>
  <c r="F11" i="9"/>
  <c r="D11" i="9"/>
  <c r="F10" i="9"/>
  <c r="D10" i="9"/>
  <c r="F9" i="9"/>
  <c r="D9" i="9"/>
  <c r="F8" i="9"/>
  <c r="D8" i="9"/>
  <c r="F7" i="9"/>
  <c r="D7" i="9"/>
  <c r="E11" i="25"/>
  <c r="C11" i="25"/>
  <c r="F7" i="25"/>
  <c r="D7" i="25"/>
  <c r="E12" i="8"/>
  <c r="C12" i="8"/>
  <c r="F11" i="8"/>
  <c r="D11" i="8"/>
  <c r="F10" i="8"/>
  <c r="D10" i="8"/>
  <c r="F9" i="8"/>
  <c r="D9" i="8"/>
  <c r="F8" i="8"/>
  <c r="D8" i="8"/>
  <c r="F7" i="8"/>
  <c r="D7" i="8"/>
  <c r="E15" i="7"/>
  <c r="F12" i="7"/>
  <c r="D12" i="7"/>
  <c r="F11" i="7"/>
  <c r="D11" i="7"/>
  <c r="F10" i="7"/>
  <c r="D10" i="7"/>
  <c r="F9" i="7"/>
  <c r="D9" i="7"/>
  <c r="F8" i="7"/>
  <c r="D8" i="7"/>
  <c r="F7" i="7"/>
  <c r="D7" i="7"/>
  <c r="E13" i="6"/>
  <c r="C13" i="6"/>
  <c r="F12" i="6"/>
  <c r="D12" i="6"/>
  <c r="F11" i="6"/>
  <c r="D11" i="6"/>
  <c r="F10" i="6"/>
  <c r="D10" i="6"/>
  <c r="F9" i="6"/>
  <c r="D9" i="6"/>
  <c r="F8" i="6"/>
  <c r="D8" i="6"/>
  <c r="F7" i="6"/>
  <c r="D7" i="6"/>
  <c r="E16" i="19"/>
  <c r="F14" i="19"/>
  <c r="D14" i="19"/>
  <c r="F13" i="19"/>
  <c r="D13" i="19"/>
  <c r="F12" i="19"/>
  <c r="D12" i="19"/>
  <c r="F11" i="19"/>
  <c r="D11" i="19"/>
  <c r="F10" i="19"/>
  <c r="D10" i="19"/>
  <c r="F9" i="19"/>
  <c r="D9" i="19"/>
  <c r="F7" i="19"/>
  <c r="D7" i="19"/>
  <c r="E11" i="5"/>
  <c r="C11" i="5"/>
  <c r="F10" i="5"/>
  <c r="D10" i="5"/>
  <c r="F9" i="5"/>
  <c r="D9" i="5"/>
  <c r="F8" i="5"/>
  <c r="D8" i="5"/>
  <c r="F7" i="5"/>
  <c r="D7" i="5"/>
  <c r="E13" i="4"/>
  <c r="C13" i="4"/>
  <c r="F12" i="4"/>
  <c r="D12" i="4"/>
  <c r="F11" i="4"/>
  <c r="D11" i="4"/>
  <c r="F10" i="4"/>
  <c r="D10" i="4"/>
  <c r="F9" i="4"/>
  <c r="D9" i="4"/>
  <c r="F8" i="4"/>
  <c r="D8" i="4"/>
  <c r="F7" i="4"/>
  <c r="D7" i="4"/>
  <c r="E17" i="3"/>
  <c r="C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E16" i="2"/>
  <c r="C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Q27" i="32" l="1"/>
  <c r="Q12" i="20"/>
  <c r="O12" i="10"/>
  <c r="Q9" i="2" l="1"/>
  <c r="I8" i="22" l="1"/>
  <c r="I7" i="22"/>
  <c r="O12" i="13"/>
  <c r="P38" i="34"/>
  <c r="N38" i="34"/>
  <c r="L38" i="34"/>
  <c r="H38" i="34"/>
  <c r="F38" i="34"/>
  <c r="D38" i="34"/>
  <c r="C38" i="34"/>
  <c r="P37" i="34"/>
  <c r="N37" i="34"/>
  <c r="L37" i="34"/>
  <c r="H37" i="34"/>
  <c r="F37" i="34"/>
  <c r="D37" i="34"/>
  <c r="C37" i="34"/>
  <c r="L4" i="34"/>
  <c r="L5" i="34"/>
  <c r="L6" i="34"/>
  <c r="L7" i="34"/>
  <c r="P54" i="34"/>
  <c r="P55" i="34"/>
  <c r="P56" i="34"/>
  <c r="P57" i="34"/>
  <c r="P58" i="34"/>
  <c r="N54" i="34"/>
  <c r="N55" i="34"/>
  <c r="N56" i="34"/>
  <c r="N57" i="34"/>
  <c r="N58" i="34"/>
  <c r="L54" i="34"/>
  <c r="L55" i="34"/>
  <c r="L56" i="34"/>
  <c r="L57" i="34"/>
  <c r="L58" i="34"/>
  <c r="H54" i="34"/>
  <c r="H55" i="34"/>
  <c r="H56" i="34"/>
  <c r="H57" i="34"/>
  <c r="H58" i="34"/>
  <c r="I58" i="34" s="1"/>
  <c r="F54" i="34"/>
  <c r="F55" i="34"/>
  <c r="F56" i="34"/>
  <c r="F57" i="34"/>
  <c r="F58" i="34"/>
  <c r="D54" i="34"/>
  <c r="D55" i="34"/>
  <c r="D56" i="34"/>
  <c r="J56" i="34" s="1"/>
  <c r="K56" i="34" s="1"/>
  <c r="D57" i="34"/>
  <c r="D58" i="34"/>
  <c r="C54" i="34"/>
  <c r="C55" i="34"/>
  <c r="C56" i="34"/>
  <c r="C57" i="34"/>
  <c r="C59" i="34" s="1"/>
  <c r="C58" i="34"/>
  <c r="P52" i="34"/>
  <c r="P51" i="34"/>
  <c r="N52" i="34"/>
  <c r="N51" i="34"/>
  <c r="L52" i="34"/>
  <c r="L51" i="34"/>
  <c r="H52" i="34"/>
  <c r="H51" i="34"/>
  <c r="F52" i="34"/>
  <c r="F51" i="34"/>
  <c r="D52" i="34"/>
  <c r="D51" i="34"/>
  <c r="J51" i="34" s="1"/>
  <c r="C52" i="34"/>
  <c r="C51" i="34"/>
  <c r="O24" i="21"/>
  <c r="M24" i="21"/>
  <c r="K24" i="21"/>
  <c r="G24" i="21"/>
  <c r="E24" i="21"/>
  <c r="C24" i="21"/>
  <c r="B24" i="21"/>
  <c r="Q23" i="21"/>
  <c r="R23" i="21" s="1"/>
  <c r="P23" i="21"/>
  <c r="N23" i="21"/>
  <c r="L23" i="21"/>
  <c r="I23" i="21"/>
  <c r="J23" i="21" s="1"/>
  <c r="H23" i="21"/>
  <c r="F23" i="21"/>
  <c r="D23" i="21"/>
  <c r="Q22" i="21"/>
  <c r="R22" i="21" s="1"/>
  <c r="P22" i="21"/>
  <c r="N22" i="21"/>
  <c r="L22" i="21"/>
  <c r="I22" i="21"/>
  <c r="J22" i="21" s="1"/>
  <c r="H22" i="21"/>
  <c r="F22" i="21"/>
  <c r="D22" i="21"/>
  <c r="Q21" i="21"/>
  <c r="R21" i="21" s="1"/>
  <c r="P21" i="21"/>
  <c r="N21" i="21"/>
  <c r="L21" i="21"/>
  <c r="I21" i="21"/>
  <c r="J21" i="21" s="1"/>
  <c r="H21" i="21"/>
  <c r="F21" i="21"/>
  <c r="D21" i="21"/>
  <c r="Q20" i="21"/>
  <c r="R20" i="21" s="1"/>
  <c r="P20" i="21"/>
  <c r="N20" i="21"/>
  <c r="L20" i="21"/>
  <c r="I20" i="21"/>
  <c r="J20" i="21" s="1"/>
  <c r="H20" i="21"/>
  <c r="F20" i="21"/>
  <c r="D20" i="21"/>
  <c r="Q19" i="21"/>
  <c r="R19" i="21" s="1"/>
  <c r="P19" i="21"/>
  <c r="N19" i="21"/>
  <c r="L19" i="21"/>
  <c r="I19" i="21"/>
  <c r="J19" i="21" s="1"/>
  <c r="H19" i="21"/>
  <c r="F19" i="21"/>
  <c r="D19" i="21"/>
  <c r="H10" i="9"/>
  <c r="J10" i="9"/>
  <c r="L10" i="9"/>
  <c r="N10" i="9"/>
  <c r="P10" i="9"/>
  <c r="R10" i="9"/>
  <c r="H11" i="9"/>
  <c r="J11" i="9"/>
  <c r="L11" i="9"/>
  <c r="N11" i="9"/>
  <c r="P11" i="9"/>
  <c r="R11" i="9"/>
  <c r="R51" i="34" l="1"/>
  <c r="S51" i="34" s="1"/>
  <c r="J58" i="34"/>
  <c r="K58" i="34" s="1"/>
  <c r="R52" i="34"/>
  <c r="J54" i="34"/>
  <c r="K54" i="34" s="1"/>
  <c r="I56" i="34"/>
  <c r="O51" i="34"/>
  <c r="Q51" i="34"/>
  <c r="I54" i="34"/>
  <c r="O58" i="34"/>
  <c r="O52" i="34"/>
  <c r="Q52" i="34"/>
  <c r="K51" i="34"/>
  <c r="G51" i="34"/>
  <c r="I51" i="34"/>
  <c r="G55" i="34"/>
  <c r="E52" i="34"/>
  <c r="G52" i="34"/>
  <c r="I52" i="34"/>
  <c r="S52" i="34"/>
  <c r="J55" i="34"/>
  <c r="K55" i="34" s="1"/>
  <c r="G54" i="34"/>
  <c r="I57" i="34"/>
  <c r="I55" i="34"/>
  <c r="M52" i="34"/>
  <c r="M51" i="34"/>
  <c r="J57" i="34"/>
  <c r="K57" i="34" s="1"/>
  <c r="J38" i="34"/>
  <c r="J37" i="34"/>
  <c r="K37" i="34" s="1"/>
  <c r="J52" i="34"/>
  <c r="K52" i="34" s="1"/>
  <c r="E51" i="34"/>
  <c r="O56" i="34"/>
  <c r="O54" i="34"/>
  <c r="Q57" i="34"/>
  <c r="Q55" i="34"/>
  <c r="P59" i="34"/>
  <c r="Q59" i="34" s="1"/>
  <c r="L59" i="34"/>
  <c r="O57" i="34"/>
  <c r="O55" i="34"/>
  <c r="Q58" i="34"/>
  <c r="Q56" i="34"/>
  <c r="Q54" i="34"/>
  <c r="O38" i="34"/>
  <c r="Q38" i="34"/>
  <c r="E37" i="34"/>
  <c r="I37" i="34"/>
  <c r="O37" i="34"/>
  <c r="G37" i="34"/>
  <c r="M37" i="34"/>
  <c r="Q37" i="34"/>
  <c r="N59" i="34"/>
  <c r="O59" i="34" s="1"/>
  <c r="Q24" i="21"/>
  <c r="R37" i="34"/>
  <c r="S37" i="34" s="1"/>
  <c r="I24" i="21"/>
  <c r="J24" i="21" s="1"/>
  <c r="F24" i="21"/>
  <c r="R24" i="21"/>
  <c r="P24" i="21"/>
  <c r="H24" i="21"/>
  <c r="N24" i="21"/>
  <c r="D24" i="21"/>
  <c r="L24" i="21"/>
  <c r="R59" i="34" l="1"/>
  <c r="S59" i="34" s="1"/>
  <c r="P116" i="34"/>
  <c r="N116" i="34"/>
  <c r="P115" i="34"/>
  <c r="N115" i="34"/>
  <c r="P114" i="34"/>
  <c r="N114" i="34"/>
  <c r="P113" i="34"/>
  <c r="N113" i="34"/>
  <c r="P112" i="34"/>
  <c r="N112" i="34"/>
  <c r="P111" i="34"/>
  <c r="N111" i="34"/>
  <c r="P110" i="34"/>
  <c r="N110" i="34"/>
  <c r="P109" i="34"/>
  <c r="N109" i="34"/>
  <c r="P108" i="34"/>
  <c r="N108" i="34"/>
  <c r="P107" i="34"/>
  <c r="N107" i="34"/>
  <c r="P105" i="34"/>
  <c r="N105" i="34"/>
  <c r="P104" i="34"/>
  <c r="N104" i="34"/>
  <c r="P103" i="34"/>
  <c r="N103" i="34"/>
  <c r="P102" i="34"/>
  <c r="N102" i="34"/>
  <c r="P101" i="34"/>
  <c r="N101" i="34"/>
  <c r="P99" i="34"/>
  <c r="N99" i="34"/>
  <c r="P98" i="34"/>
  <c r="N98" i="34"/>
  <c r="P97" i="34"/>
  <c r="N97" i="34"/>
  <c r="P96" i="34"/>
  <c r="N96" i="34"/>
  <c r="P95" i="34"/>
  <c r="N95" i="34"/>
  <c r="P94" i="34"/>
  <c r="N94" i="34"/>
  <c r="P93" i="34"/>
  <c r="N93" i="34"/>
  <c r="P92" i="34"/>
  <c r="N92" i="34"/>
  <c r="P91" i="34"/>
  <c r="N91" i="34"/>
  <c r="P90" i="34"/>
  <c r="N90" i="34"/>
  <c r="P88" i="34"/>
  <c r="N88" i="34"/>
  <c r="P87" i="34"/>
  <c r="N87" i="34"/>
  <c r="P86" i="34"/>
  <c r="N86" i="34"/>
  <c r="P85" i="34"/>
  <c r="N85" i="34"/>
  <c r="P84" i="34"/>
  <c r="N84" i="34"/>
  <c r="P83" i="34"/>
  <c r="N83" i="34"/>
  <c r="P82" i="34"/>
  <c r="N82" i="34"/>
  <c r="P81" i="34"/>
  <c r="N81" i="34"/>
  <c r="P79" i="34"/>
  <c r="N79" i="34"/>
  <c r="P78" i="34"/>
  <c r="N78" i="34"/>
  <c r="P77" i="34"/>
  <c r="N77" i="34"/>
  <c r="P76" i="34"/>
  <c r="N76" i="34"/>
  <c r="P75" i="34"/>
  <c r="N75" i="34"/>
  <c r="P74" i="34"/>
  <c r="N74" i="34"/>
  <c r="P73" i="34"/>
  <c r="N73" i="34"/>
  <c r="P71" i="34"/>
  <c r="N71" i="34"/>
  <c r="P70" i="34"/>
  <c r="N70" i="34"/>
  <c r="P69" i="34"/>
  <c r="N69" i="34"/>
  <c r="P68" i="34"/>
  <c r="N68" i="34"/>
  <c r="P67" i="34"/>
  <c r="N67" i="34"/>
  <c r="P66" i="34"/>
  <c r="N66" i="34"/>
  <c r="P65" i="34"/>
  <c r="N65" i="34"/>
  <c r="P64" i="34"/>
  <c r="N64" i="34"/>
  <c r="P63" i="34"/>
  <c r="N63" i="34"/>
  <c r="P62" i="34"/>
  <c r="N62" i="34"/>
  <c r="P61" i="34"/>
  <c r="N61" i="34"/>
  <c r="P60" i="34"/>
  <c r="N60" i="34"/>
  <c r="P53" i="34"/>
  <c r="N53" i="34"/>
  <c r="P49" i="34"/>
  <c r="N49" i="34"/>
  <c r="P48" i="34"/>
  <c r="N48" i="34"/>
  <c r="P47" i="34"/>
  <c r="N47" i="34"/>
  <c r="P46" i="34"/>
  <c r="N46" i="34"/>
  <c r="P44" i="34"/>
  <c r="N44" i="34"/>
  <c r="P43" i="34"/>
  <c r="N43" i="34"/>
  <c r="P42" i="34"/>
  <c r="N42" i="34"/>
  <c r="P41" i="34"/>
  <c r="N41" i="34"/>
  <c r="P40" i="34"/>
  <c r="N40" i="34"/>
  <c r="P39" i="34"/>
  <c r="N39" i="34"/>
  <c r="P36" i="34"/>
  <c r="N36" i="34"/>
  <c r="P35" i="34"/>
  <c r="N35" i="34"/>
  <c r="P34" i="34"/>
  <c r="N34" i="34"/>
  <c r="P33" i="34"/>
  <c r="N33" i="34"/>
  <c r="P32" i="34"/>
  <c r="N32" i="34"/>
  <c r="P31" i="34"/>
  <c r="N31" i="34"/>
  <c r="P30" i="34"/>
  <c r="N30" i="34"/>
  <c r="P29" i="34"/>
  <c r="N29" i="34"/>
  <c r="P28" i="34"/>
  <c r="N28" i="34"/>
  <c r="P27" i="34"/>
  <c r="N27" i="34"/>
  <c r="P25" i="34"/>
  <c r="N25" i="34"/>
  <c r="P24" i="34"/>
  <c r="N24" i="34"/>
  <c r="P23" i="34"/>
  <c r="N23" i="34"/>
  <c r="P22" i="34"/>
  <c r="N22" i="34"/>
  <c r="P21" i="34"/>
  <c r="N21" i="34"/>
  <c r="P20" i="34"/>
  <c r="N20" i="34"/>
  <c r="P19" i="34"/>
  <c r="N19" i="34"/>
  <c r="P17" i="34"/>
  <c r="N17" i="34"/>
  <c r="P16" i="34"/>
  <c r="N16" i="34"/>
  <c r="P15" i="34"/>
  <c r="N15" i="34"/>
  <c r="P14" i="34"/>
  <c r="N14" i="34"/>
  <c r="P13" i="34"/>
  <c r="N13" i="34"/>
  <c r="P12" i="34"/>
  <c r="N12" i="34"/>
  <c r="P11" i="34"/>
  <c r="N11" i="34"/>
  <c r="P10" i="34"/>
  <c r="N10" i="34"/>
  <c r="P9" i="34"/>
  <c r="N9" i="34"/>
  <c r="P8" i="34"/>
  <c r="N8" i="34"/>
  <c r="P7" i="34"/>
  <c r="N7" i="34"/>
  <c r="P6" i="34"/>
  <c r="N6" i="34"/>
  <c r="P5" i="34"/>
  <c r="N5" i="34"/>
  <c r="P4" i="34"/>
  <c r="N4" i="34"/>
  <c r="P117" i="34"/>
  <c r="N117" i="34"/>
  <c r="Q9" i="30"/>
  <c r="O9" i="30"/>
  <c r="R8" i="30"/>
  <c r="P8" i="30"/>
  <c r="R7" i="30"/>
  <c r="P7" i="30"/>
  <c r="Q8" i="29"/>
  <c r="O8" i="29"/>
  <c r="R7" i="29"/>
  <c r="P7" i="29"/>
  <c r="P100" i="34"/>
  <c r="N100" i="34"/>
  <c r="Q8" i="31"/>
  <c r="O8" i="31"/>
  <c r="R7" i="31"/>
  <c r="P7" i="31"/>
  <c r="P89" i="34"/>
  <c r="N89" i="34"/>
  <c r="R14" i="19"/>
  <c r="R7" i="19"/>
  <c r="R9" i="19"/>
  <c r="R10" i="19"/>
  <c r="R11" i="19"/>
  <c r="R12" i="19"/>
  <c r="R13" i="19"/>
  <c r="Q16" i="19"/>
  <c r="O16" i="19"/>
  <c r="P14" i="19"/>
  <c r="P13" i="19"/>
  <c r="P12" i="19"/>
  <c r="P11" i="19"/>
  <c r="P10" i="19"/>
  <c r="P9" i="19"/>
  <c r="P7" i="19"/>
  <c r="P80" i="34"/>
  <c r="N80" i="34"/>
  <c r="Q14" i="20"/>
  <c r="O14" i="20"/>
  <c r="R13" i="20"/>
  <c r="P13" i="20"/>
  <c r="R12" i="20"/>
  <c r="P12" i="20"/>
  <c r="R11" i="20"/>
  <c r="P11" i="20"/>
  <c r="R10" i="20"/>
  <c r="P10" i="20"/>
  <c r="R9" i="20"/>
  <c r="P9" i="20"/>
  <c r="R8" i="20"/>
  <c r="P8" i="20"/>
  <c r="R7" i="20"/>
  <c r="P7" i="20"/>
  <c r="Q29" i="32"/>
  <c r="O29" i="32"/>
  <c r="R28" i="32"/>
  <c r="P28" i="32"/>
  <c r="R27" i="32"/>
  <c r="P27" i="32"/>
  <c r="R26" i="32"/>
  <c r="P26" i="32"/>
  <c r="R25" i="32"/>
  <c r="P25" i="32"/>
  <c r="R24" i="32"/>
  <c r="P24" i="32"/>
  <c r="R23" i="32"/>
  <c r="P23" i="32"/>
  <c r="R22" i="32"/>
  <c r="P22" i="32"/>
  <c r="Q17" i="32"/>
  <c r="O17" i="32"/>
  <c r="R16" i="32"/>
  <c r="P16" i="32"/>
  <c r="R15" i="32"/>
  <c r="P15" i="32"/>
  <c r="R14" i="32"/>
  <c r="P14" i="32"/>
  <c r="R13" i="32"/>
  <c r="P13" i="32"/>
  <c r="R12" i="32"/>
  <c r="P12" i="32"/>
  <c r="R11" i="32"/>
  <c r="P11" i="32"/>
  <c r="R10" i="32"/>
  <c r="P10" i="32"/>
  <c r="R9" i="32"/>
  <c r="P9" i="32"/>
  <c r="R8" i="32"/>
  <c r="P8" i="32"/>
  <c r="R7" i="32"/>
  <c r="P7" i="32"/>
  <c r="Q7" i="21"/>
  <c r="R7" i="21" s="1"/>
  <c r="O15" i="21"/>
  <c r="M15" i="21"/>
  <c r="Q14" i="21"/>
  <c r="R14" i="21" s="1"/>
  <c r="P14" i="21"/>
  <c r="N14" i="21"/>
  <c r="Q13" i="21"/>
  <c r="R13" i="21" s="1"/>
  <c r="P13" i="21"/>
  <c r="N13" i="21"/>
  <c r="Q12" i="21"/>
  <c r="R12" i="21" s="1"/>
  <c r="P12" i="21"/>
  <c r="N12" i="21"/>
  <c r="Q11" i="21"/>
  <c r="R11" i="21" s="1"/>
  <c r="P11" i="21"/>
  <c r="N11" i="21"/>
  <c r="Q10" i="21"/>
  <c r="R10" i="21" s="1"/>
  <c r="P10" i="21"/>
  <c r="N10" i="21"/>
  <c r="Q9" i="21"/>
  <c r="R9" i="21" s="1"/>
  <c r="P9" i="21"/>
  <c r="N9" i="21"/>
  <c r="Q8" i="21"/>
  <c r="R8" i="21" s="1"/>
  <c r="P8" i="21"/>
  <c r="N8" i="21"/>
  <c r="P7" i="21"/>
  <c r="N7" i="21"/>
  <c r="O9" i="24"/>
  <c r="M9" i="24"/>
  <c r="Q8" i="24"/>
  <c r="R8" i="24" s="1"/>
  <c r="P8" i="24"/>
  <c r="N8" i="24"/>
  <c r="Q7" i="24"/>
  <c r="R7" i="24" s="1"/>
  <c r="P7" i="24"/>
  <c r="N7" i="24"/>
  <c r="O9" i="23"/>
  <c r="M9" i="23"/>
  <c r="Q8" i="23"/>
  <c r="R8" i="23" s="1"/>
  <c r="P8" i="23"/>
  <c r="N8" i="23"/>
  <c r="Q7" i="23"/>
  <c r="R7" i="23" s="1"/>
  <c r="P7" i="23"/>
  <c r="N7" i="23"/>
  <c r="O9" i="22"/>
  <c r="M9" i="22"/>
  <c r="Q8" i="22"/>
  <c r="R8" i="22" s="1"/>
  <c r="P8" i="22"/>
  <c r="N8" i="22"/>
  <c r="Q7" i="22"/>
  <c r="R7" i="22" s="1"/>
  <c r="P7" i="22"/>
  <c r="N7" i="22"/>
  <c r="P50" i="34"/>
  <c r="N50" i="34"/>
  <c r="Q11" i="25"/>
  <c r="O11" i="25"/>
  <c r="R7" i="25"/>
  <c r="P7" i="25"/>
  <c r="Q10" i="14"/>
  <c r="O10" i="14"/>
  <c r="R9" i="14"/>
  <c r="P9" i="14"/>
  <c r="R8" i="14"/>
  <c r="P8" i="14"/>
  <c r="R7" i="14"/>
  <c r="P7" i="14"/>
  <c r="Q12" i="13"/>
  <c r="R11" i="13"/>
  <c r="P11" i="13"/>
  <c r="R10" i="13"/>
  <c r="P10" i="13"/>
  <c r="R9" i="13"/>
  <c r="P9" i="13"/>
  <c r="R8" i="13"/>
  <c r="P8" i="13"/>
  <c r="R7" i="13"/>
  <c r="P7" i="13"/>
  <c r="R7" i="12"/>
  <c r="Q15" i="12"/>
  <c r="O15" i="12"/>
  <c r="R14" i="12"/>
  <c r="P14" i="12"/>
  <c r="R13" i="12"/>
  <c r="P13" i="12"/>
  <c r="R12" i="12"/>
  <c r="P12" i="12"/>
  <c r="R11" i="12"/>
  <c r="P11" i="12"/>
  <c r="R10" i="12"/>
  <c r="P10" i="12"/>
  <c r="R9" i="12"/>
  <c r="P9" i="12"/>
  <c r="R8" i="12"/>
  <c r="P8" i="12"/>
  <c r="P7" i="12"/>
  <c r="P72" i="34" l="1"/>
  <c r="P106" i="34"/>
  <c r="N72" i="34"/>
  <c r="N106" i="34"/>
  <c r="P18" i="34"/>
  <c r="N18" i="34"/>
  <c r="P45" i="34"/>
  <c r="N45" i="34"/>
  <c r="Q12" i="11"/>
  <c r="O12" i="11"/>
  <c r="R11" i="11"/>
  <c r="P11" i="11"/>
  <c r="R10" i="11"/>
  <c r="P10" i="11"/>
  <c r="R9" i="11"/>
  <c r="P9" i="11"/>
  <c r="R8" i="11"/>
  <c r="P8" i="11"/>
  <c r="R7" i="11"/>
  <c r="P7" i="11"/>
  <c r="Q12" i="10"/>
  <c r="R11" i="10"/>
  <c r="P11" i="10"/>
  <c r="R10" i="10"/>
  <c r="P10" i="10"/>
  <c r="R9" i="10"/>
  <c r="P9" i="10"/>
  <c r="R8" i="10"/>
  <c r="P8" i="10"/>
  <c r="R7" i="10"/>
  <c r="P7" i="10"/>
  <c r="Q13" i="9"/>
  <c r="O13" i="9"/>
  <c r="R12" i="9"/>
  <c r="P12" i="9"/>
  <c r="R9" i="9"/>
  <c r="P9" i="9"/>
  <c r="R8" i="9"/>
  <c r="P8" i="9"/>
  <c r="R7" i="9"/>
  <c r="P7" i="9"/>
  <c r="Q12" i="8"/>
  <c r="O12" i="8"/>
  <c r="R11" i="8"/>
  <c r="P11" i="8"/>
  <c r="R10" i="8"/>
  <c r="P10" i="8"/>
  <c r="R9" i="8"/>
  <c r="P9" i="8"/>
  <c r="R8" i="8"/>
  <c r="P8" i="8"/>
  <c r="R7" i="8"/>
  <c r="P7" i="8"/>
  <c r="O15" i="7"/>
  <c r="R12" i="7"/>
  <c r="P12" i="7"/>
  <c r="R11" i="7"/>
  <c r="P11" i="7"/>
  <c r="R10" i="7"/>
  <c r="P10" i="7"/>
  <c r="R9" i="7"/>
  <c r="P9" i="7"/>
  <c r="R8" i="7"/>
  <c r="P8" i="7"/>
  <c r="R7" i="7"/>
  <c r="P7" i="7"/>
  <c r="Q13" i="6"/>
  <c r="O13" i="6"/>
  <c r="R12" i="6"/>
  <c r="P12" i="6"/>
  <c r="R11" i="6"/>
  <c r="P11" i="6"/>
  <c r="R10" i="6"/>
  <c r="P10" i="6"/>
  <c r="R9" i="6"/>
  <c r="P9" i="6"/>
  <c r="R8" i="6"/>
  <c r="P8" i="6"/>
  <c r="R7" i="6"/>
  <c r="P7" i="6"/>
  <c r="P7" i="5"/>
  <c r="Q11" i="5"/>
  <c r="O11" i="5"/>
  <c r="R10" i="5"/>
  <c r="P10" i="5"/>
  <c r="R9" i="5"/>
  <c r="P9" i="5"/>
  <c r="R8" i="5"/>
  <c r="P8" i="5"/>
  <c r="R7" i="5"/>
  <c r="R7" i="4"/>
  <c r="P8" i="4"/>
  <c r="P7" i="4"/>
  <c r="Q13" i="4"/>
  <c r="O13" i="4"/>
  <c r="R12" i="4"/>
  <c r="P12" i="4"/>
  <c r="R11" i="4"/>
  <c r="P11" i="4"/>
  <c r="R10" i="4"/>
  <c r="P10" i="4"/>
  <c r="R9" i="4"/>
  <c r="P9" i="4"/>
  <c r="R8" i="4"/>
  <c r="P26" i="34"/>
  <c r="N26" i="34"/>
  <c r="Y8" i="27"/>
  <c r="U10" i="27"/>
  <c r="S11" i="27"/>
  <c r="S7" i="27"/>
  <c r="Q12" i="27"/>
  <c r="Q9" i="27"/>
  <c r="Q5" i="27"/>
  <c r="O10" i="27"/>
  <c r="O6" i="27"/>
  <c r="M8" i="27"/>
  <c r="Q17" i="3"/>
  <c r="O17" i="3"/>
  <c r="R16" i="3"/>
  <c r="P16" i="3"/>
  <c r="R15" i="3"/>
  <c r="P15" i="3"/>
  <c r="R14" i="3"/>
  <c r="P14" i="3"/>
  <c r="R13" i="3"/>
  <c r="P13" i="3"/>
  <c r="R12" i="3"/>
  <c r="P12" i="3"/>
  <c r="R11" i="3"/>
  <c r="P11" i="3"/>
  <c r="R10" i="3"/>
  <c r="P10" i="3"/>
  <c r="R9" i="3"/>
  <c r="P9" i="3"/>
  <c r="R8" i="3"/>
  <c r="P8" i="3"/>
  <c r="R7" i="3"/>
  <c r="P7" i="3"/>
  <c r="Q16" i="2"/>
  <c r="O16" i="2"/>
  <c r="R15" i="2"/>
  <c r="P15" i="2"/>
  <c r="R14" i="2"/>
  <c r="P14" i="2"/>
  <c r="R13" i="2"/>
  <c r="P13" i="2"/>
  <c r="R12" i="2"/>
  <c r="P12" i="2"/>
  <c r="R11" i="2"/>
  <c r="P11" i="2"/>
  <c r="R10" i="2"/>
  <c r="P10" i="2"/>
  <c r="R9" i="2"/>
  <c r="P9" i="2"/>
  <c r="R8" i="2"/>
  <c r="P8" i="2"/>
  <c r="R7" i="2"/>
  <c r="P7" i="2"/>
  <c r="N7" i="2"/>
  <c r="Y11" i="27"/>
  <c r="Y5" i="27"/>
  <c r="W12" i="27"/>
  <c r="W9" i="27"/>
  <c r="U6" i="27"/>
  <c r="W5" i="27"/>
  <c r="U5" i="27"/>
  <c r="S5" i="27"/>
  <c r="M11" i="27"/>
  <c r="O5" i="27"/>
  <c r="M5" i="27"/>
  <c r="Q13" i="27" l="1"/>
  <c r="W13" i="27"/>
  <c r="Y13" i="27"/>
  <c r="U13" i="27"/>
  <c r="M13" i="27"/>
  <c r="O13" i="27"/>
  <c r="S13" i="27"/>
  <c r="C18" i="37"/>
  <c r="C19" i="37" s="1"/>
  <c r="C17" i="37"/>
  <c r="J30" i="36"/>
  <c r="I30" i="36"/>
  <c r="H30" i="36"/>
  <c r="E30" i="36"/>
  <c r="B30" i="36"/>
  <c r="B17" i="36"/>
  <c r="B18" i="36" s="1"/>
  <c r="B16" i="36"/>
  <c r="M12" i="36"/>
  <c r="L12" i="36"/>
  <c r="K12" i="36"/>
  <c r="J12" i="36"/>
  <c r="I12" i="36"/>
  <c r="H12" i="36"/>
  <c r="G12" i="36"/>
  <c r="F12" i="36"/>
  <c r="E12" i="36"/>
  <c r="D10" i="37" l="1"/>
  <c r="E10" i="37" s="1"/>
  <c r="G10" i="37" s="1"/>
  <c r="D12" i="37"/>
  <c r="E12" i="37" s="1"/>
  <c r="G12" i="37" s="1"/>
  <c r="D9" i="37"/>
  <c r="E9" i="37" s="1"/>
  <c r="G9" i="37" s="1"/>
  <c r="D7" i="37"/>
  <c r="D5" i="37"/>
  <c r="E5" i="37" s="1"/>
  <c r="G5" i="37" s="1"/>
  <c r="D4" i="37"/>
  <c r="D13" i="37"/>
  <c r="E13" i="37" s="1"/>
  <c r="G13" i="37" s="1"/>
  <c r="D11" i="37"/>
  <c r="D8" i="37"/>
  <c r="D6" i="37"/>
  <c r="E6" i="37" s="1"/>
  <c r="G6" i="37" s="1"/>
  <c r="E4" i="37"/>
  <c r="G4" i="37" s="1"/>
  <c r="E7" i="37"/>
  <c r="G7" i="37" s="1"/>
  <c r="E8" i="37"/>
  <c r="G8" i="37" s="1"/>
  <c r="E11" i="37"/>
  <c r="G11" i="37" s="1"/>
  <c r="G24" i="36"/>
  <c r="G30" i="36" s="1"/>
  <c r="D22" i="36"/>
  <c r="D30" i="36" s="1"/>
  <c r="F22" i="36"/>
  <c r="F30" i="36" s="1"/>
  <c r="C22" i="36"/>
  <c r="C30" i="36" s="1"/>
  <c r="D14" i="37" l="1"/>
  <c r="D17" i="37" s="1"/>
  <c r="H116" i="34"/>
  <c r="H115" i="34"/>
  <c r="H114" i="34"/>
  <c r="H113" i="34"/>
  <c r="H112" i="34"/>
  <c r="H111" i="34"/>
  <c r="H110" i="34"/>
  <c r="H109" i="34"/>
  <c r="H108" i="34"/>
  <c r="H107" i="34"/>
  <c r="H105" i="34"/>
  <c r="H104" i="34"/>
  <c r="H103" i="34"/>
  <c r="H102" i="34"/>
  <c r="H101" i="34"/>
  <c r="H99" i="34"/>
  <c r="H98" i="34"/>
  <c r="H97" i="34"/>
  <c r="H96" i="34"/>
  <c r="H95" i="34"/>
  <c r="H94" i="34"/>
  <c r="H93" i="34"/>
  <c r="H92" i="34"/>
  <c r="H91" i="34"/>
  <c r="H90" i="34"/>
  <c r="H88" i="34"/>
  <c r="H87" i="34"/>
  <c r="H86" i="34"/>
  <c r="H85" i="34"/>
  <c r="H84" i="34"/>
  <c r="H83" i="34"/>
  <c r="H82" i="34"/>
  <c r="H81" i="34"/>
  <c r="H79" i="34"/>
  <c r="H78" i="34"/>
  <c r="H77" i="34"/>
  <c r="H76" i="34"/>
  <c r="H75" i="34"/>
  <c r="H74" i="34"/>
  <c r="H73" i="34"/>
  <c r="H71" i="34"/>
  <c r="H70" i="34"/>
  <c r="H69" i="34"/>
  <c r="H68" i="34"/>
  <c r="H67" i="34"/>
  <c r="H66" i="34"/>
  <c r="H65" i="34"/>
  <c r="H64" i="34"/>
  <c r="H63" i="34"/>
  <c r="H62" i="34"/>
  <c r="H61" i="34"/>
  <c r="H60" i="34"/>
  <c r="H59" i="34"/>
  <c r="H49" i="34"/>
  <c r="H48" i="34"/>
  <c r="H47" i="34"/>
  <c r="H46" i="34"/>
  <c r="H44" i="34"/>
  <c r="H43" i="34"/>
  <c r="H42" i="34"/>
  <c r="H41" i="34"/>
  <c r="H40" i="34"/>
  <c r="H39" i="34"/>
  <c r="H36" i="34"/>
  <c r="H35" i="34"/>
  <c r="H34" i="34"/>
  <c r="H33" i="34"/>
  <c r="H32" i="34"/>
  <c r="H31" i="34"/>
  <c r="H30" i="34"/>
  <c r="H29" i="34"/>
  <c r="H28" i="34"/>
  <c r="H27" i="34"/>
  <c r="H25" i="34"/>
  <c r="H24" i="34"/>
  <c r="H23" i="34"/>
  <c r="H22" i="34"/>
  <c r="H21" i="34"/>
  <c r="H20" i="34"/>
  <c r="H19" i="34"/>
  <c r="H17" i="34"/>
  <c r="H16" i="34"/>
  <c r="H15" i="34"/>
  <c r="H14" i="34"/>
  <c r="H13" i="34"/>
  <c r="H12" i="34"/>
  <c r="H11" i="34"/>
  <c r="H10" i="34"/>
  <c r="H9" i="34"/>
  <c r="H8" i="34"/>
  <c r="H7" i="34"/>
  <c r="H6" i="34"/>
  <c r="H5" i="34"/>
  <c r="H4" i="34"/>
  <c r="H53" i="34" l="1"/>
  <c r="H18" i="34"/>
  <c r="H45" i="34"/>
  <c r="H117" i="34"/>
  <c r="K9" i="30"/>
  <c r="L8" i="30"/>
  <c r="L7" i="30"/>
  <c r="H106" i="34"/>
  <c r="K8" i="29"/>
  <c r="L7" i="29"/>
  <c r="H100" i="34"/>
  <c r="K8" i="31"/>
  <c r="L7" i="31"/>
  <c r="H89" i="34"/>
  <c r="K16" i="19"/>
  <c r="L14" i="19"/>
  <c r="L13" i="19"/>
  <c r="L12" i="19"/>
  <c r="L11" i="19"/>
  <c r="L10" i="19"/>
  <c r="L9" i="19"/>
  <c r="L7" i="19"/>
  <c r="H80" i="34"/>
  <c r="K14" i="20"/>
  <c r="L13" i="20"/>
  <c r="L12" i="20"/>
  <c r="L11" i="20"/>
  <c r="L10" i="20"/>
  <c r="L9" i="20"/>
  <c r="L8" i="20"/>
  <c r="L7" i="20"/>
  <c r="K29" i="32"/>
  <c r="L28" i="32"/>
  <c r="L27" i="32"/>
  <c r="L26" i="32"/>
  <c r="L25" i="32"/>
  <c r="L24" i="32"/>
  <c r="L23" i="32"/>
  <c r="L22" i="32"/>
  <c r="H72" i="34"/>
  <c r="K17" i="32"/>
  <c r="L16" i="32"/>
  <c r="L15" i="32"/>
  <c r="L14" i="32"/>
  <c r="L13" i="32"/>
  <c r="L12" i="32"/>
  <c r="L11" i="32"/>
  <c r="L10" i="32"/>
  <c r="L9" i="32"/>
  <c r="L8" i="32"/>
  <c r="L7" i="32"/>
  <c r="I14" i="21"/>
  <c r="J14" i="21" s="1"/>
  <c r="I13" i="21"/>
  <c r="J13" i="21" s="1"/>
  <c r="I12" i="21"/>
  <c r="J12" i="21" s="1"/>
  <c r="I11" i="21"/>
  <c r="J11" i="21" s="1"/>
  <c r="I10" i="21"/>
  <c r="J10" i="21" s="1"/>
  <c r="I9" i="21"/>
  <c r="J9" i="21" s="1"/>
  <c r="I8" i="21"/>
  <c r="J8" i="21" s="1"/>
  <c r="I7" i="21"/>
  <c r="J7" i="21" s="1"/>
  <c r="G15" i="21"/>
  <c r="H14" i="21"/>
  <c r="H13" i="21"/>
  <c r="H12" i="21"/>
  <c r="H11" i="21"/>
  <c r="H10" i="21"/>
  <c r="H9" i="21"/>
  <c r="H8" i="21"/>
  <c r="H7" i="21"/>
  <c r="I8" i="24"/>
  <c r="J8" i="24" s="1"/>
  <c r="I7" i="24"/>
  <c r="J7" i="24" s="1"/>
  <c r="G9" i="24"/>
  <c r="H8" i="24"/>
  <c r="H7" i="24"/>
  <c r="I8" i="23"/>
  <c r="J8" i="23" s="1"/>
  <c r="I7" i="23"/>
  <c r="J7" i="23" s="1"/>
  <c r="G9" i="23"/>
  <c r="H8" i="23"/>
  <c r="H7" i="23"/>
  <c r="J8" i="22"/>
  <c r="J7" i="22"/>
  <c r="G9" i="22"/>
  <c r="H8" i="22"/>
  <c r="H7" i="22"/>
  <c r="H50" i="34"/>
  <c r="K11" i="25"/>
  <c r="L7" i="25"/>
  <c r="K10" i="14"/>
  <c r="L9" i="14"/>
  <c r="L8" i="14"/>
  <c r="L7" i="14"/>
  <c r="K12" i="13"/>
  <c r="L11" i="13"/>
  <c r="L10" i="13"/>
  <c r="L9" i="13"/>
  <c r="L8" i="13"/>
  <c r="L7" i="13"/>
  <c r="K15" i="12"/>
  <c r="L14" i="12"/>
  <c r="L13" i="12"/>
  <c r="L12" i="12"/>
  <c r="L11" i="12"/>
  <c r="L10" i="12"/>
  <c r="L9" i="12"/>
  <c r="L8" i="12"/>
  <c r="L7" i="12"/>
  <c r="K12" i="11"/>
  <c r="L11" i="11"/>
  <c r="L10" i="11"/>
  <c r="L9" i="11"/>
  <c r="L8" i="11"/>
  <c r="L7" i="11"/>
  <c r="K12" i="10"/>
  <c r="L11" i="10"/>
  <c r="L10" i="10"/>
  <c r="L9" i="10"/>
  <c r="L8" i="10"/>
  <c r="L7" i="10"/>
  <c r="K13" i="9"/>
  <c r="L12" i="9"/>
  <c r="L9" i="9"/>
  <c r="L8" i="9"/>
  <c r="L7" i="9"/>
  <c r="K12" i="8"/>
  <c r="L11" i="8"/>
  <c r="L10" i="8"/>
  <c r="L9" i="8"/>
  <c r="L8" i="8"/>
  <c r="L7" i="8"/>
  <c r="K15" i="7"/>
  <c r="L12" i="7"/>
  <c r="L11" i="7"/>
  <c r="L10" i="7"/>
  <c r="L9" i="7"/>
  <c r="L8" i="7"/>
  <c r="L7" i="7"/>
  <c r="K13" i="6"/>
  <c r="L12" i="6"/>
  <c r="L11" i="6"/>
  <c r="L10" i="6"/>
  <c r="L9" i="6"/>
  <c r="L8" i="6"/>
  <c r="L7" i="6"/>
  <c r="K11" i="5"/>
  <c r="L10" i="5"/>
  <c r="L9" i="5"/>
  <c r="L8" i="5"/>
  <c r="L7" i="5"/>
  <c r="L8" i="4"/>
  <c r="L7" i="4"/>
  <c r="K13" i="4"/>
  <c r="L12" i="4"/>
  <c r="L11" i="4"/>
  <c r="L10" i="4"/>
  <c r="L9" i="4"/>
  <c r="N16" i="3"/>
  <c r="N15" i="3"/>
  <c r="N14" i="3"/>
  <c r="N13" i="3"/>
  <c r="N12" i="3"/>
  <c r="N11" i="3"/>
  <c r="N10" i="3"/>
  <c r="N9" i="3"/>
  <c r="N8" i="3"/>
  <c r="N7" i="3"/>
  <c r="H26" i="34"/>
  <c r="K17" i="3"/>
  <c r="L16" i="3"/>
  <c r="L15" i="3"/>
  <c r="L14" i="3"/>
  <c r="L13" i="3"/>
  <c r="L12" i="3"/>
  <c r="L11" i="3"/>
  <c r="L10" i="3"/>
  <c r="L9" i="3"/>
  <c r="L8" i="3"/>
  <c r="L7" i="3"/>
  <c r="H7" i="2"/>
  <c r="J7" i="2"/>
  <c r="L7" i="2"/>
  <c r="H8" i="2"/>
  <c r="J8" i="2"/>
  <c r="L8" i="2"/>
  <c r="N8" i="2"/>
  <c r="H9" i="2"/>
  <c r="J9" i="2"/>
  <c r="L9" i="2"/>
  <c r="N9" i="2"/>
  <c r="H10" i="2"/>
  <c r="J10" i="2"/>
  <c r="L10" i="2"/>
  <c r="N10" i="2"/>
  <c r="H11" i="2"/>
  <c r="J11" i="2"/>
  <c r="L11" i="2"/>
  <c r="N11" i="2"/>
  <c r="H12" i="2"/>
  <c r="J12" i="2"/>
  <c r="L12" i="2"/>
  <c r="N12" i="2"/>
  <c r="H13" i="2"/>
  <c r="J13" i="2"/>
  <c r="L13" i="2"/>
  <c r="N13" i="2"/>
  <c r="H14" i="2"/>
  <c r="J14" i="2"/>
  <c r="L14" i="2"/>
  <c r="N14" i="2"/>
  <c r="H15" i="2"/>
  <c r="J15" i="2"/>
  <c r="L15" i="2"/>
  <c r="N15" i="2"/>
  <c r="B16" i="2"/>
  <c r="G16" i="2"/>
  <c r="I16" i="2"/>
  <c r="K16" i="2"/>
  <c r="M16" i="2"/>
  <c r="Z16" i="2" l="1"/>
  <c r="X16" i="2"/>
  <c r="V16" i="2"/>
  <c r="T16" i="2"/>
  <c r="F16" i="2"/>
  <c r="D16" i="2"/>
  <c r="L16" i="2"/>
  <c r="H16" i="2"/>
  <c r="P16" i="2"/>
  <c r="R16" i="2"/>
  <c r="N16" i="2"/>
  <c r="J16" i="2"/>
  <c r="D19" i="34"/>
  <c r="F19" i="34"/>
  <c r="L19" i="34"/>
  <c r="D20" i="34"/>
  <c r="F20" i="34"/>
  <c r="L20" i="34"/>
  <c r="D21" i="34"/>
  <c r="F21" i="34"/>
  <c r="L21" i="34"/>
  <c r="D22" i="34"/>
  <c r="F22" i="34"/>
  <c r="L22" i="34"/>
  <c r="D23" i="34"/>
  <c r="F23" i="34"/>
  <c r="L23" i="34"/>
  <c r="D24" i="34"/>
  <c r="F24" i="34"/>
  <c r="L24" i="34"/>
  <c r="D25" i="34"/>
  <c r="F25" i="34"/>
  <c r="L25" i="34"/>
  <c r="R25" i="34" s="1"/>
  <c r="D27" i="34"/>
  <c r="F27" i="34"/>
  <c r="L27" i="34"/>
  <c r="R27" i="34" s="1"/>
  <c r="D28" i="34"/>
  <c r="F28" i="34"/>
  <c r="L28" i="34"/>
  <c r="R28" i="34" s="1"/>
  <c r="D29" i="34"/>
  <c r="F29" i="34"/>
  <c r="L29" i="34"/>
  <c r="R29" i="34" s="1"/>
  <c r="D30" i="34"/>
  <c r="F30" i="34"/>
  <c r="L30" i="34"/>
  <c r="R30" i="34" s="1"/>
  <c r="D31" i="34"/>
  <c r="F31" i="34"/>
  <c r="L31" i="34"/>
  <c r="R31" i="34" s="1"/>
  <c r="D32" i="34"/>
  <c r="F32" i="34"/>
  <c r="L32" i="34"/>
  <c r="R32" i="34" s="1"/>
  <c r="D33" i="34"/>
  <c r="F33" i="34"/>
  <c r="L33" i="34"/>
  <c r="R33" i="34" s="1"/>
  <c r="D34" i="34"/>
  <c r="F34" i="34"/>
  <c r="L34" i="34"/>
  <c r="R34" i="34" s="1"/>
  <c r="D35" i="34"/>
  <c r="F35" i="34"/>
  <c r="L35" i="34"/>
  <c r="R35" i="34" s="1"/>
  <c r="D36" i="34"/>
  <c r="F36" i="34"/>
  <c r="L36" i="34"/>
  <c r="K38" i="34"/>
  <c r="R38" i="34"/>
  <c r="D39" i="34"/>
  <c r="F39" i="34"/>
  <c r="L39" i="34"/>
  <c r="R39" i="34" s="1"/>
  <c r="D40" i="34"/>
  <c r="F40" i="34"/>
  <c r="L40" i="34"/>
  <c r="R40" i="34" s="1"/>
  <c r="D41" i="34"/>
  <c r="F41" i="34"/>
  <c r="L41" i="34"/>
  <c r="R41" i="34" s="1"/>
  <c r="D42" i="34"/>
  <c r="F42" i="34"/>
  <c r="L42" i="34"/>
  <c r="R42" i="34" s="1"/>
  <c r="D43" i="34"/>
  <c r="F43" i="34"/>
  <c r="L43" i="34"/>
  <c r="R43" i="34" s="1"/>
  <c r="D44" i="34"/>
  <c r="F44" i="34"/>
  <c r="L44" i="34"/>
  <c r="R44" i="34" s="1"/>
  <c r="D46" i="34"/>
  <c r="F46" i="34"/>
  <c r="L46" i="34"/>
  <c r="R46" i="34" s="1"/>
  <c r="D47" i="34"/>
  <c r="F47" i="34"/>
  <c r="L47" i="34"/>
  <c r="D48" i="34"/>
  <c r="F48" i="34"/>
  <c r="L48" i="34"/>
  <c r="R48" i="34" s="1"/>
  <c r="D49" i="34"/>
  <c r="F49" i="34"/>
  <c r="L49" i="34"/>
  <c r="R54" i="34"/>
  <c r="S54" i="34" s="1"/>
  <c r="R55" i="34"/>
  <c r="R56" i="34"/>
  <c r="R57" i="34"/>
  <c r="R58" i="34"/>
  <c r="D60" i="34"/>
  <c r="F60" i="34"/>
  <c r="L60" i="34"/>
  <c r="R60" i="34" s="1"/>
  <c r="D61" i="34"/>
  <c r="F61" i="34"/>
  <c r="L61" i="34"/>
  <c r="R61" i="34" s="1"/>
  <c r="D62" i="34"/>
  <c r="F62" i="34"/>
  <c r="L62" i="34"/>
  <c r="R62" i="34" s="1"/>
  <c r="D63" i="34"/>
  <c r="F63" i="34"/>
  <c r="L63" i="34"/>
  <c r="R63" i="34" s="1"/>
  <c r="D64" i="34"/>
  <c r="F64" i="34"/>
  <c r="L64" i="34"/>
  <c r="R64" i="34" s="1"/>
  <c r="D65" i="34"/>
  <c r="F65" i="34"/>
  <c r="L65" i="34"/>
  <c r="R65" i="34" s="1"/>
  <c r="D66" i="34"/>
  <c r="F66" i="34"/>
  <c r="L66" i="34"/>
  <c r="R66" i="34" s="1"/>
  <c r="D67" i="34"/>
  <c r="F67" i="34"/>
  <c r="L67" i="34"/>
  <c r="R67" i="34" s="1"/>
  <c r="D68" i="34"/>
  <c r="F68" i="34"/>
  <c r="L68" i="34"/>
  <c r="R68" i="34" s="1"/>
  <c r="D69" i="34"/>
  <c r="F69" i="34"/>
  <c r="L69" i="34"/>
  <c r="R69" i="34" s="1"/>
  <c r="D70" i="34"/>
  <c r="F70" i="34"/>
  <c r="L70" i="34"/>
  <c r="R70" i="34" s="1"/>
  <c r="D71" i="34"/>
  <c r="F71" i="34"/>
  <c r="L71" i="34"/>
  <c r="R71" i="34" s="1"/>
  <c r="D73" i="34"/>
  <c r="F73" i="34"/>
  <c r="L73" i="34"/>
  <c r="R73" i="34" s="1"/>
  <c r="D74" i="34"/>
  <c r="F74" i="34"/>
  <c r="L74" i="34"/>
  <c r="R74" i="34" s="1"/>
  <c r="D75" i="34"/>
  <c r="F75" i="34"/>
  <c r="L75" i="34"/>
  <c r="R75" i="34" s="1"/>
  <c r="D76" i="34"/>
  <c r="F76" i="34"/>
  <c r="L76" i="34"/>
  <c r="R76" i="34" s="1"/>
  <c r="D77" i="34"/>
  <c r="F77" i="34"/>
  <c r="L77" i="34"/>
  <c r="R77" i="34" s="1"/>
  <c r="D78" i="34"/>
  <c r="F78" i="34"/>
  <c r="L78" i="34"/>
  <c r="R78" i="34" s="1"/>
  <c r="D79" i="34"/>
  <c r="F79" i="34"/>
  <c r="L79" i="34"/>
  <c r="R79" i="34" s="1"/>
  <c r="D81" i="34"/>
  <c r="F81" i="34"/>
  <c r="L81" i="34"/>
  <c r="R81" i="34" s="1"/>
  <c r="D82" i="34"/>
  <c r="F82" i="34"/>
  <c r="L82" i="34"/>
  <c r="R82" i="34" s="1"/>
  <c r="D83" i="34"/>
  <c r="F83" i="34"/>
  <c r="L83" i="34"/>
  <c r="R83" i="34" s="1"/>
  <c r="D84" i="34"/>
  <c r="F84" i="34"/>
  <c r="L84" i="34"/>
  <c r="R84" i="34" s="1"/>
  <c r="D85" i="34"/>
  <c r="F85" i="34"/>
  <c r="L85" i="34"/>
  <c r="R85" i="34" s="1"/>
  <c r="D86" i="34"/>
  <c r="F86" i="34"/>
  <c r="L86" i="34"/>
  <c r="R86" i="34" s="1"/>
  <c r="D87" i="34"/>
  <c r="F87" i="34"/>
  <c r="L87" i="34"/>
  <c r="R87" i="34" s="1"/>
  <c r="D88" i="34"/>
  <c r="F88" i="34"/>
  <c r="L88" i="34"/>
  <c r="R88" i="34" s="1"/>
  <c r="D90" i="34"/>
  <c r="F90" i="34"/>
  <c r="L90" i="34"/>
  <c r="R90" i="34" s="1"/>
  <c r="D91" i="34"/>
  <c r="F91" i="34"/>
  <c r="L91" i="34"/>
  <c r="R91" i="34" s="1"/>
  <c r="D92" i="34"/>
  <c r="F92" i="34"/>
  <c r="L92" i="34"/>
  <c r="R92" i="34" s="1"/>
  <c r="D93" i="34"/>
  <c r="F93" i="34"/>
  <c r="L93" i="34"/>
  <c r="R93" i="34" s="1"/>
  <c r="D94" i="34"/>
  <c r="F94" i="34"/>
  <c r="L94" i="34"/>
  <c r="R94" i="34" s="1"/>
  <c r="D95" i="34"/>
  <c r="F95" i="34"/>
  <c r="L95" i="34"/>
  <c r="R95" i="34" s="1"/>
  <c r="D96" i="34"/>
  <c r="F96" i="34"/>
  <c r="L96" i="34"/>
  <c r="R96" i="34" s="1"/>
  <c r="D97" i="34"/>
  <c r="F97" i="34"/>
  <c r="L97" i="34"/>
  <c r="R97" i="34" s="1"/>
  <c r="D98" i="34"/>
  <c r="F98" i="34"/>
  <c r="L98" i="34"/>
  <c r="R98" i="34" s="1"/>
  <c r="D99" i="34"/>
  <c r="F99" i="34"/>
  <c r="L99" i="34"/>
  <c r="R99" i="34" s="1"/>
  <c r="D101" i="34"/>
  <c r="F101" i="34"/>
  <c r="L101" i="34"/>
  <c r="R101" i="34" s="1"/>
  <c r="D102" i="34"/>
  <c r="F102" i="34"/>
  <c r="L102" i="34"/>
  <c r="R102" i="34" s="1"/>
  <c r="D103" i="34"/>
  <c r="F103" i="34"/>
  <c r="L103" i="34"/>
  <c r="R103" i="34" s="1"/>
  <c r="D104" i="34"/>
  <c r="F104" i="34"/>
  <c r="L104" i="34"/>
  <c r="R104" i="34" s="1"/>
  <c r="D105" i="34"/>
  <c r="F105" i="34"/>
  <c r="L105" i="34"/>
  <c r="R105" i="34" s="1"/>
  <c r="D107" i="34"/>
  <c r="F107" i="34"/>
  <c r="L107" i="34"/>
  <c r="R107" i="34" s="1"/>
  <c r="D108" i="34"/>
  <c r="F108" i="34"/>
  <c r="L108" i="34"/>
  <c r="R108" i="34" s="1"/>
  <c r="D109" i="34"/>
  <c r="F109" i="34"/>
  <c r="L109" i="34"/>
  <c r="R109" i="34" s="1"/>
  <c r="D110" i="34"/>
  <c r="F110" i="34"/>
  <c r="L110" i="34"/>
  <c r="R110" i="34" s="1"/>
  <c r="D111" i="34"/>
  <c r="F111" i="34"/>
  <c r="L111" i="34"/>
  <c r="R111" i="34" s="1"/>
  <c r="D112" i="34"/>
  <c r="F112" i="34"/>
  <c r="L112" i="34"/>
  <c r="R112" i="34" s="1"/>
  <c r="D113" i="34"/>
  <c r="F113" i="34"/>
  <c r="L113" i="34"/>
  <c r="R113" i="34" s="1"/>
  <c r="D114" i="34"/>
  <c r="F114" i="34"/>
  <c r="L114" i="34"/>
  <c r="R114" i="34" s="1"/>
  <c r="D115" i="34"/>
  <c r="F115" i="34"/>
  <c r="L115" i="34"/>
  <c r="R115" i="34" s="1"/>
  <c r="D116" i="34"/>
  <c r="F116" i="34"/>
  <c r="L116" i="34"/>
  <c r="R116" i="34" s="1"/>
  <c r="D6" i="34"/>
  <c r="F6" i="34"/>
  <c r="R6" i="34"/>
  <c r="D7" i="34"/>
  <c r="F7" i="34"/>
  <c r="R7" i="34"/>
  <c r="D8" i="34"/>
  <c r="F8" i="34"/>
  <c r="L8" i="34"/>
  <c r="D9" i="34"/>
  <c r="F9" i="34"/>
  <c r="L9" i="34"/>
  <c r="D10" i="34"/>
  <c r="F10" i="34"/>
  <c r="L10" i="34"/>
  <c r="D11" i="34"/>
  <c r="F11" i="34"/>
  <c r="L11" i="34"/>
  <c r="D12" i="34"/>
  <c r="F12" i="34"/>
  <c r="L12" i="34"/>
  <c r="D13" i="34"/>
  <c r="F13" i="34"/>
  <c r="L13" i="34"/>
  <c r="D14" i="34"/>
  <c r="F14" i="34"/>
  <c r="L14" i="34"/>
  <c r="D15" i="34"/>
  <c r="F15" i="34"/>
  <c r="L15" i="34"/>
  <c r="D16" i="34"/>
  <c r="F16" i="34"/>
  <c r="L16" i="34"/>
  <c r="D17" i="34"/>
  <c r="F17" i="34"/>
  <c r="L17" i="34"/>
  <c r="D5" i="34"/>
  <c r="F5" i="34"/>
  <c r="R5" i="34"/>
  <c r="D4" i="34"/>
  <c r="J4" i="34" s="1"/>
  <c r="R4" i="34"/>
  <c r="C17" i="34"/>
  <c r="C16" i="34"/>
  <c r="C15" i="34"/>
  <c r="C14" i="34"/>
  <c r="C13" i="34"/>
  <c r="C12" i="34"/>
  <c r="C11" i="34"/>
  <c r="C10" i="34"/>
  <c r="C9" i="34"/>
  <c r="C8" i="34"/>
  <c r="C7" i="34"/>
  <c r="M7" i="34" s="1"/>
  <c r="C6" i="34"/>
  <c r="M6" i="34" s="1"/>
  <c r="C5" i="34"/>
  <c r="C4" i="34"/>
  <c r="C20" i="34"/>
  <c r="C21" i="34"/>
  <c r="C22" i="34"/>
  <c r="C23" i="34"/>
  <c r="C24" i="34"/>
  <c r="C25" i="34"/>
  <c r="C19" i="34"/>
  <c r="C35" i="34"/>
  <c r="C27" i="34"/>
  <c r="C44" i="34"/>
  <c r="C43" i="34"/>
  <c r="C42" i="34"/>
  <c r="C41" i="34"/>
  <c r="C40" i="34"/>
  <c r="C39" i="34"/>
  <c r="I38" i="34"/>
  <c r="C36" i="34"/>
  <c r="C34" i="34"/>
  <c r="C33" i="34"/>
  <c r="C32" i="34"/>
  <c r="C31" i="34"/>
  <c r="C30" i="34"/>
  <c r="C29" i="34"/>
  <c r="C28" i="34"/>
  <c r="C47" i="34"/>
  <c r="C48" i="34"/>
  <c r="I48" i="34" s="1"/>
  <c r="C49" i="34"/>
  <c r="I49" i="34" s="1"/>
  <c r="C46" i="34"/>
  <c r="C61" i="34"/>
  <c r="C62" i="34"/>
  <c r="C63" i="34"/>
  <c r="C64" i="34"/>
  <c r="C65" i="34"/>
  <c r="C66" i="34"/>
  <c r="C67" i="34"/>
  <c r="C68" i="34"/>
  <c r="C69" i="34"/>
  <c r="C70" i="34"/>
  <c r="C71" i="34"/>
  <c r="C60" i="34"/>
  <c r="C74" i="34"/>
  <c r="C75" i="34"/>
  <c r="C76" i="34"/>
  <c r="C77" i="34"/>
  <c r="C78" i="34"/>
  <c r="C79" i="34"/>
  <c r="C73" i="34"/>
  <c r="C88" i="34"/>
  <c r="C82" i="34"/>
  <c r="C83" i="34"/>
  <c r="C84" i="34"/>
  <c r="C85" i="34"/>
  <c r="C86" i="34"/>
  <c r="C87" i="34"/>
  <c r="C81" i="34"/>
  <c r="J48" i="34" l="1"/>
  <c r="J69" i="34"/>
  <c r="J65" i="34"/>
  <c r="J63" i="34"/>
  <c r="J24" i="34"/>
  <c r="J22" i="34"/>
  <c r="J20" i="34"/>
  <c r="J71" i="34"/>
  <c r="J116" i="34"/>
  <c r="J110" i="34"/>
  <c r="J78" i="34"/>
  <c r="J76" i="34"/>
  <c r="J39" i="34"/>
  <c r="J33" i="34"/>
  <c r="J31" i="34"/>
  <c r="J29" i="34"/>
  <c r="J17" i="34"/>
  <c r="J13" i="34"/>
  <c r="K4" i="34"/>
  <c r="J7" i="34"/>
  <c r="G49" i="34"/>
  <c r="J99" i="34"/>
  <c r="J97" i="34"/>
  <c r="J95" i="34"/>
  <c r="J93" i="34"/>
  <c r="J91" i="34"/>
  <c r="J88" i="34"/>
  <c r="J86" i="34"/>
  <c r="J84" i="34"/>
  <c r="R24" i="34"/>
  <c r="M24" i="34"/>
  <c r="R22" i="34"/>
  <c r="M22" i="34"/>
  <c r="R20" i="34"/>
  <c r="M20" i="34"/>
  <c r="R23" i="34"/>
  <c r="M23" i="34"/>
  <c r="R21" i="34"/>
  <c r="M21" i="34"/>
  <c r="R19" i="34"/>
  <c r="M19" i="34"/>
  <c r="R49" i="34"/>
  <c r="M49" i="34"/>
  <c r="R47" i="34"/>
  <c r="M47" i="34"/>
  <c r="J15" i="34"/>
  <c r="J11" i="34"/>
  <c r="R17" i="34"/>
  <c r="M17" i="34"/>
  <c r="R15" i="34"/>
  <c r="M15" i="34"/>
  <c r="R13" i="34"/>
  <c r="M13" i="34"/>
  <c r="R11" i="34"/>
  <c r="M11" i="34"/>
  <c r="R9" i="34"/>
  <c r="M9" i="34"/>
  <c r="R16" i="34"/>
  <c r="M16" i="34"/>
  <c r="R14" i="34"/>
  <c r="M14" i="34"/>
  <c r="R12" i="34"/>
  <c r="M12" i="34"/>
  <c r="R10" i="34"/>
  <c r="M10" i="34"/>
  <c r="R8" i="34"/>
  <c r="M8" i="34"/>
  <c r="J67" i="34"/>
  <c r="J61" i="34"/>
  <c r="J70" i="34"/>
  <c r="J68" i="34"/>
  <c r="J66" i="34"/>
  <c r="J64" i="34"/>
  <c r="J62" i="34"/>
  <c r="J60" i="34"/>
  <c r="J98" i="34"/>
  <c r="J96" i="34"/>
  <c r="J94" i="34"/>
  <c r="J92" i="34"/>
  <c r="J90" i="34"/>
  <c r="J105" i="34"/>
  <c r="J103" i="34"/>
  <c r="J101" i="34"/>
  <c r="J104" i="34"/>
  <c r="J102" i="34"/>
  <c r="J114" i="34"/>
  <c r="J112" i="34"/>
  <c r="J108" i="34"/>
  <c r="J115" i="34"/>
  <c r="J113" i="34"/>
  <c r="J111" i="34"/>
  <c r="J109" i="34"/>
  <c r="J107" i="34"/>
  <c r="J74" i="34"/>
  <c r="J79" i="34"/>
  <c r="J77" i="34"/>
  <c r="J75" i="34"/>
  <c r="J73" i="34"/>
  <c r="J44" i="34"/>
  <c r="J42" i="34"/>
  <c r="J46" i="34"/>
  <c r="J49" i="34"/>
  <c r="J47" i="34"/>
  <c r="J43" i="34"/>
  <c r="J40" i="34"/>
  <c r="J87" i="34"/>
  <c r="J85" i="34"/>
  <c r="J83" i="34"/>
  <c r="J81" i="34"/>
  <c r="J82" i="34"/>
  <c r="J35" i="34"/>
  <c r="J41" i="34"/>
  <c r="J36" i="34"/>
  <c r="J34" i="34"/>
  <c r="J32" i="34"/>
  <c r="J30" i="34"/>
  <c r="J28" i="34"/>
  <c r="J27" i="34"/>
  <c r="J25" i="34"/>
  <c r="J23" i="34"/>
  <c r="J21" i="34"/>
  <c r="J19" i="34"/>
  <c r="J9" i="34"/>
  <c r="J5" i="34"/>
  <c r="J16" i="34"/>
  <c r="J14" i="34"/>
  <c r="J12" i="34"/>
  <c r="J10" i="34"/>
  <c r="J8" i="34"/>
  <c r="J6" i="34"/>
  <c r="I69" i="34"/>
  <c r="O69" i="34"/>
  <c r="Q69" i="34"/>
  <c r="I65" i="34"/>
  <c r="O65" i="34"/>
  <c r="Q65" i="34"/>
  <c r="I61" i="34"/>
  <c r="O61" i="34"/>
  <c r="Q61" i="34"/>
  <c r="I60" i="34"/>
  <c r="Q60" i="34"/>
  <c r="O60" i="34"/>
  <c r="I70" i="34"/>
  <c r="Q70" i="34"/>
  <c r="O70" i="34"/>
  <c r="I68" i="34"/>
  <c r="Q68" i="34"/>
  <c r="O68" i="34"/>
  <c r="I66" i="34"/>
  <c r="Q66" i="34"/>
  <c r="O66" i="34"/>
  <c r="I64" i="34"/>
  <c r="Q64" i="34"/>
  <c r="O64" i="34"/>
  <c r="I62" i="34"/>
  <c r="Q62" i="34"/>
  <c r="O62" i="34"/>
  <c r="I71" i="34"/>
  <c r="O71" i="34"/>
  <c r="Q71" i="34"/>
  <c r="I67" i="34"/>
  <c r="O67" i="34"/>
  <c r="Q67" i="34"/>
  <c r="I63" i="34"/>
  <c r="O63" i="34"/>
  <c r="Q63" i="34"/>
  <c r="Q76" i="34"/>
  <c r="O76" i="34"/>
  <c r="O73" i="34"/>
  <c r="Q73" i="34"/>
  <c r="I78" i="34"/>
  <c r="Q78" i="34"/>
  <c r="O78" i="34"/>
  <c r="Q74" i="34"/>
  <c r="O74" i="34"/>
  <c r="I79" i="34"/>
  <c r="O79" i="34"/>
  <c r="Q79" i="34"/>
  <c r="I77" i="34"/>
  <c r="O77" i="34"/>
  <c r="Q77" i="34"/>
  <c r="I75" i="34"/>
  <c r="O75" i="34"/>
  <c r="Q75" i="34"/>
  <c r="I44" i="34"/>
  <c r="O44" i="34"/>
  <c r="Q44" i="34"/>
  <c r="Q46" i="34"/>
  <c r="O46" i="34"/>
  <c r="Q48" i="34"/>
  <c r="O48" i="34"/>
  <c r="O49" i="34"/>
  <c r="Q49" i="34"/>
  <c r="O47" i="34"/>
  <c r="Q47" i="34"/>
  <c r="I42" i="34"/>
  <c r="Q42" i="34"/>
  <c r="O42" i="34"/>
  <c r="I43" i="34"/>
  <c r="Q43" i="34"/>
  <c r="O43" i="34"/>
  <c r="I84" i="34"/>
  <c r="O84" i="34"/>
  <c r="Q84" i="34"/>
  <c r="Q81" i="34"/>
  <c r="O81" i="34"/>
  <c r="I86" i="34"/>
  <c r="O86" i="34"/>
  <c r="Q86" i="34"/>
  <c r="I82" i="34"/>
  <c r="O82" i="34"/>
  <c r="Q82" i="34"/>
  <c r="I87" i="34"/>
  <c r="Q87" i="34"/>
  <c r="O87" i="34"/>
  <c r="I85" i="34"/>
  <c r="Q85" i="34"/>
  <c r="O85" i="34"/>
  <c r="Q83" i="34"/>
  <c r="O83" i="34"/>
  <c r="I88" i="34"/>
  <c r="O88" i="34"/>
  <c r="Q88" i="34"/>
  <c r="I40" i="34"/>
  <c r="Q40" i="34"/>
  <c r="O40" i="34"/>
  <c r="I39" i="34"/>
  <c r="Q39" i="34"/>
  <c r="O39" i="34"/>
  <c r="I28" i="34"/>
  <c r="Q28" i="34"/>
  <c r="O28" i="34"/>
  <c r="I34" i="34"/>
  <c r="Q34" i="34"/>
  <c r="O34" i="34"/>
  <c r="I35" i="34"/>
  <c r="O35" i="34"/>
  <c r="Q35" i="34"/>
  <c r="I30" i="34"/>
  <c r="Q30" i="34"/>
  <c r="O30" i="34"/>
  <c r="I32" i="34"/>
  <c r="Q32" i="34"/>
  <c r="O32" i="34"/>
  <c r="I29" i="34"/>
  <c r="O29" i="34"/>
  <c r="Q29" i="34"/>
  <c r="I31" i="34"/>
  <c r="O31" i="34"/>
  <c r="Q31" i="34"/>
  <c r="I33" i="34"/>
  <c r="O33" i="34"/>
  <c r="Q33" i="34"/>
  <c r="Q36" i="34"/>
  <c r="O36" i="34"/>
  <c r="I36" i="34"/>
  <c r="I41" i="34"/>
  <c r="O41" i="34"/>
  <c r="Q41" i="34"/>
  <c r="I27" i="34"/>
  <c r="O27" i="34"/>
  <c r="Q27" i="34"/>
  <c r="G36" i="34"/>
  <c r="R36" i="34"/>
  <c r="M36" i="34"/>
  <c r="E36" i="34"/>
  <c r="I21" i="34"/>
  <c r="O21" i="34"/>
  <c r="Q21" i="34"/>
  <c r="I25" i="34"/>
  <c r="O25" i="34"/>
  <c r="Q25" i="34"/>
  <c r="I23" i="34"/>
  <c r="O23" i="34"/>
  <c r="Q23" i="34"/>
  <c r="I19" i="34"/>
  <c r="O19" i="34"/>
  <c r="Q19" i="34"/>
  <c r="I24" i="34"/>
  <c r="Q24" i="34"/>
  <c r="O24" i="34"/>
  <c r="I22" i="34"/>
  <c r="Q22" i="34"/>
  <c r="O22" i="34"/>
  <c r="I20" i="34"/>
  <c r="Q20" i="34"/>
  <c r="O20" i="34"/>
  <c r="I6" i="34"/>
  <c r="Q6" i="34"/>
  <c r="O6" i="34"/>
  <c r="I10" i="34"/>
  <c r="Q10" i="34"/>
  <c r="O10" i="34"/>
  <c r="I14" i="34"/>
  <c r="Q14" i="34"/>
  <c r="O14" i="34"/>
  <c r="I16" i="34"/>
  <c r="Q16" i="34"/>
  <c r="O16" i="34"/>
  <c r="Q4" i="34"/>
  <c r="O4" i="34"/>
  <c r="I8" i="34"/>
  <c r="Q8" i="34"/>
  <c r="O8" i="34"/>
  <c r="I12" i="34"/>
  <c r="Q12" i="34"/>
  <c r="O12" i="34"/>
  <c r="I5" i="34"/>
  <c r="Q5" i="34"/>
  <c r="O5" i="34"/>
  <c r="I7" i="34"/>
  <c r="Q7" i="34"/>
  <c r="O7" i="34"/>
  <c r="I9" i="34"/>
  <c r="Q9" i="34"/>
  <c r="O9" i="34"/>
  <c r="I11" i="34"/>
  <c r="Q11" i="34"/>
  <c r="O11" i="34"/>
  <c r="I13" i="34"/>
  <c r="Q13" i="34"/>
  <c r="O13" i="34"/>
  <c r="I15" i="34"/>
  <c r="Q15" i="34"/>
  <c r="O15" i="34"/>
  <c r="I17" i="34"/>
  <c r="Q17" i="34"/>
  <c r="O17" i="34"/>
  <c r="I59" i="34"/>
  <c r="F59" i="34"/>
  <c r="D59" i="34"/>
  <c r="S4" i="34"/>
  <c r="I83" i="34"/>
  <c r="I81" i="34"/>
  <c r="E73" i="34"/>
  <c r="I73" i="34"/>
  <c r="I76" i="34"/>
  <c r="I74" i="34"/>
  <c r="I47" i="34"/>
  <c r="E46" i="34"/>
  <c r="I46" i="34"/>
  <c r="C18" i="34"/>
  <c r="I4" i="34"/>
  <c r="F18" i="34"/>
  <c r="L53" i="34"/>
  <c r="R53" i="34" s="1"/>
  <c r="M48" i="34"/>
  <c r="G48" i="34"/>
  <c r="E44" i="34"/>
  <c r="E25" i="34"/>
  <c r="E23" i="34"/>
  <c r="E21" i="34"/>
  <c r="M88" i="34"/>
  <c r="G88" i="34"/>
  <c r="E87" i="34"/>
  <c r="M86" i="34"/>
  <c r="G86" i="34"/>
  <c r="E85" i="34"/>
  <c r="M84" i="34"/>
  <c r="G84" i="34"/>
  <c r="E83" i="34"/>
  <c r="M82" i="34"/>
  <c r="G82" i="34"/>
  <c r="E81" i="34"/>
  <c r="E88" i="34"/>
  <c r="M87" i="34"/>
  <c r="G87" i="34"/>
  <c r="E86" i="34"/>
  <c r="M85" i="34"/>
  <c r="G85" i="34"/>
  <c r="E84" i="34"/>
  <c r="M83" i="34"/>
  <c r="G83" i="34"/>
  <c r="E82" i="34"/>
  <c r="M81" i="34"/>
  <c r="G81" i="34"/>
  <c r="M79" i="34"/>
  <c r="G79" i="34"/>
  <c r="E78" i="34"/>
  <c r="M77" i="34"/>
  <c r="G77" i="34"/>
  <c r="E76" i="34"/>
  <c r="M75" i="34"/>
  <c r="G75" i="34"/>
  <c r="E74" i="34"/>
  <c r="M73" i="34"/>
  <c r="G73" i="34"/>
  <c r="E79" i="34"/>
  <c r="M78" i="34"/>
  <c r="G78" i="34"/>
  <c r="E77" i="34"/>
  <c r="M76" i="34"/>
  <c r="G76" i="34"/>
  <c r="E75" i="34"/>
  <c r="M74" i="34"/>
  <c r="G74" i="34"/>
  <c r="E71" i="34"/>
  <c r="M70" i="34"/>
  <c r="G70" i="34"/>
  <c r="E69" i="34"/>
  <c r="M68" i="34"/>
  <c r="G68" i="34"/>
  <c r="E67" i="34"/>
  <c r="M66" i="34"/>
  <c r="G66" i="34"/>
  <c r="E65" i="34"/>
  <c r="M64" i="34"/>
  <c r="G64" i="34"/>
  <c r="E63" i="34"/>
  <c r="M62" i="34"/>
  <c r="G62" i="34"/>
  <c r="E61" i="34"/>
  <c r="M60" i="34"/>
  <c r="G60" i="34"/>
  <c r="M71" i="34"/>
  <c r="G71" i="34"/>
  <c r="E70" i="34"/>
  <c r="M69" i="34"/>
  <c r="G69" i="34"/>
  <c r="E68" i="34"/>
  <c r="M67" i="34"/>
  <c r="G67" i="34"/>
  <c r="E66" i="34"/>
  <c r="M65" i="34"/>
  <c r="G65" i="34"/>
  <c r="E64" i="34"/>
  <c r="M63" i="34"/>
  <c r="G63" i="34"/>
  <c r="E62" i="34"/>
  <c r="M61" i="34"/>
  <c r="G61" i="34"/>
  <c r="E60" i="34"/>
  <c r="E58" i="34"/>
  <c r="M57" i="34"/>
  <c r="G57" i="34"/>
  <c r="E56" i="34"/>
  <c r="M55" i="34"/>
  <c r="E54" i="34"/>
  <c r="M58" i="34"/>
  <c r="G58" i="34"/>
  <c r="E57" i="34"/>
  <c r="M56" i="34"/>
  <c r="G56" i="34"/>
  <c r="E55" i="34"/>
  <c r="M54" i="34"/>
  <c r="F53" i="34"/>
  <c r="D53" i="34"/>
  <c r="E49" i="34"/>
  <c r="M46" i="34"/>
  <c r="G46" i="34"/>
  <c r="E47" i="34"/>
  <c r="E48" i="34"/>
  <c r="G47" i="34"/>
  <c r="L45" i="34"/>
  <c r="R45" i="34" s="1"/>
  <c r="F45" i="34"/>
  <c r="D45" i="34"/>
  <c r="M44" i="34"/>
  <c r="G44" i="34"/>
  <c r="E43" i="34"/>
  <c r="M42" i="34"/>
  <c r="G42" i="34"/>
  <c r="M43" i="34"/>
  <c r="G43" i="34"/>
  <c r="E42" i="34"/>
  <c r="M40" i="34"/>
  <c r="G40" i="34"/>
  <c r="E39" i="34"/>
  <c r="M38" i="34"/>
  <c r="G38" i="34"/>
  <c r="E40" i="34"/>
  <c r="M39" i="34"/>
  <c r="G39" i="34"/>
  <c r="E38" i="34"/>
  <c r="M41" i="34"/>
  <c r="G41" i="34"/>
  <c r="E35" i="34"/>
  <c r="M34" i="34"/>
  <c r="G34" i="34"/>
  <c r="E33" i="34"/>
  <c r="M32" i="34"/>
  <c r="G32" i="34"/>
  <c r="E31" i="34"/>
  <c r="M30" i="34"/>
  <c r="G30" i="34"/>
  <c r="E29" i="34"/>
  <c r="M28" i="34"/>
  <c r="G28" i="34"/>
  <c r="E27" i="34"/>
  <c r="E41" i="34"/>
  <c r="M35" i="34"/>
  <c r="G35" i="34"/>
  <c r="E34" i="34"/>
  <c r="M33" i="34"/>
  <c r="G33" i="34"/>
  <c r="E32" i="34"/>
  <c r="M31" i="34"/>
  <c r="G31" i="34"/>
  <c r="E30" i="34"/>
  <c r="M29" i="34"/>
  <c r="G29" i="34"/>
  <c r="E28" i="34"/>
  <c r="M27" i="34"/>
  <c r="G27" i="34"/>
  <c r="G22" i="34"/>
  <c r="E19" i="34"/>
  <c r="G24" i="34"/>
  <c r="G20" i="34"/>
  <c r="M25" i="34"/>
  <c r="G25" i="34"/>
  <c r="E24" i="34"/>
  <c r="G23" i="34"/>
  <c r="E22" i="34"/>
  <c r="G21" i="34"/>
  <c r="E20" i="34"/>
  <c r="G19" i="34"/>
  <c r="M4" i="34"/>
  <c r="E17" i="34"/>
  <c r="G16" i="34"/>
  <c r="E15" i="34"/>
  <c r="G14" i="34"/>
  <c r="E13" i="34"/>
  <c r="G12" i="34"/>
  <c r="E11" i="34"/>
  <c r="G10" i="34"/>
  <c r="E9" i="34"/>
  <c r="G8" i="34"/>
  <c r="E7" i="34"/>
  <c r="G6" i="34"/>
  <c r="G4" i="34"/>
  <c r="E5" i="34"/>
  <c r="G17" i="34"/>
  <c r="E16" i="34"/>
  <c r="G15" i="34"/>
  <c r="E14" i="34"/>
  <c r="G13" i="34"/>
  <c r="E12" i="34"/>
  <c r="G11" i="34"/>
  <c r="E10" i="34"/>
  <c r="G9" i="34"/>
  <c r="E8" i="34"/>
  <c r="G7" i="34"/>
  <c r="E6" i="34"/>
  <c r="L18" i="34"/>
  <c r="M18" i="34" s="1"/>
  <c r="E4" i="34"/>
  <c r="G5" i="34"/>
  <c r="M5" i="34"/>
  <c r="D18" i="34"/>
  <c r="C53" i="34"/>
  <c r="I53" i="34" s="1"/>
  <c r="C45" i="34"/>
  <c r="C91" i="34"/>
  <c r="C92" i="34"/>
  <c r="C93" i="34"/>
  <c r="C94" i="34"/>
  <c r="C95" i="34"/>
  <c r="C96" i="34"/>
  <c r="C97" i="34"/>
  <c r="C98" i="34"/>
  <c r="C99" i="34"/>
  <c r="C90" i="34"/>
  <c r="C102" i="34"/>
  <c r="C103" i="34"/>
  <c r="C104" i="34"/>
  <c r="C105" i="34"/>
  <c r="C101" i="34"/>
  <c r="C108" i="34"/>
  <c r="C109" i="34"/>
  <c r="C110" i="34"/>
  <c r="C111" i="34"/>
  <c r="C112" i="34"/>
  <c r="C113" i="34"/>
  <c r="C114" i="34"/>
  <c r="C115" i="34"/>
  <c r="C116" i="34"/>
  <c r="C107" i="34"/>
  <c r="G53" i="34" l="1"/>
  <c r="J53" i="34"/>
  <c r="K53" i="34" s="1"/>
  <c r="J59" i="34"/>
  <c r="K59" i="34" s="1"/>
  <c r="J45" i="34"/>
  <c r="G18" i="34"/>
  <c r="J18" i="34"/>
  <c r="G59" i="34"/>
  <c r="Q99" i="34"/>
  <c r="O99" i="34"/>
  <c r="Q97" i="34"/>
  <c r="O97" i="34"/>
  <c r="Q95" i="34"/>
  <c r="O95" i="34"/>
  <c r="Q93" i="34"/>
  <c r="O93" i="34"/>
  <c r="Q91" i="34"/>
  <c r="O91" i="34"/>
  <c r="Q90" i="34"/>
  <c r="O90" i="34"/>
  <c r="Q98" i="34"/>
  <c r="O98" i="34"/>
  <c r="I96" i="34"/>
  <c r="Q96" i="34"/>
  <c r="O96" i="34"/>
  <c r="Q94" i="34"/>
  <c r="O94" i="34"/>
  <c r="I92" i="34"/>
  <c r="Q92" i="34"/>
  <c r="O92" i="34"/>
  <c r="O101" i="34"/>
  <c r="Q101" i="34"/>
  <c r="Q104" i="34"/>
  <c r="O104" i="34"/>
  <c r="Q102" i="34"/>
  <c r="O102" i="34"/>
  <c r="O105" i="34"/>
  <c r="Q105" i="34"/>
  <c r="I103" i="34"/>
  <c r="O103" i="34"/>
  <c r="Q103" i="34"/>
  <c r="Q107" i="34"/>
  <c r="O107" i="34"/>
  <c r="Q115" i="34"/>
  <c r="O115" i="34"/>
  <c r="Q113" i="34"/>
  <c r="O113" i="34"/>
  <c r="Q111" i="34"/>
  <c r="O111" i="34"/>
  <c r="Q109" i="34"/>
  <c r="O109" i="34"/>
  <c r="Q116" i="34"/>
  <c r="O116" i="34"/>
  <c r="I114" i="34"/>
  <c r="Q114" i="34"/>
  <c r="O114" i="34"/>
  <c r="Q112" i="34"/>
  <c r="O112" i="34"/>
  <c r="Q110" i="34"/>
  <c r="O110" i="34"/>
  <c r="Q108" i="34"/>
  <c r="O108" i="34"/>
  <c r="I18" i="34"/>
  <c r="Q18" i="34"/>
  <c r="O18" i="34"/>
  <c r="Q53" i="34"/>
  <c r="O53" i="34"/>
  <c r="Q45" i="34"/>
  <c r="O45" i="34"/>
  <c r="M59" i="34"/>
  <c r="E59" i="34"/>
  <c r="R18" i="34"/>
  <c r="K5" i="34"/>
  <c r="S5" i="34"/>
  <c r="K8" i="34"/>
  <c r="S8" i="34"/>
  <c r="K12" i="34"/>
  <c r="S12" i="34"/>
  <c r="K16" i="34"/>
  <c r="S16" i="34"/>
  <c r="K21" i="34"/>
  <c r="S21" i="34"/>
  <c r="K25" i="34"/>
  <c r="S25" i="34"/>
  <c r="K20" i="34"/>
  <c r="S20" i="34"/>
  <c r="K22" i="34"/>
  <c r="S22" i="34"/>
  <c r="K30" i="34"/>
  <c r="S30" i="34"/>
  <c r="K34" i="34"/>
  <c r="S34" i="34"/>
  <c r="K41" i="34"/>
  <c r="S41" i="34"/>
  <c r="K27" i="34"/>
  <c r="S27" i="34"/>
  <c r="K29" i="34"/>
  <c r="S29" i="34"/>
  <c r="K31" i="34"/>
  <c r="S31" i="34"/>
  <c r="K33" i="34"/>
  <c r="S33" i="34"/>
  <c r="K35" i="34"/>
  <c r="S35" i="34"/>
  <c r="S38" i="34"/>
  <c r="K39" i="34"/>
  <c r="S39" i="34"/>
  <c r="K43" i="34"/>
  <c r="S43" i="34"/>
  <c r="K44" i="34"/>
  <c r="S44" i="34"/>
  <c r="K46" i="34"/>
  <c r="S46" i="34"/>
  <c r="K47" i="34"/>
  <c r="S47" i="34"/>
  <c r="K49" i="34"/>
  <c r="S49" i="34"/>
  <c r="S56" i="34"/>
  <c r="S55" i="34"/>
  <c r="S57" i="34"/>
  <c r="K61" i="34"/>
  <c r="S61" i="34"/>
  <c r="K63" i="34"/>
  <c r="S63" i="34"/>
  <c r="K65" i="34"/>
  <c r="S65" i="34"/>
  <c r="K67" i="34"/>
  <c r="S67" i="34"/>
  <c r="K69" i="34"/>
  <c r="S69" i="34"/>
  <c r="K71" i="34"/>
  <c r="S71" i="34"/>
  <c r="K75" i="34"/>
  <c r="S75" i="34"/>
  <c r="K79" i="34"/>
  <c r="S79" i="34"/>
  <c r="K74" i="34"/>
  <c r="S74" i="34"/>
  <c r="K76" i="34"/>
  <c r="S76" i="34"/>
  <c r="K78" i="34"/>
  <c r="S78" i="34"/>
  <c r="K84" i="34"/>
  <c r="S84" i="34"/>
  <c r="K81" i="34"/>
  <c r="S81" i="34"/>
  <c r="K83" i="34"/>
  <c r="S83" i="34"/>
  <c r="K85" i="34"/>
  <c r="S85" i="34"/>
  <c r="K87" i="34"/>
  <c r="S87" i="34"/>
  <c r="K90" i="34"/>
  <c r="S90" i="34"/>
  <c r="K94" i="34"/>
  <c r="S94" i="34"/>
  <c r="K98" i="34"/>
  <c r="S98" i="34"/>
  <c r="K93" i="34"/>
  <c r="S93" i="34"/>
  <c r="K99" i="34"/>
  <c r="S99" i="34"/>
  <c r="K104" i="34"/>
  <c r="S104" i="34"/>
  <c r="K105" i="34"/>
  <c r="S105" i="34"/>
  <c r="K109" i="34"/>
  <c r="S109" i="34"/>
  <c r="K113" i="34"/>
  <c r="S113" i="34"/>
  <c r="K108" i="34"/>
  <c r="S108" i="34"/>
  <c r="K112" i="34"/>
  <c r="S112" i="34"/>
  <c r="K116" i="34"/>
  <c r="S116" i="34"/>
  <c r="K95" i="34"/>
  <c r="S95" i="34"/>
  <c r="K6" i="34"/>
  <c r="S6" i="34"/>
  <c r="K10" i="34"/>
  <c r="S10" i="34"/>
  <c r="K14" i="34"/>
  <c r="S14" i="34"/>
  <c r="K7" i="34"/>
  <c r="S7" i="34"/>
  <c r="K9" i="34"/>
  <c r="S9" i="34"/>
  <c r="K11" i="34"/>
  <c r="S11" i="34"/>
  <c r="K13" i="34"/>
  <c r="S13" i="34"/>
  <c r="K15" i="34"/>
  <c r="S15" i="34"/>
  <c r="K17" i="34"/>
  <c r="S17" i="34"/>
  <c r="K19" i="34"/>
  <c r="S19" i="34"/>
  <c r="K23" i="34"/>
  <c r="S23" i="34"/>
  <c r="K24" i="34"/>
  <c r="S24" i="34"/>
  <c r="K28" i="34"/>
  <c r="S28" i="34"/>
  <c r="K32" i="34"/>
  <c r="S32" i="34"/>
  <c r="K36" i="34"/>
  <c r="S36" i="34"/>
  <c r="K40" i="34"/>
  <c r="S40" i="34"/>
  <c r="K42" i="34"/>
  <c r="S42" i="34"/>
  <c r="K48" i="34"/>
  <c r="S48" i="34"/>
  <c r="S58" i="34"/>
  <c r="K60" i="34"/>
  <c r="S60" i="34"/>
  <c r="K62" i="34"/>
  <c r="S62" i="34"/>
  <c r="K64" i="34"/>
  <c r="S64" i="34"/>
  <c r="K66" i="34"/>
  <c r="S66" i="34"/>
  <c r="K68" i="34"/>
  <c r="S68" i="34"/>
  <c r="K70" i="34"/>
  <c r="S70" i="34"/>
  <c r="K73" i="34"/>
  <c r="S73" i="34"/>
  <c r="K77" i="34"/>
  <c r="S77" i="34"/>
  <c r="K82" i="34"/>
  <c r="S82" i="34"/>
  <c r="K86" i="34"/>
  <c r="S86" i="34"/>
  <c r="K88" i="34"/>
  <c r="S88" i="34"/>
  <c r="K92" i="34"/>
  <c r="S92" i="34"/>
  <c r="K96" i="34"/>
  <c r="S96" i="34"/>
  <c r="K91" i="34"/>
  <c r="S91" i="34"/>
  <c r="K97" i="34"/>
  <c r="S97" i="34"/>
  <c r="K102" i="34"/>
  <c r="S102" i="34"/>
  <c r="K101" i="34"/>
  <c r="S101" i="34"/>
  <c r="K107" i="34"/>
  <c r="S107" i="34"/>
  <c r="K111" i="34"/>
  <c r="S111" i="34"/>
  <c r="K115" i="34"/>
  <c r="S115" i="34"/>
  <c r="K110" i="34"/>
  <c r="S110" i="34"/>
  <c r="K114" i="34"/>
  <c r="S114" i="34"/>
  <c r="K103" i="34"/>
  <c r="S103" i="34"/>
  <c r="E18" i="34"/>
  <c r="I116" i="34"/>
  <c r="G110" i="34"/>
  <c r="I110" i="34"/>
  <c r="M108" i="34"/>
  <c r="I108" i="34"/>
  <c r="G105" i="34"/>
  <c r="I105" i="34"/>
  <c r="E90" i="34"/>
  <c r="I90" i="34"/>
  <c r="I107" i="34"/>
  <c r="G115" i="34"/>
  <c r="I115" i="34"/>
  <c r="E113" i="34"/>
  <c r="I113" i="34"/>
  <c r="M111" i="34"/>
  <c r="I111" i="34"/>
  <c r="M109" i="34"/>
  <c r="I109" i="34"/>
  <c r="I101" i="34"/>
  <c r="G104" i="34"/>
  <c r="I104" i="34"/>
  <c r="M102" i="34"/>
  <c r="I102" i="34"/>
  <c r="M99" i="34"/>
  <c r="I99" i="34"/>
  <c r="G97" i="34"/>
  <c r="I97" i="34"/>
  <c r="M95" i="34"/>
  <c r="I95" i="34"/>
  <c r="G93" i="34"/>
  <c r="I93" i="34"/>
  <c r="M91" i="34"/>
  <c r="I91" i="34"/>
  <c r="E112" i="34"/>
  <c r="I112" i="34"/>
  <c r="E98" i="34"/>
  <c r="I98" i="34"/>
  <c r="E94" i="34"/>
  <c r="I94" i="34"/>
  <c r="M45" i="34"/>
  <c r="I45" i="34"/>
  <c r="E111" i="34"/>
  <c r="G109" i="34"/>
  <c r="E107" i="34"/>
  <c r="E115" i="34"/>
  <c r="G113" i="34"/>
  <c r="G107" i="34"/>
  <c r="M107" i="34"/>
  <c r="M116" i="34"/>
  <c r="E110" i="34"/>
  <c r="E116" i="34"/>
  <c r="G111" i="34"/>
  <c r="M113" i="34"/>
  <c r="M115" i="34"/>
  <c r="G108" i="34"/>
  <c r="E109" i="34"/>
  <c r="M110" i="34"/>
  <c r="G112" i="34"/>
  <c r="M114" i="34"/>
  <c r="G116" i="34"/>
  <c r="E108" i="34"/>
  <c r="E114" i="34"/>
  <c r="M112" i="34"/>
  <c r="G114" i="34"/>
  <c r="E101" i="34"/>
  <c r="M101" i="34"/>
  <c r="M103" i="34"/>
  <c r="G102" i="34"/>
  <c r="E103" i="34"/>
  <c r="M104" i="34"/>
  <c r="G103" i="34"/>
  <c r="M105" i="34"/>
  <c r="G101" i="34"/>
  <c r="E102" i="34"/>
  <c r="E104" i="34"/>
  <c r="E105" i="34"/>
  <c r="G90" i="34"/>
  <c r="E91" i="34"/>
  <c r="M92" i="34"/>
  <c r="G94" i="34"/>
  <c r="E95" i="34"/>
  <c r="M96" i="34"/>
  <c r="G98" i="34"/>
  <c r="E99" i="34"/>
  <c r="G91" i="34"/>
  <c r="E92" i="34"/>
  <c r="M93" i="34"/>
  <c r="G95" i="34"/>
  <c r="E96" i="34"/>
  <c r="M97" i="34"/>
  <c r="G99" i="34"/>
  <c r="M90" i="34"/>
  <c r="G92" i="34"/>
  <c r="E93" i="34"/>
  <c r="M94" i="34"/>
  <c r="G96" i="34"/>
  <c r="E97" i="34"/>
  <c r="M98" i="34"/>
  <c r="M53" i="34"/>
  <c r="E53" i="34"/>
  <c r="G45" i="34"/>
  <c r="E45" i="34"/>
  <c r="S53" i="34" l="1"/>
  <c r="K18" i="34"/>
  <c r="S18" i="34"/>
  <c r="K45" i="34"/>
  <c r="S45" i="34"/>
  <c r="N8" i="30"/>
  <c r="N7" i="30"/>
  <c r="J8" i="30"/>
  <c r="J7" i="30"/>
  <c r="H8" i="30"/>
  <c r="H7" i="30"/>
  <c r="N7" i="29"/>
  <c r="J7" i="29"/>
  <c r="H7" i="29"/>
  <c r="N7" i="31"/>
  <c r="J7" i="31"/>
  <c r="H7" i="31"/>
  <c r="N9" i="19"/>
  <c r="N10" i="19"/>
  <c r="N11" i="19"/>
  <c r="N12" i="19"/>
  <c r="N13" i="19"/>
  <c r="N14" i="19"/>
  <c r="N7" i="19"/>
  <c r="J9" i="19"/>
  <c r="J10" i="19"/>
  <c r="J11" i="19"/>
  <c r="J12" i="19"/>
  <c r="J13" i="19"/>
  <c r="J14" i="19"/>
  <c r="J7" i="19"/>
  <c r="H9" i="19"/>
  <c r="H10" i="19"/>
  <c r="H11" i="19"/>
  <c r="H12" i="19"/>
  <c r="H13" i="19"/>
  <c r="H14" i="19"/>
  <c r="H7" i="19"/>
  <c r="N8" i="20"/>
  <c r="N9" i="20"/>
  <c r="N10" i="20"/>
  <c r="N11" i="20"/>
  <c r="N12" i="20"/>
  <c r="N13" i="20"/>
  <c r="J8" i="20"/>
  <c r="J9" i="20"/>
  <c r="J10" i="20"/>
  <c r="J11" i="20"/>
  <c r="J12" i="20"/>
  <c r="J13" i="20"/>
  <c r="H8" i="20"/>
  <c r="H9" i="20"/>
  <c r="H10" i="20"/>
  <c r="H11" i="20"/>
  <c r="H12" i="20"/>
  <c r="H13" i="20"/>
  <c r="H7" i="20"/>
  <c r="J23" i="32"/>
  <c r="J24" i="32"/>
  <c r="J25" i="32"/>
  <c r="J26" i="32"/>
  <c r="J27" i="32"/>
  <c r="J28" i="32"/>
  <c r="H23" i="32"/>
  <c r="H24" i="32"/>
  <c r="H25" i="32"/>
  <c r="H26" i="32"/>
  <c r="H27" i="32"/>
  <c r="H28" i="32"/>
  <c r="N8" i="32"/>
  <c r="N9" i="32"/>
  <c r="N10" i="32"/>
  <c r="N11" i="32"/>
  <c r="N12" i="32"/>
  <c r="N13" i="32"/>
  <c r="N14" i="32"/>
  <c r="N15" i="32"/>
  <c r="N16" i="32"/>
  <c r="N7" i="32"/>
  <c r="J8" i="32"/>
  <c r="J9" i="32"/>
  <c r="J10" i="32"/>
  <c r="J11" i="32"/>
  <c r="J12" i="32"/>
  <c r="J13" i="32"/>
  <c r="J14" i="32"/>
  <c r="J15" i="32"/>
  <c r="J16" i="32"/>
  <c r="J7" i="32"/>
  <c r="H8" i="32"/>
  <c r="H9" i="32"/>
  <c r="H10" i="32"/>
  <c r="H11" i="32"/>
  <c r="H12" i="32"/>
  <c r="H13" i="32"/>
  <c r="H14" i="32"/>
  <c r="H15" i="32"/>
  <c r="H16" i="32"/>
  <c r="H7" i="32"/>
  <c r="L8" i="21"/>
  <c r="L9" i="21"/>
  <c r="L10" i="21"/>
  <c r="L11" i="21"/>
  <c r="L12" i="21"/>
  <c r="L13" i="21"/>
  <c r="L14" i="21"/>
  <c r="L7" i="21"/>
  <c r="F8" i="21"/>
  <c r="F9" i="21"/>
  <c r="F10" i="21"/>
  <c r="F11" i="21"/>
  <c r="F12" i="21"/>
  <c r="F13" i="21"/>
  <c r="F14" i="21"/>
  <c r="F7" i="21"/>
  <c r="D8" i="21"/>
  <c r="D9" i="21"/>
  <c r="D10" i="21"/>
  <c r="D11" i="21"/>
  <c r="D12" i="21"/>
  <c r="D13" i="21"/>
  <c r="D14" i="21"/>
  <c r="D7" i="21"/>
  <c r="L8" i="24"/>
  <c r="L7" i="24"/>
  <c r="F8" i="24"/>
  <c r="F7" i="24"/>
  <c r="D8" i="24"/>
  <c r="D7" i="24"/>
  <c r="L8" i="23"/>
  <c r="L7" i="23"/>
  <c r="F8" i="23"/>
  <c r="F7" i="23"/>
  <c r="D8" i="23"/>
  <c r="D7" i="23"/>
  <c r="L8" i="22"/>
  <c r="L7" i="22"/>
  <c r="F8" i="22"/>
  <c r="F7" i="22"/>
  <c r="D8" i="22"/>
  <c r="D7" i="22"/>
  <c r="N7" i="25"/>
  <c r="J7" i="25"/>
  <c r="H7" i="25"/>
  <c r="N8" i="14"/>
  <c r="N9" i="14"/>
  <c r="N7" i="14"/>
  <c r="J8" i="14"/>
  <c r="J9" i="14"/>
  <c r="J7" i="14"/>
  <c r="H8" i="14"/>
  <c r="H9" i="14"/>
  <c r="H7" i="14"/>
  <c r="N8" i="13"/>
  <c r="N9" i="13"/>
  <c r="N10" i="13"/>
  <c r="N11" i="13"/>
  <c r="N7" i="13"/>
  <c r="J8" i="13"/>
  <c r="J9" i="13"/>
  <c r="J10" i="13"/>
  <c r="J11" i="13"/>
  <c r="J7" i="13"/>
  <c r="H8" i="13"/>
  <c r="H9" i="13"/>
  <c r="H10" i="13"/>
  <c r="H11" i="13"/>
  <c r="H7" i="13"/>
  <c r="N8" i="12"/>
  <c r="N9" i="12"/>
  <c r="N10" i="12"/>
  <c r="N11" i="12"/>
  <c r="N12" i="12"/>
  <c r="N13" i="12"/>
  <c r="N14" i="12"/>
  <c r="N7" i="12"/>
  <c r="J8" i="12"/>
  <c r="J9" i="12"/>
  <c r="J10" i="12"/>
  <c r="J11" i="12"/>
  <c r="J12" i="12"/>
  <c r="J13" i="12"/>
  <c r="J14" i="12"/>
  <c r="J7" i="12"/>
  <c r="H8" i="12"/>
  <c r="H9" i="12"/>
  <c r="H10" i="12"/>
  <c r="H11" i="12"/>
  <c r="H12" i="12"/>
  <c r="H13" i="12"/>
  <c r="H14" i="12"/>
  <c r="H7" i="12"/>
  <c r="N8" i="11"/>
  <c r="N9" i="11"/>
  <c r="N10" i="11"/>
  <c r="N11" i="11"/>
  <c r="N7" i="11"/>
  <c r="J8" i="11"/>
  <c r="J9" i="11"/>
  <c r="J10" i="11"/>
  <c r="J11" i="11"/>
  <c r="J7" i="11"/>
  <c r="H8" i="11"/>
  <c r="H9" i="11"/>
  <c r="H10" i="11"/>
  <c r="H11" i="11"/>
  <c r="H7" i="11"/>
  <c r="N8" i="10"/>
  <c r="N9" i="10"/>
  <c r="N10" i="10"/>
  <c r="N11" i="10"/>
  <c r="N7" i="10"/>
  <c r="J8" i="10"/>
  <c r="J9" i="10"/>
  <c r="J10" i="10"/>
  <c r="J11" i="10"/>
  <c r="J7" i="10"/>
  <c r="H8" i="10"/>
  <c r="H9" i="10"/>
  <c r="H10" i="10"/>
  <c r="H11" i="10"/>
  <c r="H7" i="10"/>
  <c r="N8" i="9" l="1"/>
  <c r="N9" i="9"/>
  <c r="N12" i="9"/>
  <c r="N7" i="9"/>
  <c r="J8" i="9"/>
  <c r="J9" i="9"/>
  <c r="J12" i="9"/>
  <c r="J7" i="9"/>
  <c r="H8" i="9"/>
  <c r="H9" i="9"/>
  <c r="H12" i="9"/>
  <c r="H7" i="9"/>
  <c r="N8" i="8"/>
  <c r="N9" i="8"/>
  <c r="N10" i="8"/>
  <c r="N11" i="8"/>
  <c r="N7" i="8"/>
  <c r="J8" i="8"/>
  <c r="J9" i="8"/>
  <c r="J10" i="8"/>
  <c r="J11" i="8"/>
  <c r="J7" i="8"/>
  <c r="H8" i="8"/>
  <c r="H9" i="8"/>
  <c r="H10" i="8"/>
  <c r="H11" i="8"/>
  <c r="H7" i="8"/>
  <c r="N8" i="7"/>
  <c r="N9" i="7"/>
  <c r="N10" i="7"/>
  <c r="N11" i="7"/>
  <c r="N12" i="7"/>
  <c r="N7" i="7"/>
  <c r="J8" i="7"/>
  <c r="J9" i="7"/>
  <c r="J10" i="7"/>
  <c r="J11" i="7"/>
  <c r="J12" i="7"/>
  <c r="J7" i="7"/>
  <c r="H8" i="7"/>
  <c r="H9" i="7"/>
  <c r="H10" i="7"/>
  <c r="H11" i="7"/>
  <c r="H12" i="7"/>
  <c r="H7" i="7"/>
  <c r="N8" i="6"/>
  <c r="N9" i="6"/>
  <c r="N10" i="6"/>
  <c r="N11" i="6"/>
  <c r="N12" i="6"/>
  <c r="N7" i="6"/>
  <c r="J8" i="6"/>
  <c r="J9" i="6"/>
  <c r="J10" i="6"/>
  <c r="J11" i="6"/>
  <c r="J12" i="6"/>
  <c r="J7" i="6"/>
  <c r="H8" i="6"/>
  <c r="H9" i="6"/>
  <c r="H10" i="6"/>
  <c r="H11" i="6"/>
  <c r="H12" i="6"/>
  <c r="H7" i="6"/>
  <c r="N8" i="5"/>
  <c r="N9" i="5"/>
  <c r="N10" i="5"/>
  <c r="N7" i="5"/>
  <c r="J8" i="5"/>
  <c r="J9" i="5"/>
  <c r="J10" i="5"/>
  <c r="J7" i="5"/>
  <c r="H8" i="5"/>
  <c r="H9" i="5"/>
  <c r="H10" i="5"/>
  <c r="H7" i="5"/>
  <c r="N8" i="4"/>
  <c r="N9" i="4"/>
  <c r="N10" i="4"/>
  <c r="N11" i="4"/>
  <c r="N12" i="4"/>
  <c r="N7" i="4"/>
  <c r="J8" i="4"/>
  <c r="J9" i="4"/>
  <c r="J10" i="4"/>
  <c r="J11" i="4"/>
  <c r="J12" i="4"/>
  <c r="J7" i="4"/>
  <c r="H8" i="4"/>
  <c r="H9" i="4"/>
  <c r="H10" i="4"/>
  <c r="H11" i="4"/>
  <c r="H12" i="4"/>
  <c r="H7" i="4"/>
  <c r="J8" i="3"/>
  <c r="J9" i="3"/>
  <c r="J10" i="3"/>
  <c r="J11" i="3"/>
  <c r="J12" i="3"/>
  <c r="J13" i="3"/>
  <c r="J14" i="3"/>
  <c r="J15" i="3"/>
  <c r="J16" i="3"/>
  <c r="J7" i="3"/>
  <c r="H8" i="3"/>
  <c r="H9" i="3"/>
  <c r="H10" i="3"/>
  <c r="H11" i="3"/>
  <c r="H12" i="3"/>
  <c r="H13" i="3"/>
  <c r="H14" i="3"/>
  <c r="H15" i="3"/>
  <c r="H16" i="3"/>
  <c r="H7" i="3"/>
  <c r="N7" i="20" l="1"/>
  <c r="J7" i="20"/>
  <c r="M29" i="32" l="1"/>
  <c r="B29" i="32"/>
  <c r="I29" i="32"/>
  <c r="N28" i="32"/>
  <c r="N27" i="32"/>
  <c r="N26" i="32"/>
  <c r="N25" i="32"/>
  <c r="N24" i="32"/>
  <c r="N23" i="32"/>
  <c r="N22" i="32"/>
  <c r="J22" i="32"/>
  <c r="H22" i="32"/>
  <c r="G29" i="32"/>
  <c r="B17" i="32"/>
  <c r="M17" i="32"/>
  <c r="I17" i="32"/>
  <c r="G17" i="32"/>
  <c r="M8" i="31"/>
  <c r="B8" i="31"/>
  <c r="I8" i="31"/>
  <c r="G8" i="31"/>
  <c r="M9" i="30"/>
  <c r="B9" i="30"/>
  <c r="I9" i="30"/>
  <c r="G9" i="30"/>
  <c r="M8" i="29"/>
  <c r="B8" i="29"/>
  <c r="I8" i="29"/>
  <c r="G8" i="29"/>
  <c r="B16" i="19"/>
  <c r="B15" i="21"/>
  <c r="K15" i="21"/>
  <c r="Q15" i="21" s="1"/>
  <c r="C9" i="22"/>
  <c r="K12" i="27"/>
  <c r="I11" i="27"/>
  <c r="I10" i="27"/>
  <c r="K9" i="27"/>
  <c r="I6" i="27"/>
  <c r="K5" i="27"/>
  <c r="I5" i="27"/>
  <c r="I16" i="19"/>
  <c r="M16" i="19"/>
  <c r="E15" i="21"/>
  <c r="M11" i="25"/>
  <c r="B11" i="25"/>
  <c r="I11" i="25"/>
  <c r="G11" i="25"/>
  <c r="K9" i="24"/>
  <c r="Q9" i="24" s="1"/>
  <c r="E9" i="24"/>
  <c r="C9" i="24"/>
  <c r="B9" i="24"/>
  <c r="K9" i="23"/>
  <c r="Q9" i="23" s="1"/>
  <c r="E9" i="23"/>
  <c r="C9" i="23"/>
  <c r="B9" i="23"/>
  <c r="K9" i="22"/>
  <c r="Q9" i="22" s="1"/>
  <c r="E9" i="22"/>
  <c r="B9" i="22"/>
  <c r="C15" i="21"/>
  <c r="I15" i="21" s="1"/>
  <c r="M14" i="20"/>
  <c r="I14" i="20"/>
  <c r="G14" i="20"/>
  <c r="B14" i="20"/>
  <c r="G16" i="19"/>
  <c r="B10" i="14"/>
  <c r="M10" i="14"/>
  <c r="I10" i="14"/>
  <c r="G10" i="14"/>
  <c r="B12" i="13"/>
  <c r="M12" i="13"/>
  <c r="I12" i="13"/>
  <c r="G12" i="13"/>
  <c r="G15" i="12"/>
  <c r="B15" i="12"/>
  <c r="M15" i="12"/>
  <c r="I15" i="12"/>
  <c r="M12" i="11"/>
  <c r="I12" i="11"/>
  <c r="G12" i="11"/>
  <c r="B12" i="11"/>
  <c r="M12" i="10"/>
  <c r="I12" i="10"/>
  <c r="G12" i="10"/>
  <c r="B12" i="10"/>
  <c r="B13" i="9"/>
  <c r="G12" i="8"/>
  <c r="M13" i="9"/>
  <c r="I13" i="9"/>
  <c r="G13" i="9"/>
  <c r="M12" i="8"/>
  <c r="I12" i="8"/>
  <c r="B12" i="8"/>
  <c r="F26" i="34"/>
  <c r="M15" i="7"/>
  <c r="I15" i="7"/>
  <c r="G15" i="7"/>
  <c r="B15" i="7"/>
  <c r="B13" i="6"/>
  <c r="M13" i="6"/>
  <c r="I13" i="6"/>
  <c r="G13" i="6"/>
  <c r="M11" i="5"/>
  <c r="I11" i="5"/>
  <c r="G11" i="5"/>
  <c r="B11" i="5"/>
  <c r="M13" i="4"/>
  <c r="I13" i="4"/>
  <c r="G13" i="4"/>
  <c r="B13" i="4"/>
  <c r="B17" i="3"/>
  <c r="M17" i="3"/>
  <c r="I17" i="3"/>
  <c r="J17" i="3" s="1"/>
  <c r="G17" i="3"/>
  <c r="R9" i="23" l="1"/>
  <c r="J17" i="32"/>
  <c r="R9" i="24"/>
  <c r="T17" i="3"/>
  <c r="V17" i="3"/>
  <c r="X17" i="3"/>
  <c r="Z17" i="3"/>
  <c r="Z13" i="6"/>
  <c r="X13" i="6"/>
  <c r="V13" i="6"/>
  <c r="T13" i="6"/>
  <c r="D13" i="6"/>
  <c r="F13" i="6"/>
  <c r="X13" i="9"/>
  <c r="Z13" i="9"/>
  <c r="T13" i="9"/>
  <c r="V13" i="9"/>
  <c r="F13" i="9"/>
  <c r="D13" i="9"/>
  <c r="V15" i="12"/>
  <c r="X15" i="12"/>
  <c r="Z15" i="12"/>
  <c r="T15" i="12"/>
  <c r="F15" i="12"/>
  <c r="D15" i="12"/>
  <c r="T12" i="13"/>
  <c r="V12" i="13"/>
  <c r="X12" i="13"/>
  <c r="Z12" i="13"/>
  <c r="F12" i="13"/>
  <c r="D12" i="13"/>
  <c r="Z10" i="14"/>
  <c r="X10" i="14"/>
  <c r="V10" i="14"/>
  <c r="T10" i="14"/>
  <c r="F10" i="14"/>
  <c r="D10" i="14"/>
  <c r="T14" i="20"/>
  <c r="V14" i="20"/>
  <c r="X14" i="20"/>
  <c r="Z14" i="20"/>
  <c r="F14" i="20"/>
  <c r="D14" i="20"/>
  <c r="T11" i="25"/>
  <c r="Z11" i="25"/>
  <c r="X11" i="25"/>
  <c r="V11" i="25"/>
  <c r="F11" i="25"/>
  <c r="D11" i="25"/>
  <c r="Z16" i="19"/>
  <c r="X16" i="19"/>
  <c r="V16" i="19"/>
  <c r="T16" i="19"/>
  <c r="Z13" i="4"/>
  <c r="X13" i="4"/>
  <c r="V13" i="4"/>
  <c r="T13" i="4"/>
  <c r="F13" i="4"/>
  <c r="D13" i="4"/>
  <c r="X12" i="8"/>
  <c r="Z12" i="8"/>
  <c r="T12" i="8"/>
  <c r="V12" i="8"/>
  <c r="F12" i="8"/>
  <c r="D12" i="8"/>
  <c r="Z12" i="10"/>
  <c r="X12" i="10"/>
  <c r="V12" i="10"/>
  <c r="T12" i="10"/>
  <c r="F12" i="10"/>
  <c r="D12" i="10"/>
  <c r="Z12" i="11"/>
  <c r="T12" i="11"/>
  <c r="V12" i="11"/>
  <c r="X12" i="11"/>
  <c r="F12" i="11"/>
  <c r="D12" i="11"/>
  <c r="X8" i="29"/>
  <c r="V8" i="29"/>
  <c r="T8" i="29"/>
  <c r="Z8" i="29"/>
  <c r="F8" i="29"/>
  <c r="D8" i="29"/>
  <c r="Z9" i="30"/>
  <c r="X9" i="30"/>
  <c r="V9" i="30"/>
  <c r="T9" i="30"/>
  <c r="F9" i="30"/>
  <c r="D9" i="30"/>
  <c r="Z8" i="31"/>
  <c r="V8" i="31"/>
  <c r="X8" i="31"/>
  <c r="T8" i="31"/>
  <c r="F8" i="31"/>
  <c r="D8" i="31"/>
  <c r="V29" i="32"/>
  <c r="T29" i="32"/>
  <c r="Z29" i="32"/>
  <c r="X29" i="32"/>
  <c r="V17" i="32"/>
  <c r="T17" i="32"/>
  <c r="Z17" i="32"/>
  <c r="X17" i="32"/>
  <c r="D29" i="32"/>
  <c r="F29" i="32"/>
  <c r="D17" i="32"/>
  <c r="F17" i="32"/>
  <c r="Z15" i="7"/>
  <c r="X15" i="7"/>
  <c r="V15" i="7"/>
  <c r="T15" i="7"/>
  <c r="D15" i="7"/>
  <c r="F15" i="7"/>
  <c r="R16" i="19"/>
  <c r="D16" i="19"/>
  <c r="F16" i="19"/>
  <c r="Z11" i="5"/>
  <c r="X11" i="5"/>
  <c r="V11" i="5"/>
  <c r="T11" i="5"/>
  <c r="F11" i="5"/>
  <c r="D11" i="5"/>
  <c r="D17" i="3"/>
  <c r="F17" i="3"/>
  <c r="H9" i="24"/>
  <c r="P9" i="24"/>
  <c r="N9" i="24"/>
  <c r="H9" i="23"/>
  <c r="P9" i="23"/>
  <c r="N9" i="23"/>
  <c r="J15" i="21"/>
  <c r="R15" i="21"/>
  <c r="L17" i="32"/>
  <c r="P17" i="32"/>
  <c r="R17" i="32"/>
  <c r="L29" i="32"/>
  <c r="R29" i="32"/>
  <c r="P29" i="32"/>
  <c r="L8" i="31"/>
  <c r="R8" i="31"/>
  <c r="P8" i="31"/>
  <c r="L10" i="14"/>
  <c r="R10" i="14"/>
  <c r="P10" i="14"/>
  <c r="L12" i="13"/>
  <c r="P12" i="13"/>
  <c r="R12" i="13"/>
  <c r="L8" i="29"/>
  <c r="R8" i="29"/>
  <c r="P8" i="29"/>
  <c r="L9" i="30"/>
  <c r="R9" i="30"/>
  <c r="P9" i="30"/>
  <c r="L14" i="20"/>
  <c r="P14" i="20"/>
  <c r="R14" i="20"/>
  <c r="L15" i="12"/>
  <c r="P15" i="12"/>
  <c r="R15" i="12"/>
  <c r="L11" i="25"/>
  <c r="R11" i="25"/>
  <c r="P11" i="25"/>
  <c r="I13" i="27"/>
  <c r="H9" i="22"/>
  <c r="N9" i="22"/>
  <c r="P9" i="22"/>
  <c r="R9" i="22"/>
  <c r="N15" i="21"/>
  <c r="P15" i="21"/>
  <c r="N12" i="13"/>
  <c r="N15" i="12"/>
  <c r="L16" i="19"/>
  <c r="P16" i="19"/>
  <c r="I9" i="24"/>
  <c r="J9" i="24" s="1"/>
  <c r="P11" i="5"/>
  <c r="R11" i="5"/>
  <c r="L17" i="3"/>
  <c r="R17" i="3"/>
  <c r="P17" i="3"/>
  <c r="L13" i="4"/>
  <c r="P13" i="4"/>
  <c r="R13" i="4"/>
  <c r="N11" i="5"/>
  <c r="J13" i="9"/>
  <c r="N10" i="14"/>
  <c r="J16" i="19"/>
  <c r="N17" i="32"/>
  <c r="N13" i="6"/>
  <c r="R13" i="6"/>
  <c r="P13" i="6"/>
  <c r="L12" i="8"/>
  <c r="R12" i="8"/>
  <c r="P12" i="8"/>
  <c r="L13" i="9"/>
  <c r="R13" i="9"/>
  <c r="P13" i="9"/>
  <c r="L12" i="10"/>
  <c r="P12" i="10"/>
  <c r="R12" i="10"/>
  <c r="L12" i="11"/>
  <c r="P12" i="11"/>
  <c r="R12" i="11"/>
  <c r="J12" i="10"/>
  <c r="N13" i="9"/>
  <c r="J12" i="8"/>
  <c r="L15" i="7"/>
  <c r="P15" i="7"/>
  <c r="R15" i="7"/>
  <c r="J13" i="4"/>
  <c r="K13" i="27"/>
  <c r="H17" i="3"/>
  <c r="N17" i="3"/>
  <c r="J13" i="6"/>
  <c r="J15" i="7"/>
  <c r="L26" i="34"/>
  <c r="R26" i="34" s="1"/>
  <c r="D26" i="34"/>
  <c r="J26" i="34" s="1"/>
  <c r="J15" i="12"/>
  <c r="J12" i="13"/>
  <c r="I9" i="23"/>
  <c r="J9" i="23" s="1"/>
  <c r="F9" i="24"/>
  <c r="I9" i="22"/>
  <c r="J9" i="22" s="1"/>
  <c r="J8" i="29"/>
  <c r="H29" i="32"/>
  <c r="J29" i="32"/>
  <c r="H11" i="5"/>
  <c r="H13" i="6"/>
  <c r="H13" i="9"/>
  <c r="H12" i="13"/>
  <c r="H10" i="14"/>
  <c r="H14" i="20"/>
  <c r="N14" i="20"/>
  <c r="H9" i="30"/>
  <c r="H8" i="31"/>
  <c r="D117" i="34"/>
  <c r="F117" i="34"/>
  <c r="J9" i="30"/>
  <c r="N9" i="30"/>
  <c r="L117" i="34"/>
  <c r="R117" i="34" s="1"/>
  <c r="C117" i="34"/>
  <c r="D106" i="34"/>
  <c r="C106" i="34"/>
  <c r="H8" i="29"/>
  <c r="N8" i="29"/>
  <c r="F106" i="34"/>
  <c r="L106" i="34"/>
  <c r="J8" i="31"/>
  <c r="N8" i="31"/>
  <c r="L100" i="34"/>
  <c r="C100" i="34"/>
  <c r="F100" i="34"/>
  <c r="D100" i="34"/>
  <c r="C89" i="34"/>
  <c r="H16" i="19"/>
  <c r="F89" i="34"/>
  <c r="N16" i="19"/>
  <c r="D89" i="34"/>
  <c r="J89" i="34" s="1"/>
  <c r="L89" i="34"/>
  <c r="R89" i="34" s="1"/>
  <c r="D80" i="34"/>
  <c r="F80" i="34"/>
  <c r="J14" i="20"/>
  <c r="L80" i="34"/>
  <c r="R80" i="34" s="1"/>
  <c r="C80" i="34"/>
  <c r="F72" i="34"/>
  <c r="H17" i="32"/>
  <c r="L72" i="34"/>
  <c r="R72" i="34" s="1"/>
  <c r="C72" i="34"/>
  <c r="D72" i="34"/>
  <c r="H15" i="21"/>
  <c r="D15" i="21"/>
  <c r="F15" i="21"/>
  <c r="L15" i="21"/>
  <c r="D9" i="24"/>
  <c r="L9" i="24"/>
  <c r="D9" i="23"/>
  <c r="L9" i="23"/>
  <c r="F9" i="23"/>
  <c r="L9" i="22"/>
  <c r="F9" i="22"/>
  <c r="D9" i="22"/>
  <c r="J11" i="25"/>
  <c r="N11" i="25"/>
  <c r="F50" i="34"/>
  <c r="L50" i="34"/>
  <c r="R50" i="34" s="1"/>
  <c r="H11" i="25"/>
  <c r="D50" i="34"/>
  <c r="J50" i="34" s="1"/>
  <c r="C50" i="34"/>
  <c r="J10" i="14"/>
  <c r="H15" i="12"/>
  <c r="N12" i="11"/>
  <c r="H12" i="11"/>
  <c r="J12" i="11"/>
  <c r="H12" i="10"/>
  <c r="N12" i="10"/>
  <c r="N12" i="8"/>
  <c r="H12" i="8"/>
  <c r="H15" i="7"/>
  <c r="N15" i="7"/>
  <c r="L13" i="6"/>
  <c r="L11" i="5"/>
  <c r="J11" i="5"/>
  <c r="H13" i="4"/>
  <c r="N13" i="4"/>
  <c r="C26" i="34"/>
  <c r="N29" i="32"/>
  <c r="J72" i="34" l="1"/>
  <c r="J100" i="34"/>
  <c r="J106" i="34"/>
  <c r="J117" i="34"/>
  <c r="J80" i="34"/>
  <c r="I50" i="34"/>
  <c r="G50" i="34"/>
  <c r="I72" i="34"/>
  <c r="Q72" i="34"/>
  <c r="O72" i="34"/>
  <c r="I100" i="34"/>
  <c r="Q100" i="34"/>
  <c r="O100" i="34"/>
  <c r="I106" i="34"/>
  <c r="O106" i="34"/>
  <c r="Q106" i="34"/>
  <c r="I117" i="34"/>
  <c r="Q117" i="34"/>
  <c r="O117" i="34"/>
  <c r="I80" i="34"/>
  <c r="O80" i="34"/>
  <c r="Q80" i="34"/>
  <c r="O50" i="34"/>
  <c r="Q50" i="34"/>
  <c r="I89" i="34"/>
  <c r="Q89" i="34"/>
  <c r="O89" i="34"/>
  <c r="I26" i="34"/>
  <c r="O26" i="34"/>
  <c r="Q26" i="34"/>
  <c r="E100" i="34"/>
  <c r="M100" i="34"/>
  <c r="R100" i="34"/>
  <c r="M106" i="34"/>
  <c r="R106" i="34"/>
  <c r="G100" i="34"/>
  <c r="G106" i="34"/>
  <c r="K26" i="34"/>
  <c r="S26" i="34"/>
  <c r="E72" i="34"/>
  <c r="M72" i="34"/>
  <c r="M26" i="34"/>
  <c r="G72" i="34"/>
  <c r="M89" i="34"/>
  <c r="E89" i="34"/>
  <c r="G89" i="34"/>
  <c r="M50" i="34"/>
  <c r="G117" i="34"/>
  <c r="M117" i="34"/>
  <c r="E117" i="34"/>
  <c r="E106" i="34"/>
  <c r="M80" i="34"/>
  <c r="G80" i="34"/>
  <c r="E80" i="34"/>
  <c r="E50" i="34"/>
  <c r="E26" i="34"/>
  <c r="G26" i="34"/>
  <c r="K72" i="34" l="1"/>
  <c r="S72" i="34"/>
  <c r="K80" i="34"/>
  <c r="S80" i="34"/>
  <c r="K106" i="34"/>
  <c r="S106" i="34"/>
  <c r="K117" i="34"/>
  <c r="S117" i="34"/>
  <c r="K50" i="34"/>
  <c r="S50" i="34"/>
  <c r="K89" i="34"/>
  <c r="S89" i="34"/>
  <c r="K100" i="34"/>
  <c r="S100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O9" authorId="0" shapeId="0" xr:uid="{00000000-0006-0000-0100-000001000000}">
      <text>
        <r>
          <rPr>
            <sz val="9"/>
            <color indexed="81"/>
            <rFont val="Tahoma"/>
            <family val="2"/>
          </rPr>
          <t>deficit de 40 hrs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9" authorId="0" shapeId="0" xr:uid="{239A591C-4116-4EE7-B819-8E03854D776C}">
      <text>
        <r>
          <rPr>
            <sz val="9"/>
            <color indexed="81"/>
            <rFont val="Tahoma"/>
            <family val="2"/>
          </rPr>
          <t>Total de Consultas + Atendimentos de Urgência</t>
        </r>
      </text>
    </comment>
    <comment ref="C10" authorId="0" shapeId="0" xr:uid="{5FE2CA51-D64F-4664-A53F-B876517441AA}">
      <text>
        <r>
          <rPr>
            <sz val="9"/>
            <color indexed="81"/>
            <rFont val="Tahoma"/>
            <family val="2"/>
          </rPr>
          <t>Total de Consultas + Atendimentos de Urgência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Atendimentos
</t>
        </r>
      </text>
    </comment>
    <comment ref="U9" authorId="0" shapeId="0" xr:uid="{2EA429B4-3BFA-4C4D-9265-2EFCD7CAD30B}">
      <text>
        <r>
          <rPr>
            <b/>
            <sz val="9"/>
            <color indexed="81"/>
            <rFont val="Tahoma"/>
            <family val="2"/>
          </rPr>
          <t>Ferias</t>
        </r>
      </text>
    </comment>
    <comment ref="A12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A1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9" authorId="0" shapeId="0" xr:uid="{CB9B4014-0116-4EEE-86B7-0F1A1DC3A640}">
      <text>
        <r>
          <rPr>
            <b/>
            <sz val="9"/>
            <color indexed="81"/>
            <rFont val="Tahoma"/>
            <family val="2"/>
          </rPr>
          <t>ubs + ama (cnes unificado)</t>
        </r>
      </text>
    </comment>
    <comment ref="C10" authorId="0" shapeId="0" xr:uid="{96D693E7-F697-49BD-9177-1627F48845CE}">
      <text>
        <r>
          <rPr>
            <b/>
            <sz val="9"/>
            <color indexed="81"/>
            <rFont val="Tahoma"/>
            <family val="2"/>
          </rPr>
          <t>ubs + ama (cnes unificado)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O13" authorId="0" shapeId="0" xr:uid="{00000000-0006-0000-0E00-000001000000}">
      <text>
        <r>
          <rPr>
            <sz val="9"/>
            <color indexed="81"/>
            <rFont val="Tahoma"/>
            <family val="2"/>
          </rPr>
          <t>Consulta + Terapia Individual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O9" authorId="0" shapeId="0" xr:uid="{C7E1EBF8-D323-4D41-8A43-541ED8F475DC}">
      <text>
        <r>
          <rPr>
            <sz val="9"/>
            <color indexed="81"/>
            <rFont val="Tahoma"/>
            <family val="2"/>
          </rPr>
          <t>deficit de 40 hrs</t>
        </r>
      </text>
    </comment>
    <comment ref="C38" authorId="0" shapeId="0" xr:uid="{663BDBAA-FE98-4E80-8411-23DB306EDB6E}">
      <text>
        <r>
          <rPr>
            <sz val="9"/>
            <color indexed="81"/>
            <rFont val="Tahoma"/>
            <family val="2"/>
          </rPr>
          <t>Total de Consultas + Atendimentos de Urgência</t>
        </r>
      </text>
    </comment>
    <comment ref="C39" authorId="0" shapeId="0" xr:uid="{B741C6A4-2413-4882-89F4-425306E9C0AB}">
      <text>
        <r>
          <rPr>
            <sz val="9"/>
            <color indexed="81"/>
            <rFont val="Tahoma"/>
            <family val="2"/>
          </rPr>
          <t>Total de Consultas + Atendimentos de Urgência</t>
        </r>
      </text>
    </comment>
    <comment ref="A57" authorId="0" shapeId="0" xr:uid="{8D531C82-387A-412D-8355-99A60F863F0F}">
      <text>
        <r>
          <rPr>
            <b/>
            <sz val="9"/>
            <color indexed="81"/>
            <rFont val="Tahoma"/>
            <family val="2"/>
          </rPr>
          <t xml:space="preserve">Atendimentos
</t>
        </r>
      </text>
    </comment>
    <comment ref="U58" authorId="0" shapeId="0" xr:uid="{DF88FCDA-B36A-42ED-901F-F6A3793CE205}">
      <text>
        <r>
          <rPr>
            <b/>
            <sz val="9"/>
            <color indexed="81"/>
            <rFont val="Tahoma"/>
            <family val="2"/>
          </rPr>
          <t>Ferias</t>
        </r>
      </text>
    </comment>
    <comment ref="A61" authorId="0" shapeId="0" xr:uid="{9661975C-8C85-4D9C-A273-216FBCFADC22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A62" authorId="0" shapeId="0" xr:uid="{71EBC210-58D2-48AC-8A45-910059E3F9BD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C72" authorId="0" shapeId="0" xr:uid="{1ABC89FA-D7B6-4E3C-B201-8FC2E092A55E}">
      <text>
        <r>
          <rPr>
            <b/>
            <sz val="9"/>
            <color indexed="81"/>
            <rFont val="Tahoma"/>
            <family val="2"/>
          </rPr>
          <t>ubs + ama (cnes unificado)</t>
        </r>
      </text>
    </comment>
    <comment ref="C73" authorId="0" shapeId="0" xr:uid="{29BE2311-EE4B-410F-BBB7-5FF5BDCE645B}">
      <text>
        <r>
          <rPr>
            <b/>
            <sz val="9"/>
            <color indexed="81"/>
            <rFont val="Tahoma"/>
            <family val="2"/>
          </rPr>
          <t>ubs + ama (cnes unificado)</t>
        </r>
      </text>
    </comment>
    <comment ref="O163" authorId="0" shapeId="0" xr:uid="{76B39AC1-D8EE-455D-8D0A-4C229D9ACB9C}">
      <text>
        <r>
          <rPr>
            <sz val="9"/>
            <color indexed="81"/>
            <rFont val="Tahoma"/>
            <family val="2"/>
          </rPr>
          <t>Consulta + Terapia Individual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19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4 de 6
4 de 12
1 de 18
10 de 24
1 de 36</t>
        </r>
      </text>
    </comment>
    <comment ref="E19" authorId="0" shapeId="0" xr:uid="{00000000-0006-0000-1500-000002000000}">
      <text>
        <r>
          <rPr>
            <b/>
            <sz val="9"/>
            <color indexed="81"/>
            <rFont val="Tahoma"/>
            <family val="2"/>
          </rPr>
          <t>7 de 6
5 de 12
1 de 18
10 de 24
1 de 36</t>
        </r>
      </text>
    </comment>
    <comment ref="G19" authorId="0" shapeId="0" xr:uid="{00000000-0006-0000-1500-000003000000}">
      <text>
        <r>
          <rPr>
            <b/>
            <sz val="9"/>
            <color indexed="81"/>
            <rFont val="Tahoma"/>
            <family val="2"/>
          </rPr>
          <t>8 de 6
6 de 12
1 de 18
10 de 24
1 de 36</t>
        </r>
      </text>
    </comment>
    <comment ref="K19" authorId="0" shapeId="0" xr:uid="{00000000-0006-0000-1500-000004000000}">
      <text>
        <r>
          <rPr>
            <sz val="9"/>
            <color indexed="81"/>
            <rFont val="Tahoma"/>
            <family val="2"/>
          </rPr>
          <t>9 de 6hrs
7 de 12hrs
1 de 18hrs
10 de 24hrs
1 de 36hrs</t>
        </r>
      </text>
    </comment>
    <comment ref="M19" authorId="0" shapeId="0" xr:uid="{00000000-0006-0000-1500-000005000000}">
      <text>
        <r>
          <rPr>
            <sz val="9"/>
            <color indexed="81"/>
            <rFont val="Tahoma"/>
            <family val="2"/>
          </rPr>
          <t xml:space="preserve">14 de 6hrs
7 de 12hrs
1 de 18hrs
10 de 24hrs
1 de 36hrs
</t>
        </r>
      </text>
    </comment>
    <comment ref="C22" authorId="0" shapeId="0" xr:uid="{00000000-0006-0000-1500-000006000000}">
      <text>
        <r>
          <rPr>
            <b/>
            <sz val="9"/>
            <color indexed="81"/>
            <rFont val="Tahoma"/>
            <family val="2"/>
          </rPr>
          <t>1 de 6
5 de 12
2 de 18
8 de 24
1 de 36</t>
        </r>
      </text>
    </comment>
    <comment ref="E22" authorId="0" shapeId="0" xr:uid="{00000000-0006-0000-1500-000007000000}">
      <text>
        <r>
          <rPr>
            <b/>
            <sz val="9"/>
            <color indexed="81"/>
            <rFont val="Tahoma"/>
            <family val="2"/>
          </rPr>
          <t>1 de 6
5 de 12
2 de 18
9 de 24
1 de 36</t>
        </r>
      </text>
    </comment>
    <comment ref="G22" authorId="0" shapeId="0" xr:uid="{00000000-0006-0000-1500-000008000000}">
      <text>
        <r>
          <rPr>
            <b/>
            <sz val="9"/>
            <color indexed="81"/>
            <rFont val="Tahoma"/>
            <family val="2"/>
          </rPr>
          <t>1 de 6
4 de 12
2 de 18
9 de 24
1 de 36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7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 xml:space="preserve">8 de 12
1 de 22
2 de 24 </t>
        </r>
      </text>
    </comment>
    <comment ref="G7" authorId="0" shapeId="0" xr:uid="{00000000-0006-0000-1800-000002000000}">
      <text>
        <r>
          <rPr>
            <b/>
            <sz val="9"/>
            <color indexed="81"/>
            <rFont val="Tahoma"/>
            <family val="2"/>
          </rPr>
          <t xml:space="preserve">7 de 12
1 de 22
2 de 24 </t>
        </r>
      </text>
    </comment>
  </commentList>
</comments>
</file>

<file path=xl/sharedStrings.xml><?xml version="1.0" encoding="utf-8"?>
<sst xmlns="http://schemas.openxmlformats.org/spreadsheetml/2006/main" count="1943" uniqueCount="297">
  <si>
    <t xml:space="preserve">                  OSS/SPDM – Associação Paulista para o Desenvolvimento da Medicina</t>
  </si>
  <si>
    <t>%</t>
  </si>
  <si>
    <t>AGO</t>
  </si>
  <si>
    <t>SET</t>
  </si>
  <si>
    <t>OUT</t>
  </si>
  <si>
    <t>NOV</t>
  </si>
  <si>
    <t>DEZ</t>
  </si>
  <si>
    <t>SOMA</t>
  </si>
  <si>
    <t>1º Trimestre</t>
  </si>
  <si>
    <t>Cirurgião Dentista (atendimento individual) UBS</t>
  </si>
  <si>
    <t>Cirurgião Dentista (procedimento) UBS</t>
  </si>
  <si>
    <t>Clinico (consulta) UBS</t>
  </si>
  <si>
    <t>Pediadra (consulta) UBS</t>
  </si>
  <si>
    <t>Psiquiatra (consulta) UBS</t>
  </si>
  <si>
    <t>Tocoginecologista (consulta) UBS</t>
  </si>
  <si>
    <t>Categoria Profissional</t>
  </si>
  <si>
    <t>Meta / Mês</t>
  </si>
  <si>
    <t>ACS  - ESF (40h)</t>
  </si>
  <si>
    <t>Médico Generelista ESF (40h)</t>
  </si>
  <si>
    <t xml:space="preserve">Enfermeiro - ESF (40h) </t>
  </si>
  <si>
    <t>Cirurgião Dentista (40h) UBS</t>
  </si>
  <si>
    <t>Clinico (20h) UBS</t>
  </si>
  <si>
    <t>Psiquiatra (20h) UBS</t>
  </si>
  <si>
    <t>Tocoginecologista (20h) UBS</t>
  </si>
  <si>
    <t>Assistente Social (30h) UBS</t>
  </si>
  <si>
    <t>Enfermeiro (30h) UBS</t>
  </si>
  <si>
    <t>Farmacêutico (40h) UBS</t>
  </si>
  <si>
    <t>ACS (Visita Domiciliar) - ESF</t>
  </si>
  <si>
    <t>Médico Generelista (consulta) - ESF</t>
  </si>
  <si>
    <t xml:space="preserve">Enfermeiro (consulta) - ESF </t>
  </si>
  <si>
    <t>Cirurgião Dentista (atendimento individual) ESB</t>
  </si>
  <si>
    <t>Cirurgião Dentista (procedimento) ESB</t>
  </si>
  <si>
    <t>Cirurgião Dentista (40h) ESB</t>
  </si>
  <si>
    <t>Cirurgião Dentista (20h) UBS</t>
  </si>
  <si>
    <t>Psicologo (30h) UBS</t>
  </si>
  <si>
    <t>Assistente Social (30h) NASF</t>
  </si>
  <si>
    <t>Fisioterapeuta (20h) NASF</t>
  </si>
  <si>
    <t>Psiquiatra (20h) NASF</t>
  </si>
  <si>
    <t>Terapeuta Ocupacional (20h) NASF</t>
  </si>
  <si>
    <t>Nutricionista (40h) NASF</t>
  </si>
  <si>
    <t>Fonoaudiólogo (40h) NASF</t>
  </si>
  <si>
    <t>Homeopata (consulta) UBS</t>
  </si>
  <si>
    <t>Homeopata (20h) UBS</t>
  </si>
  <si>
    <t>Pediatra (consulta) UBS</t>
  </si>
  <si>
    <t>Pediatra (20h) UBS</t>
  </si>
  <si>
    <t>Psicologo (40h) NASF</t>
  </si>
  <si>
    <t>Enfermeiro (40h) UBS</t>
  </si>
  <si>
    <t>Fisioterapeuta (30h) UBS</t>
  </si>
  <si>
    <t>Fonoaudiologo (40h) UBS</t>
  </si>
  <si>
    <t>Pneumologista (consulta) UBS</t>
  </si>
  <si>
    <t>Cardiologista (consulta) UBS</t>
  </si>
  <si>
    <t>Pneumologista (20h) UBS</t>
  </si>
  <si>
    <t>Cardiologista (20h) UBS</t>
  </si>
  <si>
    <t>Terapêuta Ocupacional (30h) UBS</t>
  </si>
  <si>
    <t>Periodontia</t>
  </si>
  <si>
    <t>Semiologia (disponível/procura)</t>
  </si>
  <si>
    <t>Cirurgia Oral Menor</t>
  </si>
  <si>
    <t>Endodontia</t>
  </si>
  <si>
    <t>Paciente Especial*</t>
  </si>
  <si>
    <t>CD Protesista</t>
  </si>
  <si>
    <t>Ortopedia funcional dos maxilares/Ortodontia</t>
  </si>
  <si>
    <t>Próteses e Aparelhos Ortodônticos (entregue no mês)</t>
  </si>
  <si>
    <t>Paciente Especial* (20h)</t>
  </si>
  <si>
    <t>Pediatra (12h) - Diurno</t>
  </si>
  <si>
    <t>Pediatra (12h) - Noturno</t>
  </si>
  <si>
    <t>Médico Clínico (12h) - Segunda a Sábado</t>
  </si>
  <si>
    <t>Pediatra (12h) - Segunda a Sábado</t>
  </si>
  <si>
    <t>DESCRIÇÃO</t>
  </si>
  <si>
    <t>Realizado (SIM/NÃO)</t>
  </si>
  <si>
    <t>Pontuação</t>
  </si>
  <si>
    <t>Pontualidade na entrega dos relatórios mensais de prestação de contas assistenciais e financeiras.</t>
  </si>
  <si>
    <t>Preenchimento de prontuários, nos seguintes aspectos: legibilidade, assinaturas, CID, exame físico.</t>
  </si>
  <si>
    <t>Execução do Plano de Educação Permanente aprovado pela CRS.</t>
  </si>
  <si>
    <t>Proporção de crianças com até 12 (doze) meses de idade com calendário vacinal completo nas unidades gerenciadas no Contrato de Gestão.</t>
  </si>
  <si>
    <t>Proporção de gestantes que realizaram procedimentos básicos no pré-natal e puerpério nas unidades gerenciadas no Contrato de Gestão.</t>
  </si>
  <si>
    <t>Proporção de gestantes com 7 (sete) ou mais consultas de pré-natal realizada nas unidades gerenciadas pelo Contrato de Gestão</t>
  </si>
  <si>
    <t>Entrega de relatório comentado das reclamações recebidas através das diferentes auditorias e S A U, e das providências adotadas.</t>
  </si>
  <si>
    <t>Funcionamento Conselho Gestor.</t>
  </si>
  <si>
    <t>Nota:  A coluna "Realizado" deve ser preenchida com "SIM" ou "NÃO"</t>
  </si>
  <si>
    <t xml:space="preserve">                - Os campos achurados não devem ser preenchidos</t>
  </si>
  <si>
    <t xml:space="preserve">                - Os campos da pontuação serão preenchidos automaticamente.</t>
  </si>
  <si>
    <t>Contrato de Gestão: REDE ASSISTENCIAL DA STS VILA MARIA/VILA GUILHERME - ANO 2015</t>
  </si>
  <si>
    <t>Pediatra - Diarista (horizontal)</t>
  </si>
  <si>
    <t>Clínica Médica (12h) - Diurno - Seg a Sex</t>
  </si>
  <si>
    <t>Clínica Médica (12h) - Diurno - Final de Semana</t>
  </si>
  <si>
    <t>Clínica Médica (12h) - Noturno</t>
  </si>
  <si>
    <t>Clínico Cirurgico - 24h de Seg a Dom - Diurno e Noturno</t>
  </si>
  <si>
    <t>Clínica Médica - Diarista (horizontal)</t>
  </si>
  <si>
    <t>Assistente Social (consulta) URSI</t>
  </si>
  <si>
    <t>Enfermeiro (consulta) URSI</t>
  </si>
  <si>
    <t>Nutricionista (consulta) URSI</t>
  </si>
  <si>
    <t>Fisioterapeuta (consulta) URSI</t>
  </si>
  <si>
    <t>Terapeuta Ocupacional (consulta) URSI</t>
  </si>
  <si>
    <t>Psicólogo (consulta) URSI</t>
  </si>
  <si>
    <t>Geriatra (consulta) URSI</t>
  </si>
  <si>
    <t>Geriatra (20h) URSI</t>
  </si>
  <si>
    <t>Assistente Social (30h) URSI</t>
  </si>
  <si>
    <t>Enfermeiro (30h) URSI</t>
  </si>
  <si>
    <t>Nutricionista (30h) URSI</t>
  </si>
  <si>
    <t>Fisioterapeuta (30h) URSI</t>
  </si>
  <si>
    <t>Terapeuta Ocupacional (30h) URSI</t>
  </si>
  <si>
    <t>Psicólogo (30h) URSI</t>
  </si>
  <si>
    <t>Disponível / Procura</t>
  </si>
  <si>
    <t>Cirúrgião Dentista - Periodontia (20h)</t>
  </si>
  <si>
    <t>Cirúrgião Dentista - Cirurgia Oral Menor (20h)</t>
  </si>
  <si>
    <t>Cirúrgião Dentista - Endodontia (20h)</t>
  </si>
  <si>
    <t>Cirúrgião Dentista - CD Protesista (20h)</t>
  </si>
  <si>
    <t>Cirúrgião Dentista - Ortopedia funcional dos maxilares/Ortodontia (20h)</t>
  </si>
  <si>
    <t>Ítem</t>
  </si>
  <si>
    <t>Ìtem</t>
  </si>
  <si>
    <t>Angiologista (consulta)</t>
  </si>
  <si>
    <t>Cardiologista (consulta)</t>
  </si>
  <si>
    <t>Endocrinologista (consulta)</t>
  </si>
  <si>
    <t>Neurologista (consulta)</t>
  </si>
  <si>
    <t>Ortopedista (consulta)</t>
  </si>
  <si>
    <t>Reumatologuista (consulta)</t>
  </si>
  <si>
    <t>Urologista (consulta)</t>
  </si>
  <si>
    <t>Dermatologista (consulta)</t>
  </si>
  <si>
    <t>Gastroenterologista (consulta)</t>
  </si>
  <si>
    <t>Pneumologista (consulta)</t>
  </si>
  <si>
    <t>Angiologista (12h)</t>
  </si>
  <si>
    <t>Cardiologista (12h)</t>
  </si>
  <si>
    <t>Endocrinologista (12h)</t>
  </si>
  <si>
    <t>Neurologista (12h)</t>
  </si>
  <si>
    <t>Ortopedista (12h)</t>
  </si>
  <si>
    <t>Reumatologuista (12h)</t>
  </si>
  <si>
    <t>Urologista (12h)</t>
  </si>
  <si>
    <t>Dermatologista (12h)</t>
  </si>
  <si>
    <t>Gastroenterologista (12h)</t>
  </si>
  <si>
    <t>Pneumologista (12h)</t>
  </si>
  <si>
    <t>Enfermerio (40h)</t>
  </si>
  <si>
    <t>Enfermerio (36h)</t>
  </si>
  <si>
    <t>Psiquiatra (20h) CAPS</t>
  </si>
  <si>
    <t>Psicologo (36h) CAPS</t>
  </si>
  <si>
    <t>Assistente Social (30h) CAPS</t>
  </si>
  <si>
    <t>Psicopedagogo (36) CAPS</t>
  </si>
  <si>
    <t>Enfermeiro (40h) CAPS</t>
  </si>
  <si>
    <t>Enfermeiro (30h) CAPS</t>
  </si>
  <si>
    <t>Terapeuta Ocupacional (20h) CAPS</t>
  </si>
  <si>
    <t>Farmacêutico (40h) CAPS</t>
  </si>
  <si>
    <t>Fonoaudiólogo (30h) CAPS</t>
  </si>
  <si>
    <t>Nutricionista (40h) CAPS</t>
  </si>
  <si>
    <t>Acompanhante da Pessoa com Deficiência (40h) APD</t>
  </si>
  <si>
    <t>Enfermeiro (40h) APD</t>
  </si>
  <si>
    <t>Fonoaudiólogo (40h) APD</t>
  </si>
  <si>
    <t>Psicologo (40h) APD</t>
  </si>
  <si>
    <t>Terapeuta Ocupacional (30h) APD</t>
  </si>
  <si>
    <t>Nº pacientes em acompanhamento APD</t>
  </si>
  <si>
    <t>Pacientes com cadastro ativo CPS</t>
  </si>
  <si>
    <t>Casos novos/mês (avaliação multidisciplinar em reabilitação) CER</t>
  </si>
  <si>
    <t>Nº pacientes em terapia/mês CER</t>
  </si>
  <si>
    <t>Neurologista (AD/INF) (20h) CER</t>
  </si>
  <si>
    <t>Assistente Social (30h) CER</t>
  </si>
  <si>
    <t>Enfermeiro (30h) CER</t>
  </si>
  <si>
    <t>Fisioterapeuta (30h) CER</t>
  </si>
  <si>
    <t>Fonoaudiólogo (40h) CER</t>
  </si>
  <si>
    <t>Nutricionista (30h) CER</t>
  </si>
  <si>
    <t>Psicologo (30h) CER</t>
  </si>
  <si>
    <t>Terapeuta Ocupacional (30h) CER</t>
  </si>
  <si>
    <t>Otorrinolaringologista (20h) CER</t>
  </si>
  <si>
    <t>Ortopedista (20h) CER</t>
  </si>
  <si>
    <t>Enfermeiro (40h) EMAD</t>
  </si>
  <si>
    <t>Fisioterapeuta (30h) EMAD</t>
  </si>
  <si>
    <t>Auxiliar de Enfermagem (30h) EMAD</t>
  </si>
  <si>
    <t>Enfermeiro (pacientes ativos em atendimento)</t>
  </si>
  <si>
    <t>Fisioterapeuta (pacientes ativos em atendimento)</t>
  </si>
  <si>
    <t>Auxiliar de Enfermagem (pacientes ativos em atendimento)</t>
  </si>
  <si>
    <t>Clínico Geral (20h) EMAD</t>
  </si>
  <si>
    <t>Clínico Geral (pacientes ativos em atendimento)</t>
  </si>
  <si>
    <t>MAPA</t>
  </si>
  <si>
    <t>HOLTER</t>
  </si>
  <si>
    <t>TESTE ERGOMÉTRICO</t>
  </si>
  <si>
    <t>ELETROENCEFALOGRAMA</t>
  </si>
  <si>
    <t>ULTRASSONOGRAFIA GERAL</t>
  </si>
  <si>
    <t>ULTRASSONOGRAFIA DOPLER VASCULAR</t>
  </si>
  <si>
    <t>ECOCARDIOGRAMA</t>
  </si>
  <si>
    <t>med cirurgia (24 hrs)</t>
  </si>
  <si>
    <t>med clinico (12 hrs)</t>
  </si>
  <si>
    <t>med clinico (24 hrs)</t>
  </si>
  <si>
    <t>med clinico (30 hrs)</t>
  </si>
  <si>
    <t>med pediatra (12 hrs)</t>
  </si>
  <si>
    <t>med pediatra (24 hrs)</t>
  </si>
  <si>
    <t>QUADRO ATUAL</t>
  </si>
  <si>
    <t>INDICADORES DE PRODUÇÃO</t>
  </si>
  <si>
    <t>AMA</t>
  </si>
  <si>
    <t>PS</t>
  </si>
  <si>
    <t>AMA E</t>
  </si>
  <si>
    <t>NASF</t>
  </si>
  <si>
    <t>ESF</t>
  </si>
  <si>
    <t>UBS Tradicional</t>
  </si>
  <si>
    <t>EMAD</t>
  </si>
  <si>
    <t>URSI</t>
  </si>
  <si>
    <t>CEO</t>
  </si>
  <si>
    <t>CAPS</t>
  </si>
  <si>
    <t>APD</t>
  </si>
  <si>
    <t>CER</t>
  </si>
  <si>
    <t>Nutricionista (40h) UBS</t>
  </si>
  <si>
    <t>Meta mês</t>
  </si>
  <si>
    <t>Saldo</t>
  </si>
  <si>
    <t>Total CER</t>
  </si>
  <si>
    <t>Total APD</t>
  </si>
  <si>
    <t>Total CAPS</t>
  </si>
  <si>
    <t>Total CEO</t>
  </si>
  <si>
    <t>Total URSI</t>
  </si>
  <si>
    <t xml:space="preserve">Total AMA E </t>
  </si>
  <si>
    <t xml:space="preserve">Total PS </t>
  </si>
  <si>
    <t>Total EMAD</t>
  </si>
  <si>
    <t>Total UBS</t>
  </si>
  <si>
    <t>Total NASF</t>
  </si>
  <si>
    <t>Total ESB</t>
  </si>
  <si>
    <t>Total AMA</t>
  </si>
  <si>
    <t/>
  </si>
  <si>
    <t>Valor contrato total ano</t>
  </si>
  <si>
    <t>Valor contrato mês</t>
  </si>
  <si>
    <t>Valor contrato 5%</t>
  </si>
  <si>
    <t>Valor contrato 95%/mês</t>
  </si>
  <si>
    <t>VALOR MENSAL DESCONTOS QUALIDADE (R$)</t>
  </si>
  <si>
    <t>META</t>
  </si>
  <si>
    <t>Justificativa e providências</t>
  </si>
  <si>
    <t>Modalidades de Atenção</t>
  </si>
  <si>
    <t>Linhas de Serviços</t>
  </si>
  <si>
    <t>% sobre custeio mensal</t>
  </si>
  <si>
    <t>Valor  custeio mensal</t>
  </si>
  <si>
    <t>Valor  custeio mensal 95%</t>
  </si>
  <si>
    <t>Produção</t>
  </si>
  <si>
    <t>Meta</t>
  </si>
  <si>
    <t>Valor desconto mês(&lt; 85%)</t>
  </si>
  <si>
    <t>10% sobre 95%</t>
  </si>
  <si>
    <t>ATENÇÃO BÁSICA</t>
  </si>
  <si>
    <t>ESF+ESB+NASF+UBS MISTA</t>
  </si>
  <si>
    <t>UBS TRADICIONAL</t>
  </si>
  <si>
    <t>URGÊNCIA E EMERGÊNCIA</t>
  </si>
  <si>
    <t>PSM</t>
  </si>
  <si>
    <t>ATENÇÃO  ESPECIALIZADA/REDES TEMATICAS</t>
  </si>
  <si>
    <t>AMA-E/ AMB ESPEC</t>
  </si>
  <si>
    <t>REDE DE ATENÇÃO PSICOSSOCIAL</t>
  </si>
  <si>
    <t>REDE DE CUIDADOS DA PESSOA COM DEFICIÊNCIA</t>
  </si>
  <si>
    <t>SERVIÇOS DE APOIO DIAGNÓSTICO</t>
  </si>
  <si>
    <t>≠</t>
  </si>
  <si>
    <t>Valor contrato 95%</t>
  </si>
  <si>
    <t>2º Trimestre</t>
  </si>
  <si>
    <t>Contrato de Gestão: REDE ASSISTENCIAL DA STS VILA MARIA/VILA GUILHERME - ANO 2016</t>
  </si>
  <si>
    <t>JAN</t>
  </si>
  <si>
    <t>FEV</t>
  </si>
  <si>
    <t>PRODUÇÃO - ATENÇÃO BÁSICA - UBS PARQUE NOVO MUNDO I - MISTA  - 5 ESF – 2015/2016</t>
  </si>
  <si>
    <t>MATRIZ DE INDICADORES DE QUALIDADE - 2015/2016</t>
  </si>
  <si>
    <t>OSS/SPDM – Associação Paulista para o Desenvolvimento da Medicina</t>
  </si>
  <si>
    <t>REDE ASSISTENCIAL DA STS  VILA MARIA / VILA GUILHERME  - ANO 2015/2016</t>
  </si>
  <si>
    <t>EQUIPE MINÍMA - AMA 12 HORAS - JARDIM BRASIL – 2015/2016</t>
  </si>
  <si>
    <t>EQUIPE MINÍMA - AMA 12 HORAS - VL. GUILHERME – 2015/2016</t>
  </si>
  <si>
    <t>EQUIPE MINÍMA - AMA 12 HORAS - VILA MEDEIROS – 2015/2016</t>
  </si>
  <si>
    <t>EQUIPE MINÍMA - URGÊNCIA EMERGÊNCIA - PSM VILA MARIA BAIXA – 2015/2016</t>
  </si>
  <si>
    <t>Enfermeiro (36h) UBS</t>
  </si>
  <si>
    <t xml:space="preserve">Clínica Médica (12h) </t>
  </si>
  <si>
    <t>Clínica Médica - Diarista (30 hs)</t>
  </si>
  <si>
    <t>Clínico Cirurgica - 12h</t>
  </si>
  <si>
    <t xml:space="preserve">Pediatra (12h) </t>
  </si>
  <si>
    <t>Pediatra - Diarista (30 hs)</t>
  </si>
  <si>
    <t xml:space="preserve">Médico Clínico (12h) </t>
  </si>
  <si>
    <t>Médico Clínico (12h)</t>
  </si>
  <si>
    <t>Pediatra (12h)</t>
  </si>
  <si>
    <t>Cirúrgião Dentista - Semiologia (20h)</t>
  </si>
  <si>
    <t>SIM</t>
  </si>
  <si>
    <t>MAR</t>
  </si>
  <si>
    <t>ABR</t>
  </si>
  <si>
    <t>MAI</t>
  </si>
  <si>
    <t>3º Trimestre</t>
  </si>
  <si>
    <t>JUN</t>
  </si>
  <si>
    <t>JUL</t>
  </si>
  <si>
    <t>4º Trimestre</t>
  </si>
  <si>
    <t>Saldo 3º Trimestre</t>
  </si>
  <si>
    <t>Saldo 4º Trimestre</t>
  </si>
  <si>
    <t>Contrato de Gestão: REDE ASSISTENCIAL DA STS VILA MARIA/VILA GUILHERME - ANO 2015/2016</t>
  </si>
  <si>
    <t>Aparelhos (entregue no mês)</t>
  </si>
  <si>
    <t>Pneumologista (12hrs)</t>
  </si>
  <si>
    <t>Pneumologista (20hrs)</t>
  </si>
  <si>
    <t>REDE ASSISTENCIAL DA STS  VILA MARIA / VILA GUILHERME  - ANO 2016</t>
  </si>
  <si>
    <t>PRODUÇÃO - AMA DE ESPECIALIDADE ISOLINA MAZZEI – 2016</t>
  </si>
  <si>
    <t>SERVIÇO DE APOIO DIAGNÓSTICO E TERAPÊUTICO -  AMA DE ESPECIALIDADE ISOLINA MAZZEI – 2016</t>
  </si>
  <si>
    <t>PRODUÇÃO - CAPS INFANTIL II VILA MARIA/VILA GUILERME – 2016</t>
  </si>
  <si>
    <t>PRODUÇÃO - UBS JARDIM JULIETA - TRADICIONAL – 2016</t>
  </si>
  <si>
    <t>PRODUÇÃO - UBS VILA MARIA - DR. PAULO GNECCO - TRADICIONAL – 2016</t>
  </si>
  <si>
    <t>PRODUÇÃO - APD sediado no CER - III Carandiru – 2016</t>
  </si>
  <si>
    <t>PRODUÇÃO - CER - III Carandiru – 2016</t>
  </si>
  <si>
    <t>PRODUÇÃO - URSI CARANDIRU – 2016</t>
  </si>
  <si>
    <t>PRODUÇÃO - UBS CARANDIRU - TRADICIONAL – 2016</t>
  </si>
  <si>
    <t>PRODUÇÃO - UBS VILA SABRINA - TRADICIONAL – 2016</t>
  </si>
  <si>
    <t>PRODUÇÃO - UBS VILA LEONOR- TRADICIONAL – 2016</t>
  </si>
  <si>
    <t>PRODUÇÃO - UBS VILA EDE - TRADICIONAL – 2016</t>
  </si>
  <si>
    <t>PRODUÇÃO - EMAD - sediada na UBS JARDIM JAPÃO – 2016</t>
  </si>
  <si>
    <t>PRODUÇÃO - UBS JARDIM JAPÃO - TRADICIONAL – 2016</t>
  </si>
  <si>
    <t>PRODUÇÃO - UBS IZOLINA MAZZEI - TRADICIONAL – 2016</t>
  </si>
  <si>
    <t>PRODUÇÃO - UBS VILA MEDEIROS - TRADICIONAL – 2016</t>
  </si>
  <si>
    <t>PRODUÇÃO - AMBULATORIAL ESPECIALIZADA - CEO II VILA GUILHERME – 2016</t>
  </si>
  <si>
    <t>PRODUÇÃO - UBS VILA GUILHERME - TRADICIONAL – 2016</t>
  </si>
  <si>
    <t>PRODUÇÃO - UBS JARDIM BRASIL - TRADICIONAL – 2016</t>
  </si>
  <si>
    <t>PRODUÇÃO - ATENÇÃO BÁSICA - UBS PARQUE NOVO MUNDO II - MISTA  - 5 ESF + 2 ESB MODALIDADE 1 –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</si>
</sst>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"/>
    <numFmt numFmtId="167" formatCode="#,##0_ ;[Red]\-#,##0\ 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8"/>
      <name val="Trebuchet MS"/>
      <family val="2"/>
    </font>
    <font>
      <b/>
      <i/>
      <sz val="9"/>
      <name val="Arial"/>
      <family val="2"/>
    </font>
    <font>
      <b/>
      <sz val="12"/>
      <color rgb="FF000000"/>
      <name val="Trebuchet MS"/>
      <family val="2"/>
    </font>
    <font>
      <i/>
      <sz val="9"/>
      <name val="Arial"/>
      <family val="2"/>
    </font>
    <font>
      <b/>
      <u/>
      <sz val="12"/>
      <color rgb="FFFF0000"/>
      <name val="Arial"/>
      <family val="2"/>
    </font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name val="Arial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5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9"/>
      </patternFill>
    </fill>
  </fills>
  <borders count="254">
    <border>
      <left/>
      <right/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/>
      <bottom/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/>
      <bottom style="thin">
        <color indexed="5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5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double">
        <color auto="1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thin">
        <color indexed="58"/>
      </bottom>
      <diagonal/>
    </border>
    <border>
      <left style="medium">
        <color indexed="64"/>
      </left>
      <right/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58"/>
      </top>
      <bottom style="thin">
        <color indexed="58"/>
      </bottom>
      <diagonal/>
    </border>
    <border>
      <left style="medium">
        <color indexed="64"/>
      </left>
      <right/>
      <top style="thin">
        <color indexed="5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double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medium">
        <color theme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58"/>
      </top>
      <bottom/>
      <diagonal/>
    </border>
  </borders>
  <cellStyleXfs count="2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26" fillId="0" borderId="0" applyFont="0" applyFill="0" applyBorder="0" applyAlignment="0" applyProtection="0"/>
  </cellStyleXfs>
  <cellXfs count="624">
    <xf numFmtId="0" fontId="0" fillId="0" borderId="0" xfId="0"/>
    <xf numFmtId="3" fontId="3" fillId="2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1" applyNumberFormat="1" applyFont="1" applyFill="1" applyBorder="1" applyAlignment="1">
      <alignment horizontal="center" vertical="center" wrapText="1"/>
    </xf>
    <xf numFmtId="164" fontId="6" fillId="7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/>
    <xf numFmtId="3" fontId="3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1" fillId="0" borderId="0" xfId="1" applyFill="1"/>
    <xf numFmtId="9" fontId="1" fillId="0" borderId="0" xfId="2" applyFont="1" applyFill="1"/>
    <xf numFmtId="0" fontId="0" fillId="0" borderId="0" xfId="0" applyFill="1"/>
    <xf numFmtId="0" fontId="9" fillId="0" borderId="0" xfId="1" applyFont="1" applyFill="1" applyBorder="1" applyAlignment="1">
      <alignment vertical="center" wrapText="1"/>
    </xf>
    <xf numFmtId="0" fontId="10" fillId="0" borderId="0" xfId="4"/>
    <xf numFmtId="0" fontId="13" fillId="0" borderId="0" xfId="4" applyFont="1" applyFill="1" applyBorder="1" applyAlignment="1">
      <alignment horizontal="left" vertical="center" wrapText="1"/>
    </xf>
    <xf numFmtId="0" fontId="13" fillId="0" borderId="0" xfId="4" applyFont="1"/>
    <xf numFmtId="3" fontId="3" fillId="2" borderId="4" xfId="1" applyNumberFormat="1" applyFont="1" applyFill="1" applyBorder="1" applyAlignment="1">
      <alignment horizontal="center" vertical="center" wrapText="1"/>
    </xf>
    <xf numFmtId="3" fontId="4" fillId="0" borderId="4" xfId="1" applyNumberFormat="1" applyFont="1" applyBorder="1" applyAlignment="1" applyProtection="1">
      <alignment horizontal="center" vertical="center" wrapText="1"/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64" fontId="4" fillId="3" borderId="8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/>
    </xf>
    <xf numFmtId="164" fontId="8" fillId="3" borderId="6" xfId="1" applyNumberFormat="1" applyFont="1" applyFill="1" applyBorder="1" applyAlignment="1">
      <alignment horizontal="center" vertical="center" wrapText="1"/>
    </xf>
    <xf numFmtId="164" fontId="8" fillId="9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/>
    </xf>
    <xf numFmtId="0" fontId="18" fillId="0" borderId="9" xfId="0" applyFont="1" applyBorder="1" applyAlignment="1">
      <alignment horizontal="right"/>
    </xf>
    <xf numFmtId="0" fontId="0" fillId="0" borderId="0" xfId="0" applyAlignment="1">
      <alignment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164" fontId="8" fillId="9" borderId="3" xfId="1" applyNumberFormat="1" applyFont="1" applyFill="1" applyBorder="1" applyAlignment="1">
      <alignment horizontal="center" vertical="center" wrapText="1"/>
    </xf>
    <xf numFmtId="0" fontId="20" fillId="14" borderId="0" xfId="0" applyFont="1" applyFill="1"/>
    <xf numFmtId="3" fontId="3" fillId="2" borderId="3" xfId="1" applyNumberFormat="1" applyFont="1" applyFill="1" applyBorder="1" applyAlignment="1">
      <alignment horizontal="center" vertical="center" wrapText="1"/>
    </xf>
    <xf numFmtId="164" fontId="6" fillId="3" borderId="11" xfId="1" applyNumberFormat="1" applyFont="1" applyFill="1" applyBorder="1" applyAlignment="1">
      <alignment horizontal="center" vertical="center" wrapText="1"/>
    </xf>
    <xf numFmtId="0" fontId="3" fillId="0" borderId="22" xfId="1" applyFont="1" applyBorder="1" applyAlignment="1">
      <alignment vertical="center"/>
    </xf>
    <xf numFmtId="0" fontId="4" fillId="0" borderId="21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17" fontId="21" fillId="0" borderId="28" xfId="0" applyNumberFormat="1" applyFont="1" applyBorder="1" applyAlignment="1">
      <alignment horizontal="center" vertical="center" wrapText="1"/>
    </xf>
    <xf numFmtId="17" fontId="21" fillId="0" borderId="29" xfId="0" applyNumberFormat="1" applyFont="1" applyBorder="1" applyAlignment="1">
      <alignment horizontal="center" vertical="center" wrapText="1"/>
    </xf>
    <xf numFmtId="17" fontId="21" fillId="0" borderId="30" xfId="0" applyNumberFormat="1" applyFont="1" applyBorder="1" applyAlignment="1">
      <alignment horizontal="center" vertical="center" wrapText="1"/>
    </xf>
    <xf numFmtId="17" fontId="21" fillId="4" borderId="31" xfId="0" applyNumberFormat="1" applyFont="1" applyFill="1" applyBorder="1" applyAlignment="1">
      <alignment horizontal="center" vertical="center" wrapText="1"/>
    </xf>
    <xf numFmtId="17" fontId="21" fillId="4" borderId="32" xfId="0" applyNumberFormat="1" applyFont="1" applyFill="1" applyBorder="1" applyAlignment="1">
      <alignment horizontal="center" vertical="center" wrapText="1"/>
    </xf>
    <xf numFmtId="0" fontId="20" fillId="0" borderId="12" xfId="0" applyFont="1" applyBorder="1"/>
    <xf numFmtId="3" fontId="4" fillId="0" borderId="10" xfId="1" applyNumberFormat="1" applyFont="1" applyBorder="1" applyAlignment="1" applyProtection="1">
      <alignment horizontal="center" vertical="center" wrapText="1"/>
      <protection locked="0"/>
    </xf>
    <xf numFmtId="164" fontId="6" fillId="3" borderId="10" xfId="1" applyNumberFormat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3" fontId="4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3" xfId="1" applyNumberFormat="1" applyFont="1" applyFill="1" applyBorder="1" applyAlignment="1">
      <alignment horizontal="center" vertical="center" wrapText="1"/>
    </xf>
    <xf numFmtId="0" fontId="0" fillId="0" borderId="0" xfId="0" quotePrefix="1"/>
    <xf numFmtId="0" fontId="3" fillId="8" borderId="33" xfId="1" applyFont="1" applyFill="1" applyBorder="1" applyAlignment="1">
      <alignment horizontal="center" vertical="center"/>
    </xf>
    <xf numFmtId="0" fontId="4" fillId="0" borderId="34" xfId="1" applyFont="1" applyBorder="1" applyAlignment="1">
      <alignment vertical="center"/>
    </xf>
    <xf numFmtId="0" fontId="3" fillId="0" borderId="35" xfId="1" applyFont="1" applyBorder="1"/>
    <xf numFmtId="0" fontId="3" fillId="0" borderId="36" xfId="1" applyFont="1" applyBorder="1" applyAlignment="1">
      <alignment vertical="center"/>
    </xf>
    <xf numFmtId="0" fontId="4" fillId="0" borderId="21" xfId="1" applyFont="1" applyBorder="1" applyAlignment="1">
      <alignment vertical="center" wrapText="1"/>
    </xf>
    <xf numFmtId="3" fontId="3" fillId="2" borderId="40" xfId="1" applyNumberFormat="1" applyFont="1" applyFill="1" applyBorder="1" applyAlignment="1">
      <alignment horizontal="center" vertical="center" wrapText="1"/>
    </xf>
    <xf numFmtId="3" fontId="3" fillId="0" borderId="40" xfId="1" applyNumberFormat="1" applyFont="1" applyFill="1" applyBorder="1" applyAlignment="1">
      <alignment horizontal="center" vertical="center" wrapText="1"/>
    </xf>
    <xf numFmtId="164" fontId="3" fillId="3" borderId="40" xfId="1" applyNumberFormat="1" applyFont="1" applyFill="1" applyBorder="1" applyAlignment="1">
      <alignment horizontal="center" vertical="center" wrapText="1"/>
    </xf>
    <xf numFmtId="3" fontId="4" fillId="4" borderId="40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40" xfId="1" applyNumberFormat="1" applyFont="1" applyBorder="1" applyAlignment="1">
      <alignment horizontal="center" wrapText="1"/>
    </xf>
    <xf numFmtId="164" fontId="6" fillId="3" borderId="41" xfId="1" applyNumberFormat="1" applyFont="1" applyFill="1" applyBorder="1" applyAlignment="1">
      <alignment horizontal="center" vertical="center" wrapText="1"/>
    </xf>
    <xf numFmtId="0" fontId="4" fillId="0" borderId="42" xfId="1" applyFont="1" applyBorder="1" applyAlignment="1">
      <alignment vertical="center"/>
    </xf>
    <xf numFmtId="0" fontId="3" fillId="8" borderId="43" xfId="1" applyFont="1" applyFill="1" applyBorder="1" applyAlignment="1">
      <alignment horizontal="center" vertical="center"/>
    </xf>
    <xf numFmtId="0" fontId="4" fillId="8" borderId="44" xfId="1" applyFont="1" applyFill="1" applyBorder="1" applyAlignment="1">
      <alignment horizontal="left" vertical="center" wrapText="1"/>
    </xf>
    <xf numFmtId="0" fontId="4" fillId="8" borderId="45" xfId="1" applyFont="1" applyFill="1" applyBorder="1" applyAlignment="1">
      <alignment horizontal="left" vertical="center"/>
    </xf>
    <xf numFmtId="0" fontId="4" fillId="2" borderId="46" xfId="1" applyFont="1" applyFill="1" applyBorder="1" applyAlignment="1">
      <alignment horizontal="center" vertical="center" wrapText="1"/>
    </xf>
    <xf numFmtId="164" fontId="4" fillId="3" borderId="47" xfId="1" applyNumberFormat="1" applyFont="1" applyFill="1" applyBorder="1" applyAlignment="1">
      <alignment horizontal="center" vertical="center" wrapText="1"/>
    </xf>
    <xf numFmtId="0" fontId="4" fillId="0" borderId="48" xfId="1" applyFont="1" applyFill="1" applyBorder="1" applyAlignment="1">
      <alignment horizontal="left" vertical="center"/>
    </xf>
    <xf numFmtId="3" fontId="4" fillId="2" borderId="49" xfId="1" applyNumberFormat="1" applyFont="1" applyFill="1" applyBorder="1" applyAlignment="1">
      <alignment horizontal="center" vertical="center" wrapText="1"/>
    </xf>
    <xf numFmtId="0" fontId="3" fillId="0" borderId="51" xfId="1" applyFont="1" applyBorder="1"/>
    <xf numFmtId="3" fontId="3" fillId="2" borderId="49" xfId="1" applyNumberFormat="1" applyFont="1" applyFill="1" applyBorder="1" applyAlignment="1">
      <alignment horizontal="center" vertical="center" wrapText="1"/>
    </xf>
    <xf numFmtId="3" fontId="3" fillId="0" borderId="49" xfId="1" applyNumberFormat="1" applyFont="1" applyFill="1" applyBorder="1" applyAlignment="1">
      <alignment horizontal="center" vertical="center" wrapText="1"/>
    </xf>
    <xf numFmtId="164" fontId="6" fillId="3" borderId="49" xfId="1" applyNumberFormat="1" applyFont="1" applyFill="1" applyBorder="1" applyAlignment="1">
      <alignment horizontal="center" vertical="center" wrapText="1"/>
    </xf>
    <xf numFmtId="164" fontId="6" fillId="3" borderId="40" xfId="1" applyNumberFormat="1" applyFont="1" applyFill="1" applyBorder="1" applyAlignment="1">
      <alignment horizontal="center" vertical="center" wrapText="1"/>
    </xf>
    <xf numFmtId="164" fontId="6" fillId="7" borderId="40" xfId="1" applyNumberFormat="1" applyFont="1" applyFill="1" applyBorder="1" applyAlignment="1">
      <alignment horizontal="center" vertical="center" wrapText="1"/>
    </xf>
    <xf numFmtId="3" fontId="3" fillId="2" borderId="52" xfId="1" applyNumberFormat="1" applyFont="1" applyFill="1" applyBorder="1" applyAlignment="1">
      <alignment horizontal="center" vertical="center" wrapText="1"/>
    </xf>
    <xf numFmtId="3" fontId="4" fillId="0" borderId="52" xfId="1" applyNumberFormat="1" applyFont="1" applyBorder="1" applyAlignment="1" applyProtection="1">
      <alignment horizontal="center" vertical="center" wrapText="1"/>
      <protection locked="0"/>
    </xf>
    <xf numFmtId="3" fontId="4" fillId="0" borderId="53" xfId="1" applyNumberFormat="1" applyFont="1" applyBorder="1" applyAlignment="1" applyProtection="1">
      <alignment horizontal="center" vertical="center" wrapText="1"/>
      <protection locked="0"/>
    </xf>
    <xf numFmtId="0" fontId="3" fillId="8" borderId="54" xfId="1" applyFont="1" applyFill="1" applyBorder="1" applyAlignment="1">
      <alignment horizontal="center" vertical="center"/>
    </xf>
    <xf numFmtId="0" fontId="3" fillId="2" borderId="55" xfId="1" applyFont="1" applyFill="1" applyBorder="1" applyAlignment="1">
      <alignment horizontal="center" vertical="center" wrapText="1"/>
    </xf>
    <xf numFmtId="0" fontId="4" fillId="0" borderId="56" xfId="1" applyFont="1" applyBorder="1" applyAlignment="1">
      <alignment vertical="center"/>
    </xf>
    <xf numFmtId="3" fontId="3" fillId="2" borderId="10" xfId="1" applyNumberFormat="1" applyFont="1" applyFill="1" applyBorder="1" applyAlignment="1">
      <alignment horizontal="center" vertical="center" wrapText="1"/>
    </xf>
    <xf numFmtId="0" fontId="3" fillId="8" borderId="57" xfId="1" applyFont="1" applyFill="1" applyBorder="1" applyAlignment="1">
      <alignment horizontal="center" vertical="center"/>
    </xf>
    <xf numFmtId="0" fontId="3" fillId="2" borderId="58" xfId="1" applyFont="1" applyFill="1" applyBorder="1" applyAlignment="1">
      <alignment horizontal="center" vertical="center" wrapText="1"/>
    </xf>
    <xf numFmtId="0" fontId="4" fillId="0" borderId="59" xfId="1" applyFont="1" applyBorder="1" applyAlignment="1">
      <alignment vertical="center"/>
    </xf>
    <xf numFmtId="3" fontId="3" fillId="2" borderId="60" xfId="1" applyNumberFormat="1" applyFont="1" applyFill="1" applyBorder="1" applyAlignment="1">
      <alignment horizontal="center" vertical="center" wrapText="1"/>
    </xf>
    <xf numFmtId="3" fontId="4" fillId="0" borderId="60" xfId="1" applyNumberFormat="1" applyFont="1" applyBorder="1" applyAlignment="1" applyProtection="1">
      <alignment horizontal="center" vertical="center" wrapText="1"/>
      <protection locked="0"/>
    </xf>
    <xf numFmtId="164" fontId="6" fillId="3" borderId="60" xfId="1" applyNumberFormat="1" applyFont="1" applyFill="1" applyBorder="1" applyAlignment="1">
      <alignment horizontal="center" vertical="center" wrapText="1"/>
    </xf>
    <xf numFmtId="0" fontId="4" fillId="0" borderId="61" xfId="1" applyFont="1" applyBorder="1" applyAlignment="1">
      <alignment vertical="center"/>
    </xf>
    <xf numFmtId="3" fontId="3" fillId="2" borderId="62" xfId="1" applyNumberFormat="1" applyFont="1" applyFill="1" applyBorder="1" applyAlignment="1">
      <alignment horizontal="center" vertical="center" wrapText="1"/>
    </xf>
    <xf numFmtId="3" fontId="4" fillId="0" borderId="62" xfId="1" applyNumberFormat="1" applyFont="1" applyBorder="1" applyAlignment="1" applyProtection="1">
      <alignment horizontal="center" vertical="center" wrapText="1"/>
      <protection locked="0"/>
    </xf>
    <xf numFmtId="164" fontId="6" fillId="3" borderId="62" xfId="1" applyNumberFormat="1" applyFont="1" applyFill="1" applyBorder="1" applyAlignment="1">
      <alignment horizontal="center" vertical="center" wrapText="1"/>
    </xf>
    <xf numFmtId="0" fontId="4" fillId="0" borderId="63" xfId="1" applyFont="1" applyBorder="1" applyAlignment="1">
      <alignment vertical="center"/>
    </xf>
    <xf numFmtId="3" fontId="3" fillId="2" borderId="64" xfId="1" applyNumberFormat="1" applyFont="1" applyFill="1" applyBorder="1" applyAlignment="1">
      <alignment horizontal="center" vertical="center" wrapText="1"/>
    </xf>
    <xf numFmtId="3" fontId="4" fillId="0" borderId="64" xfId="1" applyNumberFormat="1" applyFont="1" applyBorder="1" applyAlignment="1" applyProtection="1">
      <alignment horizontal="center" vertical="center" wrapText="1"/>
      <protection locked="0"/>
    </xf>
    <xf numFmtId="164" fontId="6" fillId="3" borderId="64" xfId="1" applyNumberFormat="1" applyFont="1" applyFill="1" applyBorder="1" applyAlignment="1">
      <alignment horizontal="center" vertical="center" wrapText="1"/>
    </xf>
    <xf numFmtId="0" fontId="3" fillId="8" borderId="65" xfId="1" applyFont="1" applyFill="1" applyBorder="1" applyAlignment="1">
      <alignment horizontal="center" vertical="center"/>
    </xf>
    <xf numFmtId="0" fontId="3" fillId="2" borderId="66" xfId="1" applyFont="1" applyFill="1" applyBorder="1" applyAlignment="1">
      <alignment horizontal="center" vertical="center" wrapText="1"/>
    </xf>
    <xf numFmtId="0" fontId="4" fillId="0" borderId="67" xfId="1" applyFont="1" applyBorder="1" applyAlignment="1">
      <alignment vertical="center"/>
    </xf>
    <xf numFmtId="0" fontId="4" fillId="0" borderId="68" xfId="1" applyFont="1" applyBorder="1" applyAlignment="1">
      <alignment vertical="center"/>
    </xf>
    <xf numFmtId="3" fontId="3" fillId="2" borderId="69" xfId="1" applyNumberFormat="1" applyFont="1" applyFill="1" applyBorder="1" applyAlignment="1">
      <alignment horizontal="center" vertical="center" wrapText="1"/>
    </xf>
    <xf numFmtId="3" fontId="4" fillId="0" borderId="69" xfId="1" applyNumberFormat="1" applyFont="1" applyBorder="1" applyAlignment="1" applyProtection="1">
      <alignment horizontal="center" vertical="center" wrapText="1"/>
      <protection locked="0"/>
    </xf>
    <xf numFmtId="0" fontId="4" fillId="0" borderId="70" xfId="1" applyFont="1" applyBorder="1" applyAlignment="1">
      <alignment vertical="center"/>
    </xf>
    <xf numFmtId="0" fontId="4" fillId="0" borderId="71" xfId="1" applyFont="1" applyBorder="1" applyAlignment="1">
      <alignment vertical="center"/>
    </xf>
    <xf numFmtId="0" fontId="4" fillId="0" borderId="72" xfId="1" applyFont="1" applyBorder="1" applyAlignment="1">
      <alignment vertical="center"/>
    </xf>
    <xf numFmtId="3" fontId="3" fillId="2" borderId="73" xfId="1" applyNumberFormat="1" applyFont="1" applyFill="1" applyBorder="1" applyAlignment="1">
      <alignment horizontal="center" vertical="center" wrapText="1"/>
    </xf>
    <xf numFmtId="3" fontId="4" fillId="0" borderId="73" xfId="1" applyNumberFormat="1" applyFont="1" applyBorder="1" applyAlignment="1" applyProtection="1">
      <alignment horizontal="center" vertical="center" wrapText="1"/>
      <protection locked="0"/>
    </xf>
    <xf numFmtId="164" fontId="6" fillId="3" borderId="73" xfId="1" applyNumberFormat="1" applyFont="1" applyFill="1" applyBorder="1" applyAlignment="1">
      <alignment horizontal="center" vertical="center" wrapText="1"/>
    </xf>
    <xf numFmtId="0" fontId="3" fillId="8" borderId="74" xfId="1" applyFont="1" applyFill="1" applyBorder="1" applyAlignment="1">
      <alignment horizontal="center" vertical="center"/>
    </xf>
    <xf numFmtId="0" fontId="3" fillId="2" borderId="75" xfId="1" applyFont="1" applyFill="1" applyBorder="1" applyAlignment="1">
      <alignment horizontal="center" vertical="center" wrapText="1"/>
    </xf>
    <xf numFmtId="0" fontId="3" fillId="8" borderId="75" xfId="1" applyFont="1" applyFill="1" applyBorder="1" applyAlignment="1">
      <alignment horizontal="center" vertical="center"/>
    </xf>
    <xf numFmtId="0" fontId="3" fillId="10" borderId="75" xfId="1" applyFont="1" applyFill="1" applyBorder="1" applyAlignment="1">
      <alignment horizontal="center" vertical="center"/>
    </xf>
    <xf numFmtId="0" fontId="3" fillId="6" borderId="75" xfId="1" applyFont="1" applyFill="1" applyBorder="1" applyAlignment="1">
      <alignment horizontal="center" vertical="center"/>
    </xf>
    <xf numFmtId="0" fontId="4" fillId="0" borderId="76" xfId="1" applyFont="1" applyBorder="1" applyAlignment="1">
      <alignment vertical="center"/>
    </xf>
    <xf numFmtId="3" fontId="3" fillId="2" borderId="77" xfId="1" applyNumberFormat="1" applyFont="1" applyFill="1" applyBorder="1" applyAlignment="1">
      <alignment horizontal="center" vertical="center" wrapText="1"/>
    </xf>
    <xf numFmtId="3" fontId="4" fillId="0" borderId="77" xfId="1" applyNumberFormat="1" applyFont="1" applyBorder="1" applyAlignment="1" applyProtection="1">
      <alignment horizontal="center" vertical="center" wrapText="1"/>
      <protection locked="0"/>
    </xf>
    <xf numFmtId="164" fontId="6" fillId="3" borderId="77" xfId="1" applyNumberFormat="1" applyFont="1" applyFill="1" applyBorder="1" applyAlignment="1">
      <alignment horizontal="center" vertical="center" wrapText="1"/>
    </xf>
    <xf numFmtId="0" fontId="4" fillId="0" borderId="78" xfId="1" applyFont="1" applyBorder="1" applyAlignment="1">
      <alignment vertical="center"/>
    </xf>
    <xf numFmtId="3" fontId="3" fillId="2" borderId="79" xfId="1" applyNumberFormat="1" applyFont="1" applyFill="1" applyBorder="1" applyAlignment="1">
      <alignment horizontal="center" vertical="center" wrapText="1"/>
    </xf>
    <xf numFmtId="3" fontId="4" fillId="0" borderId="79" xfId="1" applyNumberFormat="1" applyFont="1" applyBorder="1" applyAlignment="1" applyProtection="1">
      <alignment horizontal="center" vertical="center" wrapText="1"/>
      <protection locked="0"/>
    </xf>
    <xf numFmtId="164" fontId="6" fillId="3" borderId="79" xfId="1" applyNumberFormat="1" applyFont="1" applyFill="1" applyBorder="1" applyAlignment="1">
      <alignment horizontal="center" vertical="center" wrapText="1"/>
    </xf>
    <xf numFmtId="0" fontId="4" fillId="0" borderId="80" xfId="1" applyFont="1" applyBorder="1" applyAlignment="1">
      <alignment vertical="center"/>
    </xf>
    <xf numFmtId="3" fontId="3" fillId="2" borderId="81" xfId="1" applyNumberFormat="1" applyFont="1" applyFill="1" applyBorder="1" applyAlignment="1">
      <alignment horizontal="center" vertical="center" wrapText="1"/>
    </xf>
    <xf numFmtId="3" fontId="4" fillId="0" borderId="81" xfId="1" applyNumberFormat="1" applyFont="1" applyBorder="1" applyAlignment="1" applyProtection="1">
      <alignment horizontal="center" vertical="center" wrapText="1"/>
      <protection locked="0"/>
    </xf>
    <xf numFmtId="164" fontId="6" fillId="3" borderId="81" xfId="1" applyNumberFormat="1" applyFont="1" applyFill="1" applyBorder="1" applyAlignment="1">
      <alignment horizontal="center" vertical="center" wrapText="1"/>
    </xf>
    <xf numFmtId="0" fontId="4" fillId="0" borderId="82" xfId="1" applyFont="1" applyBorder="1" applyAlignment="1">
      <alignment vertical="center"/>
    </xf>
    <xf numFmtId="3" fontId="3" fillId="2" borderId="83" xfId="1" applyNumberFormat="1" applyFont="1" applyFill="1" applyBorder="1" applyAlignment="1">
      <alignment horizontal="center" vertical="center" wrapText="1"/>
    </xf>
    <xf numFmtId="3" fontId="4" fillId="0" borderId="83" xfId="1" applyNumberFormat="1" applyFont="1" applyBorder="1" applyAlignment="1" applyProtection="1">
      <alignment horizontal="center" vertical="center" wrapText="1"/>
      <protection locked="0"/>
    </xf>
    <xf numFmtId="164" fontId="6" fillId="3" borderId="83" xfId="1" applyNumberFormat="1" applyFont="1" applyFill="1" applyBorder="1" applyAlignment="1">
      <alignment horizontal="center" vertical="center" wrapText="1"/>
    </xf>
    <xf numFmtId="164" fontId="6" fillId="7" borderId="83" xfId="1" applyNumberFormat="1" applyFont="1" applyFill="1" applyBorder="1" applyAlignment="1">
      <alignment horizontal="center" vertical="center" wrapText="1"/>
    </xf>
    <xf numFmtId="0" fontId="3" fillId="8" borderId="84" xfId="1" applyFont="1" applyFill="1" applyBorder="1" applyAlignment="1">
      <alignment horizontal="center" vertical="center"/>
    </xf>
    <xf numFmtId="0" fontId="3" fillId="2" borderId="85" xfId="1" applyFont="1" applyFill="1" applyBorder="1" applyAlignment="1">
      <alignment horizontal="center" vertical="center" wrapText="1"/>
    </xf>
    <xf numFmtId="3" fontId="3" fillId="2" borderId="86" xfId="1" applyNumberFormat="1" applyFont="1" applyFill="1" applyBorder="1" applyAlignment="1">
      <alignment horizontal="center" vertical="center" wrapText="1"/>
    </xf>
    <xf numFmtId="0" fontId="3" fillId="8" borderId="87" xfId="1" applyFont="1" applyFill="1" applyBorder="1" applyAlignment="1">
      <alignment horizontal="center" vertical="center"/>
    </xf>
    <xf numFmtId="0" fontId="3" fillId="15" borderId="88" xfId="1" applyFont="1" applyFill="1" applyBorder="1" applyAlignment="1">
      <alignment horizontal="center" vertical="center" wrapText="1"/>
    </xf>
    <xf numFmtId="0" fontId="4" fillId="0" borderId="89" xfId="1" applyFont="1" applyBorder="1" applyAlignment="1">
      <alignment vertical="center"/>
    </xf>
    <xf numFmtId="3" fontId="3" fillId="15" borderId="40" xfId="1" applyNumberFormat="1" applyFont="1" applyFill="1" applyBorder="1" applyAlignment="1">
      <alignment horizontal="center" vertical="center" wrapText="1"/>
    </xf>
    <xf numFmtId="0" fontId="3" fillId="8" borderId="90" xfId="1" applyFont="1" applyFill="1" applyBorder="1" applyAlignment="1">
      <alignment horizontal="center" vertical="center"/>
    </xf>
    <xf numFmtId="0" fontId="3" fillId="2" borderId="91" xfId="1" applyFont="1" applyFill="1" applyBorder="1" applyAlignment="1">
      <alignment horizontal="center" vertical="center" wrapText="1"/>
    </xf>
    <xf numFmtId="0" fontId="4" fillId="0" borderId="92" xfId="1" applyFont="1" applyBorder="1" applyAlignment="1">
      <alignment vertical="center"/>
    </xf>
    <xf numFmtId="3" fontId="3" fillId="2" borderId="93" xfId="1" applyNumberFormat="1" applyFont="1" applyFill="1" applyBorder="1" applyAlignment="1">
      <alignment horizontal="center" vertical="center" wrapText="1"/>
    </xf>
    <xf numFmtId="3" fontId="4" fillId="0" borderId="93" xfId="1" applyNumberFormat="1" applyFont="1" applyBorder="1" applyAlignment="1" applyProtection="1">
      <alignment horizontal="center" vertical="center" wrapText="1"/>
      <protection locked="0"/>
    </xf>
    <xf numFmtId="164" fontId="6" fillId="3" borderId="93" xfId="1" applyNumberFormat="1" applyFont="1" applyFill="1" applyBorder="1" applyAlignment="1">
      <alignment horizontal="center" vertical="center" wrapText="1"/>
    </xf>
    <xf numFmtId="0" fontId="4" fillId="0" borderId="94" xfId="1" applyFont="1" applyBorder="1" applyAlignment="1">
      <alignment vertical="center"/>
    </xf>
    <xf numFmtId="3" fontId="3" fillId="2" borderId="95" xfId="1" applyNumberFormat="1" applyFont="1" applyFill="1" applyBorder="1" applyAlignment="1">
      <alignment horizontal="center" vertical="center" wrapText="1"/>
    </xf>
    <xf numFmtId="3" fontId="4" fillId="0" borderId="95" xfId="1" applyNumberFormat="1" applyFont="1" applyBorder="1" applyAlignment="1" applyProtection="1">
      <alignment horizontal="center" vertical="center" wrapText="1"/>
      <protection locked="0"/>
    </xf>
    <xf numFmtId="164" fontId="6" fillId="3" borderId="95" xfId="1" applyNumberFormat="1" applyFont="1" applyFill="1" applyBorder="1" applyAlignment="1">
      <alignment horizontal="center" vertical="center" wrapText="1"/>
    </xf>
    <xf numFmtId="0" fontId="4" fillId="0" borderId="96" xfId="1" applyFont="1" applyBorder="1" applyAlignment="1">
      <alignment vertical="center"/>
    </xf>
    <xf numFmtId="3" fontId="3" fillId="2" borderId="97" xfId="1" applyNumberFormat="1" applyFont="1" applyFill="1" applyBorder="1" applyAlignment="1">
      <alignment horizontal="center" vertical="center" wrapText="1"/>
    </xf>
    <xf numFmtId="3" fontId="4" fillId="0" borderId="97" xfId="1" applyNumberFormat="1" applyFont="1" applyBorder="1" applyAlignment="1" applyProtection="1">
      <alignment horizontal="center" vertical="center" wrapText="1"/>
      <protection locked="0"/>
    </xf>
    <xf numFmtId="164" fontId="6" fillId="3" borderId="97" xfId="1" applyNumberFormat="1" applyFont="1" applyFill="1" applyBorder="1" applyAlignment="1">
      <alignment horizontal="center" vertical="center" wrapText="1"/>
    </xf>
    <xf numFmtId="0" fontId="3" fillId="8" borderId="98" xfId="1" applyFont="1" applyFill="1" applyBorder="1" applyAlignment="1">
      <alignment horizontal="center" vertical="center"/>
    </xf>
    <xf numFmtId="0" fontId="3" fillId="2" borderId="99" xfId="1" applyFont="1" applyFill="1" applyBorder="1" applyAlignment="1">
      <alignment horizontal="center" vertical="center" wrapText="1"/>
    </xf>
    <xf numFmtId="0" fontId="4" fillId="0" borderId="100" xfId="1" applyFont="1" applyBorder="1" applyAlignment="1">
      <alignment vertical="center"/>
    </xf>
    <xf numFmtId="3" fontId="3" fillId="2" borderId="101" xfId="1" applyNumberFormat="1" applyFont="1" applyFill="1" applyBorder="1" applyAlignment="1">
      <alignment horizontal="center" vertical="center" wrapText="1"/>
    </xf>
    <xf numFmtId="3" fontId="4" fillId="0" borderId="101" xfId="1" applyNumberFormat="1" applyFont="1" applyBorder="1" applyAlignment="1" applyProtection="1">
      <alignment horizontal="center" vertical="center" wrapText="1"/>
      <protection locked="0"/>
    </xf>
    <xf numFmtId="0" fontId="4" fillId="0" borderId="102" xfId="1" applyFont="1" applyBorder="1" applyAlignment="1">
      <alignment vertical="center"/>
    </xf>
    <xf numFmtId="3" fontId="3" fillId="2" borderId="103" xfId="1" applyNumberFormat="1" applyFont="1" applyFill="1" applyBorder="1" applyAlignment="1">
      <alignment horizontal="center" vertical="center" wrapText="1"/>
    </xf>
    <xf numFmtId="3" fontId="4" fillId="0" borderId="103" xfId="1" applyNumberFormat="1" applyFont="1" applyBorder="1" applyAlignment="1" applyProtection="1">
      <alignment horizontal="center" vertical="center" wrapText="1"/>
      <protection locked="0"/>
    </xf>
    <xf numFmtId="0" fontId="4" fillId="0" borderId="104" xfId="1" applyFont="1" applyBorder="1" applyAlignment="1">
      <alignment vertical="center"/>
    </xf>
    <xf numFmtId="3" fontId="3" fillId="2" borderId="105" xfId="1" applyNumberFormat="1" applyFont="1" applyFill="1" applyBorder="1" applyAlignment="1">
      <alignment horizontal="center" vertical="center" wrapText="1"/>
    </xf>
    <xf numFmtId="3" fontId="4" fillId="0" borderId="105" xfId="1" applyNumberFormat="1" applyFont="1" applyBorder="1" applyAlignment="1" applyProtection="1">
      <alignment horizontal="center" vertical="center" wrapText="1"/>
      <protection locked="0"/>
    </xf>
    <xf numFmtId="164" fontId="6" fillId="3" borderId="105" xfId="1" applyNumberFormat="1" applyFont="1" applyFill="1" applyBorder="1" applyAlignment="1">
      <alignment horizontal="center" vertical="center" wrapText="1"/>
    </xf>
    <xf numFmtId="0" fontId="3" fillId="8" borderId="106" xfId="1" applyFont="1" applyFill="1" applyBorder="1" applyAlignment="1">
      <alignment horizontal="center" vertical="center"/>
    </xf>
    <xf numFmtId="0" fontId="3" fillId="2" borderId="107" xfId="1" applyFont="1" applyFill="1" applyBorder="1" applyAlignment="1">
      <alignment horizontal="center" vertical="center" wrapText="1"/>
    </xf>
    <xf numFmtId="0" fontId="4" fillId="0" borderId="108" xfId="1" applyFont="1" applyBorder="1" applyAlignment="1">
      <alignment vertical="center"/>
    </xf>
    <xf numFmtId="3" fontId="3" fillId="2" borderId="109" xfId="1" applyNumberFormat="1" applyFont="1" applyFill="1" applyBorder="1" applyAlignment="1">
      <alignment horizontal="center" vertical="center" wrapText="1"/>
    </xf>
    <xf numFmtId="3" fontId="4" fillId="0" borderId="109" xfId="1" applyNumberFormat="1" applyFont="1" applyBorder="1" applyAlignment="1" applyProtection="1">
      <alignment horizontal="center" vertical="center" wrapText="1"/>
      <protection locked="0"/>
    </xf>
    <xf numFmtId="0" fontId="4" fillId="0" borderId="110" xfId="1" applyFont="1" applyBorder="1" applyAlignment="1">
      <alignment vertical="center"/>
    </xf>
    <xf numFmtId="3" fontId="3" fillId="2" borderId="111" xfId="1" applyNumberFormat="1" applyFont="1" applyFill="1" applyBorder="1" applyAlignment="1">
      <alignment horizontal="center" vertical="center" wrapText="1"/>
    </xf>
    <xf numFmtId="3" fontId="4" fillId="0" borderId="111" xfId="1" applyNumberFormat="1" applyFont="1" applyBorder="1" applyAlignment="1" applyProtection="1">
      <alignment horizontal="center" vertical="center" wrapText="1"/>
      <protection locked="0"/>
    </xf>
    <xf numFmtId="0" fontId="4" fillId="0" borderId="112" xfId="1" applyFont="1" applyBorder="1" applyAlignment="1">
      <alignment vertical="center"/>
    </xf>
    <xf numFmtId="3" fontId="3" fillId="2" borderId="113" xfId="1" applyNumberFormat="1" applyFont="1" applyFill="1" applyBorder="1" applyAlignment="1">
      <alignment horizontal="center" vertical="center" wrapText="1"/>
    </xf>
    <xf numFmtId="3" fontId="4" fillId="0" borderId="113" xfId="1" applyNumberFormat="1" applyFont="1" applyBorder="1" applyAlignment="1" applyProtection="1">
      <alignment horizontal="center" vertical="center" wrapText="1"/>
      <protection locked="0"/>
    </xf>
    <xf numFmtId="164" fontId="6" fillId="3" borderId="113" xfId="1" applyNumberFormat="1" applyFont="1" applyFill="1" applyBorder="1" applyAlignment="1">
      <alignment horizontal="center" vertical="center" wrapText="1"/>
    </xf>
    <xf numFmtId="0" fontId="3" fillId="8" borderId="114" xfId="1" applyFont="1" applyFill="1" applyBorder="1" applyAlignment="1">
      <alignment horizontal="center" vertical="center"/>
    </xf>
    <xf numFmtId="0" fontId="3" fillId="2" borderId="115" xfId="1" applyFont="1" applyFill="1" applyBorder="1" applyAlignment="1">
      <alignment horizontal="center" vertical="center" wrapText="1"/>
    </xf>
    <xf numFmtId="0" fontId="4" fillId="0" borderId="116" xfId="1" applyFont="1" applyBorder="1" applyAlignment="1">
      <alignment vertical="center"/>
    </xf>
    <xf numFmtId="3" fontId="3" fillId="2" borderId="117" xfId="1" applyNumberFormat="1" applyFont="1" applyFill="1" applyBorder="1" applyAlignment="1">
      <alignment horizontal="center" vertical="center" wrapText="1"/>
    </xf>
    <xf numFmtId="3" fontId="4" fillId="0" borderId="117" xfId="1" applyNumberFormat="1" applyFont="1" applyBorder="1" applyAlignment="1" applyProtection="1">
      <alignment horizontal="center" vertical="center" wrapText="1"/>
      <protection locked="0"/>
    </xf>
    <xf numFmtId="0" fontId="4" fillId="0" borderId="118" xfId="1" applyFont="1" applyBorder="1" applyAlignment="1">
      <alignment vertical="center"/>
    </xf>
    <xf numFmtId="3" fontId="3" fillId="2" borderId="119" xfId="1" applyNumberFormat="1" applyFont="1" applyFill="1" applyBorder="1" applyAlignment="1">
      <alignment horizontal="center" vertical="center" wrapText="1"/>
    </xf>
    <xf numFmtId="3" fontId="4" fillId="0" borderId="119" xfId="1" applyNumberFormat="1" applyFont="1" applyBorder="1" applyAlignment="1" applyProtection="1">
      <alignment horizontal="center" vertical="center" wrapText="1"/>
      <protection locked="0"/>
    </xf>
    <xf numFmtId="0" fontId="4" fillId="0" borderId="120" xfId="1" applyFont="1" applyBorder="1" applyAlignment="1">
      <alignment vertical="center"/>
    </xf>
    <xf numFmtId="3" fontId="3" fillId="2" borderId="121" xfId="1" applyNumberFormat="1" applyFont="1" applyFill="1" applyBorder="1" applyAlignment="1">
      <alignment horizontal="center" vertical="center" wrapText="1"/>
    </xf>
    <xf numFmtId="3" fontId="4" fillId="0" borderId="121" xfId="1" applyNumberFormat="1" applyFont="1" applyBorder="1" applyAlignment="1" applyProtection="1">
      <alignment horizontal="center" vertical="center" wrapText="1"/>
      <protection locked="0"/>
    </xf>
    <xf numFmtId="164" fontId="6" fillId="3" borderId="121" xfId="1" applyNumberFormat="1" applyFont="1" applyFill="1" applyBorder="1" applyAlignment="1">
      <alignment horizontal="center" vertical="center" wrapText="1"/>
    </xf>
    <xf numFmtId="0" fontId="3" fillId="8" borderId="122" xfId="1" applyFont="1" applyFill="1" applyBorder="1" applyAlignment="1">
      <alignment horizontal="center" vertical="center"/>
    </xf>
    <xf numFmtId="0" fontId="3" fillId="2" borderId="123" xfId="1" applyFont="1" applyFill="1" applyBorder="1" applyAlignment="1">
      <alignment horizontal="center" vertical="center" wrapText="1"/>
    </xf>
    <xf numFmtId="0" fontId="4" fillId="0" borderId="124" xfId="1" applyFont="1" applyBorder="1" applyAlignment="1">
      <alignment vertical="center"/>
    </xf>
    <xf numFmtId="3" fontId="3" fillId="2" borderId="125" xfId="1" applyNumberFormat="1" applyFont="1" applyFill="1" applyBorder="1" applyAlignment="1">
      <alignment horizontal="center" vertical="center" wrapText="1"/>
    </xf>
    <xf numFmtId="3" fontId="4" fillId="0" borderId="125" xfId="1" applyNumberFormat="1" applyFont="1" applyBorder="1" applyAlignment="1" applyProtection="1">
      <alignment horizontal="center" vertical="center" wrapText="1"/>
      <protection locked="0"/>
    </xf>
    <xf numFmtId="0" fontId="4" fillId="0" borderId="126" xfId="1" applyFont="1" applyBorder="1" applyAlignment="1">
      <alignment vertical="center"/>
    </xf>
    <xf numFmtId="3" fontId="3" fillId="2" borderId="127" xfId="1" applyNumberFormat="1" applyFont="1" applyFill="1" applyBorder="1" applyAlignment="1">
      <alignment horizontal="center" vertical="center" wrapText="1"/>
    </xf>
    <xf numFmtId="3" fontId="4" fillId="0" borderId="127" xfId="1" applyNumberFormat="1" applyFont="1" applyBorder="1" applyAlignment="1" applyProtection="1">
      <alignment horizontal="center" vertical="center" wrapText="1"/>
      <protection locked="0"/>
    </xf>
    <xf numFmtId="0" fontId="4" fillId="0" borderId="128" xfId="1" applyFont="1" applyBorder="1" applyAlignment="1">
      <alignment vertical="center"/>
    </xf>
    <xf numFmtId="3" fontId="3" fillId="2" borderId="129" xfId="1" applyNumberFormat="1" applyFont="1" applyFill="1" applyBorder="1" applyAlignment="1">
      <alignment horizontal="center" vertical="center" wrapText="1"/>
    </xf>
    <xf numFmtId="3" fontId="4" fillId="0" borderId="129" xfId="1" applyNumberFormat="1" applyFont="1" applyBorder="1" applyAlignment="1" applyProtection="1">
      <alignment horizontal="center" vertical="center" wrapText="1"/>
      <protection locked="0"/>
    </xf>
    <xf numFmtId="164" fontId="6" fillId="3" borderId="129" xfId="1" applyNumberFormat="1" applyFont="1" applyFill="1" applyBorder="1" applyAlignment="1">
      <alignment horizontal="center" vertical="center" wrapText="1"/>
    </xf>
    <xf numFmtId="0" fontId="3" fillId="8" borderId="130" xfId="1" applyFont="1" applyFill="1" applyBorder="1" applyAlignment="1">
      <alignment horizontal="center" vertical="center"/>
    </xf>
    <xf numFmtId="0" fontId="3" fillId="2" borderId="131" xfId="1" applyFont="1" applyFill="1" applyBorder="1" applyAlignment="1">
      <alignment horizontal="center" vertical="center" wrapText="1"/>
    </xf>
    <xf numFmtId="0" fontId="4" fillId="0" borderId="132" xfId="1" applyFont="1" applyBorder="1" applyAlignment="1">
      <alignment vertical="center"/>
    </xf>
    <xf numFmtId="3" fontId="3" fillId="2" borderId="133" xfId="1" applyNumberFormat="1" applyFont="1" applyFill="1" applyBorder="1" applyAlignment="1">
      <alignment horizontal="center" vertical="center" wrapText="1"/>
    </xf>
    <xf numFmtId="0" fontId="4" fillId="0" borderId="134" xfId="1" applyFont="1" applyBorder="1" applyAlignment="1">
      <alignment vertical="center"/>
    </xf>
    <xf numFmtId="3" fontId="3" fillId="2" borderId="135" xfId="1" applyNumberFormat="1" applyFont="1" applyFill="1" applyBorder="1" applyAlignment="1">
      <alignment horizontal="center" vertical="center" wrapText="1"/>
    </xf>
    <xf numFmtId="0" fontId="4" fillId="0" borderId="136" xfId="1" applyFont="1" applyBorder="1" applyAlignment="1">
      <alignment vertical="center"/>
    </xf>
    <xf numFmtId="3" fontId="3" fillId="2" borderId="137" xfId="1" applyNumberFormat="1" applyFont="1" applyFill="1" applyBorder="1" applyAlignment="1">
      <alignment horizontal="center" vertical="center" wrapText="1"/>
    </xf>
    <xf numFmtId="164" fontId="6" fillId="3" borderId="137" xfId="1" applyNumberFormat="1" applyFont="1" applyFill="1" applyBorder="1" applyAlignment="1">
      <alignment horizontal="center" vertical="center" wrapText="1"/>
    </xf>
    <xf numFmtId="0" fontId="3" fillId="8" borderId="138" xfId="1" applyFont="1" applyFill="1" applyBorder="1" applyAlignment="1">
      <alignment horizontal="center" vertical="center"/>
    </xf>
    <xf numFmtId="0" fontId="3" fillId="2" borderId="139" xfId="1" applyFont="1" applyFill="1" applyBorder="1" applyAlignment="1">
      <alignment horizontal="center" vertical="center" wrapText="1"/>
    </xf>
    <xf numFmtId="0" fontId="4" fillId="0" borderId="140" xfId="1" applyFont="1" applyBorder="1" applyAlignment="1">
      <alignment vertical="center"/>
    </xf>
    <xf numFmtId="3" fontId="3" fillId="2" borderId="141" xfId="1" applyNumberFormat="1" applyFont="1" applyFill="1" applyBorder="1" applyAlignment="1">
      <alignment horizontal="center" vertical="center" wrapText="1"/>
    </xf>
    <xf numFmtId="3" fontId="4" fillId="0" borderId="141" xfId="1" applyNumberFormat="1" applyFont="1" applyBorder="1" applyAlignment="1" applyProtection="1">
      <alignment horizontal="center" vertical="center" wrapText="1"/>
      <protection locked="0"/>
    </xf>
    <xf numFmtId="0" fontId="4" fillId="0" borderId="142" xfId="1" applyFont="1" applyBorder="1" applyAlignment="1">
      <alignment vertical="center"/>
    </xf>
    <xf numFmtId="3" fontId="3" fillId="2" borderId="143" xfId="1" applyNumberFormat="1" applyFont="1" applyFill="1" applyBorder="1" applyAlignment="1">
      <alignment horizontal="center" vertical="center" wrapText="1"/>
    </xf>
    <xf numFmtId="3" fontId="4" fillId="0" borderId="143" xfId="1" applyNumberFormat="1" applyFont="1" applyBorder="1" applyAlignment="1" applyProtection="1">
      <alignment horizontal="center" vertical="center" wrapText="1"/>
      <protection locked="0"/>
    </xf>
    <xf numFmtId="0" fontId="4" fillId="0" borderId="144" xfId="1" applyFont="1" applyBorder="1" applyAlignment="1">
      <alignment vertical="center"/>
    </xf>
    <xf numFmtId="3" fontId="3" fillId="2" borderId="145" xfId="1" applyNumberFormat="1" applyFont="1" applyFill="1" applyBorder="1" applyAlignment="1">
      <alignment horizontal="center" vertical="center" wrapText="1"/>
    </xf>
    <xf numFmtId="3" fontId="4" fillId="0" borderId="145" xfId="1" applyNumberFormat="1" applyFont="1" applyBorder="1" applyAlignment="1" applyProtection="1">
      <alignment horizontal="center" vertical="center" wrapText="1"/>
      <protection locked="0"/>
    </xf>
    <xf numFmtId="164" fontId="6" fillId="3" borderId="145" xfId="1" applyNumberFormat="1" applyFont="1" applyFill="1" applyBorder="1" applyAlignment="1">
      <alignment horizontal="center" vertical="center" wrapText="1"/>
    </xf>
    <xf numFmtId="0" fontId="3" fillId="8" borderId="146" xfId="1" applyFont="1" applyFill="1" applyBorder="1" applyAlignment="1">
      <alignment horizontal="center" vertical="center"/>
    </xf>
    <xf numFmtId="0" fontId="3" fillId="2" borderId="147" xfId="1" applyFont="1" applyFill="1" applyBorder="1" applyAlignment="1">
      <alignment horizontal="center" vertical="center" wrapText="1"/>
    </xf>
    <xf numFmtId="0" fontId="3" fillId="8" borderId="149" xfId="1" applyFont="1" applyFill="1" applyBorder="1" applyAlignment="1">
      <alignment horizontal="center" vertical="center"/>
    </xf>
    <xf numFmtId="0" fontId="3" fillId="2" borderId="150" xfId="1" applyFont="1" applyFill="1" applyBorder="1" applyAlignment="1">
      <alignment horizontal="center" vertical="center" wrapText="1"/>
    </xf>
    <xf numFmtId="0" fontId="4" fillId="0" borderId="151" xfId="1" applyFont="1" applyBorder="1" applyAlignment="1">
      <alignment vertical="center"/>
    </xf>
    <xf numFmtId="3" fontId="3" fillId="2" borderId="152" xfId="1" applyNumberFormat="1" applyFont="1" applyFill="1" applyBorder="1" applyAlignment="1">
      <alignment horizontal="center" vertical="center" wrapText="1"/>
    </xf>
    <xf numFmtId="3" fontId="4" fillId="0" borderId="152" xfId="1" applyNumberFormat="1" applyFont="1" applyBorder="1" applyAlignment="1" applyProtection="1">
      <alignment horizontal="center" vertical="center" wrapText="1"/>
      <protection locked="0"/>
    </xf>
    <xf numFmtId="0" fontId="4" fillId="0" borderId="153" xfId="1" applyFont="1" applyBorder="1" applyAlignment="1">
      <alignment vertical="center"/>
    </xf>
    <xf numFmtId="3" fontId="3" fillId="2" borderId="154" xfId="1" applyNumberFormat="1" applyFont="1" applyFill="1" applyBorder="1" applyAlignment="1">
      <alignment horizontal="center" vertical="center" wrapText="1"/>
    </xf>
    <xf numFmtId="3" fontId="4" fillId="0" borderId="154" xfId="1" applyNumberFormat="1" applyFont="1" applyBorder="1" applyAlignment="1" applyProtection="1">
      <alignment horizontal="center" vertical="center" wrapText="1"/>
      <protection locked="0"/>
    </xf>
    <xf numFmtId="0" fontId="4" fillId="0" borderId="155" xfId="1" applyFont="1" applyBorder="1" applyAlignment="1">
      <alignment vertical="center"/>
    </xf>
    <xf numFmtId="3" fontId="3" fillId="2" borderId="156" xfId="1" applyNumberFormat="1" applyFont="1" applyFill="1" applyBorder="1" applyAlignment="1">
      <alignment horizontal="center" vertical="center" wrapText="1"/>
    </xf>
    <xf numFmtId="3" fontId="4" fillId="0" borderId="156" xfId="1" applyNumberFormat="1" applyFont="1" applyBorder="1" applyAlignment="1" applyProtection="1">
      <alignment horizontal="center" vertical="center" wrapText="1"/>
      <protection locked="0"/>
    </xf>
    <xf numFmtId="164" fontId="6" fillId="3" borderId="156" xfId="1" applyNumberFormat="1" applyFont="1" applyFill="1" applyBorder="1" applyAlignment="1">
      <alignment horizontal="center" vertical="center" wrapText="1"/>
    </xf>
    <xf numFmtId="0" fontId="3" fillId="8" borderId="158" xfId="1" applyFont="1" applyFill="1" applyBorder="1" applyAlignment="1">
      <alignment horizontal="center" vertical="center"/>
    </xf>
    <xf numFmtId="0" fontId="3" fillId="2" borderId="159" xfId="1" applyFont="1" applyFill="1" applyBorder="1" applyAlignment="1">
      <alignment horizontal="center" vertical="center" wrapText="1"/>
    </xf>
    <xf numFmtId="0" fontId="4" fillId="0" borderId="160" xfId="1" applyFont="1" applyBorder="1" applyAlignment="1">
      <alignment vertical="center"/>
    </xf>
    <xf numFmtId="3" fontId="3" fillId="2" borderId="161" xfId="1" applyNumberFormat="1" applyFont="1" applyFill="1" applyBorder="1" applyAlignment="1">
      <alignment horizontal="center" vertical="center" wrapText="1"/>
    </xf>
    <xf numFmtId="3" fontId="4" fillId="0" borderId="161" xfId="1" applyNumberFormat="1" applyFont="1" applyBorder="1" applyAlignment="1" applyProtection="1">
      <alignment horizontal="center" vertical="center" wrapText="1"/>
      <protection locked="0"/>
    </xf>
    <xf numFmtId="164" fontId="6" fillId="3" borderId="161" xfId="1" applyNumberFormat="1" applyFont="1" applyFill="1" applyBorder="1" applyAlignment="1">
      <alignment horizontal="center" vertical="center" wrapText="1"/>
    </xf>
    <xf numFmtId="0" fontId="4" fillId="0" borderId="162" xfId="1" applyFont="1" applyBorder="1" applyAlignment="1">
      <alignment vertical="center"/>
    </xf>
    <xf numFmtId="3" fontId="3" fillId="2" borderId="163" xfId="1" applyNumberFormat="1" applyFont="1" applyFill="1" applyBorder="1" applyAlignment="1">
      <alignment horizontal="center" vertical="center" wrapText="1"/>
    </xf>
    <xf numFmtId="3" fontId="4" fillId="0" borderId="163" xfId="1" applyNumberFormat="1" applyFont="1" applyBorder="1" applyAlignment="1" applyProtection="1">
      <alignment horizontal="center" vertical="center" wrapText="1"/>
      <protection locked="0"/>
    </xf>
    <xf numFmtId="164" fontId="6" fillId="3" borderId="163" xfId="1" applyNumberFormat="1" applyFont="1" applyFill="1" applyBorder="1" applyAlignment="1">
      <alignment horizontal="center" vertical="center" wrapText="1"/>
    </xf>
    <xf numFmtId="0" fontId="4" fillId="0" borderId="164" xfId="1" applyFont="1" applyBorder="1" applyAlignment="1">
      <alignment vertical="center"/>
    </xf>
    <xf numFmtId="3" fontId="3" fillId="2" borderId="165" xfId="1" applyNumberFormat="1" applyFont="1" applyFill="1" applyBorder="1" applyAlignment="1">
      <alignment horizontal="center" vertical="center" wrapText="1"/>
    </xf>
    <xf numFmtId="3" fontId="4" fillId="0" borderId="165" xfId="1" applyNumberFormat="1" applyFont="1" applyBorder="1" applyAlignment="1" applyProtection="1">
      <alignment horizontal="center" vertical="center" wrapText="1"/>
      <protection locked="0"/>
    </xf>
    <xf numFmtId="164" fontId="6" fillId="3" borderId="165" xfId="1" applyNumberFormat="1" applyFont="1" applyFill="1" applyBorder="1" applyAlignment="1">
      <alignment horizontal="center" vertical="center" wrapText="1"/>
    </xf>
    <xf numFmtId="3" fontId="3" fillId="2" borderId="166" xfId="1" applyNumberFormat="1" applyFont="1" applyFill="1" applyBorder="1" applyAlignment="1">
      <alignment horizontal="center" vertical="center" wrapText="1"/>
    </xf>
    <xf numFmtId="3" fontId="4" fillId="0" borderId="166" xfId="1" applyNumberFormat="1" applyFont="1" applyBorder="1" applyAlignment="1" applyProtection="1">
      <alignment horizontal="center" vertical="center" wrapText="1"/>
      <protection locked="0"/>
    </xf>
    <xf numFmtId="3" fontId="4" fillId="0" borderId="167" xfId="1" applyNumberFormat="1" applyFont="1" applyBorder="1" applyAlignment="1" applyProtection="1">
      <alignment horizontal="center" vertical="center" wrapText="1"/>
      <protection locked="0"/>
    </xf>
    <xf numFmtId="0" fontId="3" fillId="8" borderId="168" xfId="1" applyFont="1" applyFill="1" applyBorder="1" applyAlignment="1">
      <alignment horizontal="center" vertical="center"/>
    </xf>
    <xf numFmtId="0" fontId="3" fillId="2" borderId="169" xfId="1" applyFont="1" applyFill="1" applyBorder="1" applyAlignment="1">
      <alignment horizontal="center" vertical="center" wrapText="1"/>
    </xf>
    <xf numFmtId="0" fontId="4" fillId="0" borderId="170" xfId="1" applyFont="1" applyBorder="1" applyAlignment="1">
      <alignment vertical="center"/>
    </xf>
    <xf numFmtId="3" fontId="3" fillId="2" borderId="171" xfId="1" applyNumberFormat="1" applyFont="1" applyFill="1" applyBorder="1" applyAlignment="1">
      <alignment horizontal="center" vertical="center" wrapText="1"/>
    </xf>
    <xf numFmtId="3" fontId="4" fillId="0" borderId="171" xfId="1" applyNumberFormat="1" applyFont="1" applyBorder="1" applyAlignment="1" applyProtection="1">
      <alignment horizontal="center" vertical="center" wrapText="1"/>
      <protection locked="0"/>
    </xf>
    <xf numFmtId="0" fontId="4" fillId="0" borderId="172" xfId="1" applyFont="1" applyBorder="1" applyAlignment="1">
      <alignment vertical="center"/>
    </xf>
    <xf numFmtId="3" fontId="3" fillId="2" borderId="173" xfId="1" applyNumberFormat="1" applyFont="1" applyFill="1" applyBorder="1" applyAlignment="1">
      <alignment horizontal="center" vertical="center" wrapText="1"/>
    </xf>
    <xf numFmtId="3" fontId="4" fillId="0" borderId="173" xfId="1" applyNumberFormat="1" applyFont="1" applyBorder="1" applyAlignment="1" applyProtection="1">
      <alignment horizontal="center" vertical="center" wrapText="1"/>
      <protection locked="0"/>
    </xf>
    <xf numFmtId="0" fontId="4" fillId="0" borderId="174" xfId="1" applyFont="1" applyBorder="1" applyAlignment="1">
      <alignment vertical="center"/>
    </xf>
    <xf numFmtId="3" fontId="3" fillId="2" borderId="175" xfId="1" applyNumberFormat="1" applyFont="1" applyFill="1" applyBorder="1" applyAlignment="1">
      <alignment horizontal="center" vertical="center" wrapText="1"/>
    </xf>
    <xf numFmtId="3" fontId="4" fillId="0" borderId="175" xfId="1" applyNumberFormat="1" applyFont="1" applyBorder="1" applyAlignment="1" applyProtection="1">
      <alignment horizontal="center" vertical="center" wrapText="1"/>
      <protection locked="0"/>
    </xf>
    <xf numFmtId="164" fontId="6" fillId="3" borderId="175" xfId="1" applyNumberFormat="1" applyFont="1" applyFill="1" applyBorder="1" applyAlignment="1">
      <alignment horizontal="center" vertical="center" wrapText="1"/>
    </xf>
    <xf numFmtId="0" fontId="3" fillId="8" borderId="176" xfId="1" applyFont="1" applyFill="1" applyBorder="1" applyAlignment="1">
      <alignment horizontal="center" vertical="center"/>
    </xf>
    <xf numFmtId="0" fontId="3" fillId="2" borderId="177" xfId="1" applyFont="1" applyFill="1" applyBorder="1" applyAlignment="1">
      <alignment horizontal="center" vertical="center" wrapText="1"/>
    </xf>
    <xf numFmtId="0" fontId="4" fillId="0" borderId="178" xfId="1" applyFont="1" applyBorder="1" applyAlignment="1">
      <alignment vertical="center"/>
    </xf>
    <xf numFmtId="3" fontId="4" fillId="2" borderId="179" xfId="1" applyNumberFormat="1" applyFont="1" applyFill="1" applyBorder="1" applyAlignment="1">
      <alignment horizontal="center" vertical="center" wrapText="1"/>
    </xf>
    <xf numFmtId="3" fontId="4" fillId="0" borderId="179" xfId="1" applyNumberFormat="1" applyFont="1" applyBorder="1" applyAlignment="1" applyProtection="1">
      <alignment horizontal="center" vertical="center" wrapText="1"/>
      <protection locked="0"/>
    </xf>
    <xf numFmtId="0" fontId="4" fillId="0" borderId="180" xfId="1" applyFont="1" applyBorder="1" applyAlignment="1">
      <alignment vertical="center"/>
    </xf>
    <xf numFmtId="3" fontId="4" fillId="2" borderId="181" xfId="1" applyNumberFormat="1" applyFont="1" applyFill="1" applyBorder="1" applyAlignment="1">
      <alignment horizontal="center" vertical="center" wrapText="1"/>
    </xf>
    <xf numFmtId="3" fontId="4" fillId="0" borderId="181" xfId="1" applyNumberFormat="1" applyFont="1" applyBorder="1" applyAlignment="1" applyProtection="1">
      <alignment horizontal="center" vertical="center" wrapText="1"/>
      <protection locked="0"/>
    </xf>
    <xf numFmtId="0" fontId="4" fillId="0" borderId="182" xfId="1" applyFont="1" applyBorder="1" applyAlignment="1">
      <alignment vertical="center"/>
    </xf>
    <xf numFmtId="3" fontId="4" fillId="2" borderId="183" xfId="1" applyNumberFormat="1" applyFont="1" applyFill="1" applyBorder="1" applyAlignment="1">
      <alignment horizontal="center" vertical="center" wrapText="1"/>
    </xf>
    <xf numFmtId="3" fontId="4" fillId="0" borderId="183" xfId="1" applyNumberFormat="1" applyFont="1" applyBorder="1" applyAlignment="1" applyProtection="1">
      <alignment horizontal="center" vertical="center" wrapText="1"/>
      <protection locked="0"/>
    </xf>
    <xf numFmtId="164" fontId="8" fillId="3" borderId="183" xfId="1" applyNumberFormat="1" applyFont="1" applyFill="1" applyBorder="1" applyAlignment="1">
      <alignment horizontal="center" vertical="center" wrapText="1"/>
    </xf>
    <xf numFmtId="164" fontId="8" fillId="3" borderId="40" xfId="1" applyNumberFormat="1" applyFont="1" applyFill="1" applyBorder="1" applyAlignment="1">
      <alignment horizontal="center" vertical="center" wrapText="1"/>
    </xf>
    <xf numFmtId="0" fontId="3" fillId="8" borderId="184" xfId="1" applyFont="1" applyFill="1" applyBorder="1" applyAlignment="1">
      <alignment horizontal="center" vertical="center"/>
    </xf>
    <xf numFmtId="0" fontId="3" fillId="2" borderId="185" xfId="1" applyFont="1" applyFill="1" applyBorder="1" applyAlignment="1">
      <alignment horizontal="center" vertical="center" wrapText="1"/>
    </xf>
    <xf numFmtId="0" fontId="3" fillId="8" borderId="185" xfId="1" applyFont="1" applyFill="1" applyBorder="1" applyAlignment="1">
      <alignment horizontal="center" vertical="center"/>
    </xf>
    <xf numFmtId="0" fontId="3" fillId="10" borderId="185" xfId="1" applyFont="1" applyFill="1" applyBorder="1" applyAlignment="1">
      <alignment horizontal="center" vertical="center"/>
    </xf>
    <xf numFmtId="164" fontId="8" fillId="9" borderId="183" xfId="1" applyNumberFormat="1" applyFont="1" applyFill="1" applyBorder="1" applyAlignment="1">
      <alignment horizontal="center" vertical="center" wrapText="1"/>
    </xf>
    <xf numFmtId="164" fontId="6" fillId="9" borderId="40" xfId="1" applyNumberFormat="1" applyFont="1" applyFill="1" applyBorder="1" applyAlignment="1">
      <alignment horizontal="center" vertical="center" wrapText="1"/>
    </xf>
    <xf numFmtId="165" fontId="10" fillId="12" borderId="190" xfId="4" applyNumberFormat="1" applyFill="1" applyBorder="1" applyAlignment="1">
      <alignment horizontal="left" vertical="center"/>
    </xf>
    <xf numFmtId="165" fontId="10" fillId="11" borderId="190" xfId="4" applyNumberFormat="1" applyFill="1" applyBorder="1" applyAlignment="1">
      <alignment horizontal="left" vertical="center"/>
    </xf>
    <xf numFmtId="165" fontId="12" fillId="12" borderId="192" xfId="4" applyNumberFormat="1" applyFont="1" applyFill="1" applyBorder="1" applyAlignment="1">
      <alignment horizontal="left" vertical="center"/>
    </xf>
    <xf numFmtId="164" fontId="6" fillId="3" borderId="3" xfId="1" applyNumberFormat="1" applyFont="1" applyFill="1" applyBorder="1" applyAlignment="1">
      <alignment horizontal="center" vertical="center" wrapText="1"/>
    </xf>
    <xf numFmtId="0" fontId="22" fillId="0" borderId="193" xfId="4" applyFont="1" applyBorder="1" applyAlignment="1">
      <alignment vertical="center"/>
    </xf>
    <xf numFmtId="17" fontId="22" fillId="0" borderId="194" xfId="4" applyNumberFormat="1" applyFont="1" applyBorder="1" applyAlignment="1">
      <alignment horizontal="center" vertical="center" wrapText="1"/>
    </xf>
    <xf numFmtId="17" fontId="22" fillId="0" borderId="194" xfId="4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3" fillId="0" borderId="194" xfId="4" applyFont="1" applyBorder="1" applyAlignment="1">
      <alignment horizontal="left" vertical="center" wrapText="1"/>
    </xf>
    <xf numFmtId="0" fontId="23" fillId="4" borderId="194" xfId="4" applyFont="1" applyFill="1" applyBorder="1" applyAlignment="1">
      <alignment horizontal="left" vertical="center"/>
    </xf>
    <xf numFmtId="165" fontId="23" fillId="4" borderId="194" xfId="4" applyNumberFormat="1" applyFont="1" applyFill="1" applyBorder="1" applyAlignment="1">
      <alignment horizontal="left" vertical="center"/>
    </xf>
    <xf numFmtId="3" fontId="23" fillId="0" borderId="194" xfId="0" applyNumberFormat="1" applyFont="1" applyBorder="1" applyAlignment="1">
      <alignment horizontal="center" vertical="center"/>
    </xf>
    <xf numFmtId="0" fontId="23" fillId="0" borderId="194" xfId="0" applyFont="1" applyBorder="1" applyAlignment="1">
      <alignment horizontal="center" vertical="center"/>
    </xf>
    <xf numFmtId="0" fontId="23" fillId="0" borderId="194" xfId="4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23" fillId="4" borderId="194" xfId="0" applyFont="1" applyFill="1" applyBorder="1" applyAlignment="1">
      <alignment horizontal="center" vertical="center"/>
    </xf>
    <xf numFmtId="165" fontId="23" fillId="4" borderId="194" xfId="5" applyNumberFormat="1" applyFont="1" applyFill="1" applyBorder="1" applyAlignment="1">
      <alignment horizontal="left" vertical="center"/>
    </xf>
    <xf numFmtId="0" fontId="23" fillId="4" borderId="194" xfId="0" applyFont="1" applyFill="1" applyBorder="1"/>
    <xf numFmtId="0" fontId="23" fillId="0" borderId="0" xfId="0" applyFont="1" applyAlignment="1">
      <alignment horizontal="center" vertical="center"/>
    </xf>
    <xf numFmtId="165" fontId="23" fillId="4" borderId="193" xfId="4" applyNumberFormat="1" applyFont="1" applyFill="1" applyBorder="1" applyAlignment="1">
      <alignment horizontal="left" vertical="center"/>
    </xf>
    <xf numFmtId="0" fontId="23" fillId="4" borderId="193" xfId="4" applyFont="1" applyFill="1" applyBorder="1" applyAlignment="1">
      <alignment horizontal="left" vertical="center"/>
    </xf>
    <xf numFmtId="0" fontId="23" fillId="0" borderId="193" xfId="0" applyFont="1" applyBorder="1" applyAlignment="1">
      <alignment horizontal="center" vertical="center"/>
    </xf>
    <xf numFmtId="0" fontId="23" fillId="4" borderId="193" xfId="0" applyFont="1" applyFill="1" applyBorder="1"/>
    <xf numFmtId="0" fontId="22" fillId="0" borderId="194" xfId="4" applyFont="1" applyBorder="1" applyAlignment="1">
      <alignment horizontal="left" vertical="center" wrapText="1"/>
    </xf>
    <xf numFmtId="0" fontId="22" fillId="0" borderId="194" xfId="4" applyFont="1" applyFill="1" applyBorder="1" applyAlignment="1">
      <alignment horizontal="left" vertical="center"/>
    </xf>
    <xf numFmtId="165" fontId="22" fillId="0" borderId="194" xfId="4" applyNumberFormat="1" applyFont="1" applyFill="1" applyBorder="1" applyAlignment="1">
      <alignment horizontal="left" vertical="center"/>
    </xf>
    <xf numFmtId="4" fontId="0" fillId="0" borderId="0" xfId="0" applyNumberFormat="1"/>
    <xf numFmtId="0" fontId="0" fillId="0" borderId="195" xfId="0" applyBorder="1"/>
    <xf numFmtId="4" fontId="0" fillId="0" borderId="196" xfId="0" applyNumberFormat="1" applyBorder="1"/>
    <xf numFmtId="0" fontId="0" fillId="0" borderId="197" xfId="0" applyBorder="1"/>
    <xf numFmtId="4" fontId="20" fillId="0" borderId="198" xfId="0" applyNumberFormat="1" applyFont="1" applyBorder="1"/>
    <xf numFmtId="4" fontId="0" fillId="0" borderId="198" xfId="0" applyNumberFormat="1" applyBorder="1"/>
    <xf numFmtId="0" fontId="0" fillId="0" borderId="199" xfId="0" applyBorder="1"/>
    <xf numFmtId="4" fontId="0" fillId="0" borderId="200" xfId="0" applyNumberFormat="1" applyBorder="1"/>
    <xf numFmtId="0" fontId="0" fillId="0" borderId="0" xfId="0" applyBorder="1"/>
    <xf numFmtId="4" fontId="0" fillId="0" borderId="0" xfId="0" applyNumberFormat="1" applyBorder="1"/>
    <xf numFmtId="0" fontId="19" fillId="0" borderId="0" xfId="0" applyFont="1" applyFill="1" applyBorder="1"/>
    <xf numFmtId="0" fontId="22" fillId="0" borderId="201" xfId="4" applyFont="1" applyBorder="1" applyAlignment="1">
      <alignment vertical="center"/>
    </xf>
    <xf numFmtId="17" fontId="22" fillId="0" borderId="16" xfId="4" applyNumberFormat="1" applyFont="1" applyBorder="1" applyAlignment="1">
      <alignment horizontal="center" vertical="center"/>
    </xf>
    <xf numFmtId="17" fontId="22" fillId="0" borderId="16" xfId="4" applyNumberFormat="1" applyFont="1" applyBorder="1" applyAlignment="1">
      <alignment horizontal="center" vertical="center" wrapText="1"/>
    </xf>
    <xf numFmtId="17" fontId="22" fillId="0" borderId="17" xfId="4" applyNumberFormat="1" applyFont="1" applyBorder="1" applyAlignment="1">
      <alignment horizontal="center" vertical="center"/>
    </xf>
    <xf numFmtId="0" fontId="23" fillId="0" borderId="186" xfId="4" applyFont="1" applyBorder="1" applyAlignment="1">
      <alignment horizontal="left" vertical="center" wrapText="1"/>
    </xf>
    <xf numFmtId="3" fontId="23" fillId="0" borderId="194" xfId="4" applyNumberFormat="1" applyFont="1" applyFill="1" applyBorder="1" applyAlignment="1">
      <alignment horizontal="center" vertical="center"/>
    </xf>
    <xf numFmtId="9" fontId="0" fillId="0" borderId="190" xfId="0" applyNumberForma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0" fontId="0" fillId="0" borderId="190" xfId="0" applyBorder="1" applyAlignment="1">
      <alignment horizontal="center" vertical="center" wrapText="1"/>
    </xf>
    <xf numFmtId="0" fontId="22" fillId="0" borderId="191" xfId="4" applyFont="1" applyBorder="1" applyAlignment="1">
      <alignment horizontal="left" vertical="center" wrapText="1"/>
    </xf>
    <xf numFmtId="3" fontId="23" fillId="0" borderId="188" xfId="4" applyNumberFormat="1" applyFont="1" applyFill="1" applyBorder="1" applyAlignment="1">
      <alignment horizontal="center" vertical="center"/>
    </xf>
    <xf numFmtId="0" fontId="0" fillId="0" borderId="192" xfId="0" applyBorder="1" applyAlignment="1">
      <alignment horizontal="center" vertical="center"/>
    </xf>
    <xf numFmtId="0" fontId="0" fillId="0" borderId="192" xfId="0" applyBorder="1" applyAlignment="1">
      <alignment horizontal="center"/>
    </xf>
    <xf numFmtId="0" fontId="0" fillId="0" borderId="15" xfId="0" applyBorder="1"/>
    <xf numFmtId="10" fontId="0" fillId="0" borderId="38" xfId="0" applyNumberFormat="1" applyBorder="1"/>
    <xf numFmtId="4" fontId="0" fillId="0" borderId="16" xfId="0" applyNumberFormat="1" applyBorder="1"/>
    <xf numFmtId="9" fontId="0" fillId="0" borderId="16" xfId="0" applyNumberFormat="1" applyBorder="1"/>
    <xf numFmtId="4" fontId="0" fillId="0" borderId="17" xfId="0" applyNumberFormat="1" applyBorder="1"/>
    <xf numFmtId="0" fontId="0" fillId="0" borderId="186" xfId="0" applyBorder="1"/>
    <xf numFmtId="10" fontId="0" fillId="0" borderId="203" xfId="0" applyNumberFormat="1" applyBorder="1"/>
    <xf numFmtId="4" fontId="0" fillId="0" borderId="194" xfId="0" applyNumberFormat="1" applyBorder="1"/>
    <xf numFmtId="9" fontId="0" fillId="0" borderId="194" xfId="0" applyNumberFormat="1" applyBorder="1"/>
    <xf numFmtId="4" fontId="0" fillId="0" borderId="190" xfId="0" applyNumberFormat="1" applyBorder="1"/>
    <xf numFmtId="0" fontId="0" fillId="0" borderId="191" xfId="0" applyBorder="1"/>
    <xf numFmtId="10" fontId="0" fillId="0" borderId="204" xfId="0" applyNumberFormat="1" applyBorder="1"/>
    <xf numFmtId="0" fontId="0" fillId="0" borderId="189" xfId="0" applyBorder="1"/>
    <xf numFmtId="10" fontId="0" fillId="0" borderId="205" xfId="0" applyNumberFormat="1" applyBorder="1"/>
    <xf numFmtId="4" fontId="0" fillId="0" borderId="188" xfId="0" applyNumberFormat="1" applyBorder="1"/>
    <xf numFmtId="9" fontId="0" fillId="0" borderId="188" xfId="0" applyNumberFormat="1" applyBorder="1"/>
    <xf numFmtId="4" fontId="0" fillId="0" borderId="192" xfId="0" applyNumberFormat="1" applyBorder="1"/>
    <xf numFmtId="4" fontId="20" fillId="0" borderId="4" xfId="0" applyNumberFormat="1" applyFont="1" applyBorder="1"/>
    <xf numFmtId="4" fontId="20" fillId="0" borderId="0" xfId="0" applyNumberFormat="1" applyFont="1" applyBorder="1"/>
    <xf numFmtId="4" fontId="23" fillId="0" borderId="0" xfId="0" applyNumberFormat="1" applyFont="1" applyAlignment="1">
      <alignment horizontal="center"/>
    </xf>
    <xf numFmtId="4" fontId="20" fillId="0" borderId="0" xfId="0" applyNumberFormat="1" applyFont="1"/>
    <xf numFmtId="0" fontId="10" fillId="0" borderId="206" xfId="4" applyBorder="1" applyAlignment="1">
      <alignment horizontal="left" vertical="center" wrapText="1"/>
    </xf>
    <xf numFmtId="0" fontId="10" fillId="0" borderId="208" xfId="4" applyBorder="1" applyAlignment="1">
      <alignment horizontal="left" vertical="center" wrapText="1"/>
    </xf>
    <xf numFmtId="0" fontId="12" fillId="0" borderId="209" xfId="4" applyFont="1" applyBorder="1" applyAlignment="1">
      <alignment horizontal="left" vertical="center" wrapText="1"/>
    </xf>
    <xf numFmtId="0" fontId="10" fillId="11" borderId="44" xfId="4" applyFill="1" applyBorder="1" applyAlignment="1">
      <alignment horizontal="left" vertical="center"/>
    </xf>
    <xf numFmtId="165" fontId="10" fillId="11" borderId="210" xfId="4" applyNumberFormat="1" applyFill="1" applyBorder="1" applyAlignment="1">
      <alignment horizontal="left" vertical="center"/>
    </xf>
    <xf numFmtId="0" fontId="10" fillId="11" borderId="186" xfId="4" applyFill="1" applyBorder="1" applyAlignment="1">
      <alignment horizontal="left" vertical="center"/>
    </xf>
    <xf numFmtId="0" fontId="12" fillId="11" borderId="191" xfId="4" applyFont="1" applyFill="1" applyBorder="1" applyAlignment="1">
      <alignment horizontal="left" vertical="center"/>
    </xf>
    <xf numFmtId="165" fontId="12" fillId="11" borderId="192" xfId="4" applyNumberFormat="1" applyFont="1" applyFill="1" applyBorder="1" applyAlignment="1">
      <alignment horizontal="left" vertical="center"/>
    </xf>
    <xf numFmtId="0" fontId="10" fillId="0" borderId="44" xfId="4" applyFill="1" applyBorder="1" applyAlignment="1">
      <alignment horizontal="left" vertical="center"/>
    </xf>
    <xf numFmtId="165" fontId="0" fillId="12" borderId="210" xfId="5" applyNumberFormat="1" applyFont="1" applyFill="1" applyBorder="1" applyAlignment="1">
      <alignment horizontal="left" vertical="center"/>
    </xf>
    <xf numFmtId="0" fontId="10" fillId="0" borderId="186" xfId="4" applyFill="1" applyBorder="1" applyAlignment="1">
      <alignment horizontal="left" vertical="center"/>
    </xf>
    <xf numFmtId="165" fontId="0" fillId="12" borderId="190" xfId="5" applyNumberFormat="1" applyFont="1" applyFill="1" applyBorder="1" applyAlignment="1">
      <alignment horizontal="left" vertical="center"/>
    </xf>
    <xf numFmtId="165" fontId="0" fillId="11" borderId="190" xfId="5" applyNumberFormat="1" applyFont="1" applyFill="1" applyBorder="1" applyAlignment="1">
      <alignment horizontal="left" vertical="center"/>
    </xf>
    <xf numFmtId="165" fontId="12" fillId="12" borderId="192" xfId="5" applyNumberFormat="1" applyFont="1" applyFill="1" applyBorder="1" applyAlignment="1">
      <alignment horizontal="left" vertical="center"/>
    </xf>
    <xf numFmtId="165" fontId="10" fillId="12" borderId="210" xfId="4" applyNumberFormat="1" applyFill="1" applyBorder="1" applyAlignment="1">
      <alignment horizontal="left" vertical="center"/>
    </xf>
    <xf numFmtId="0" fontId="12" fillId="0" borderId="31" xfId="4" applyFont="1" applyBorder="1" applyAlignment="1">
      <alignment horizontal="center" vertical="center" wrapText="1"/>
    </xf>
    <xf numFmtId="0" fontId="12" fillId="0" borderId="32" xfId="4" applyFont="1" applyBorder="1" applyAlignment="1">
      <alignment horizontal="center" vertical="center"/>
    </xf>
    <xf numFmtId="0" fontId="10" fillId="14" borderId="186" xfId="4" applyFill="1" applyBorder="1" applyAlignment="1">
      <alignment horizontal="left" vertical="center"/>
    </xf>
    <xf numFmtId="165" fontId="0" fillId="11" borderId="210" xfId="5" applyNumberFormat="1" applyFont="1" applyFill="1" applyBorder="1" applyAlignment="1">
      <alignment horizontal="left" vertical="center"/>
    </xf>
    <xf numFmtId="0" fontId="10" fillId="14" borderId="44" xfId="4" applyFill="1" applyBorder="1" applyAlignment="1">
      <alignment horizontal="left" vertical="center"/>
    </xf>
    <xf numFmtId="164" fontId="6" fillId="7" borderId="217" xfId="1" applyNumberFormat="1" applyFont="1" applyFill="1" applyBorder="1" applyAlignment="1">
      <alignment horizontal="center" vertical="center" wrapText="1"/>
    </xf>
    <xf numFmtId="164" fontId="6" fillId="3" borderId="10" xfId="1" applyNumberFormat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164" fontId="6" fillId="3" borderId="49" xfId="1" applyNumberFormat="1" applyFont="1" applyFill="1" applyBorder="1" applyAlignment="1">
      <alignment horizontal="center" vertical="center" wrapText="1"/>
    </xf>
    <xf numFmtId="3" fontId="4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3" xfId="1" applyNumberFormat="1" applyFont="1" applyFill="1" applyBorder="1" applyAlignment="1">
      <alignment horizontal="center" vertical="center" wrapText="1"/>
    </xf>
    <xf numFmtId="164" fontId="6" fillId="7" borderId="49" xfId="1" applyNumberFormat="1" applyFont="1" applyFill="1" applyBorder="1" applyAlignment="1">
      <alignment horizontal="center" vertical="center" wrapText="1"/>
    </xf>
    <xf numFmtId="0" fontId="4" fillId="14" borderId="206" xfId="1" applyFont="1" applyFill="1" applyBorder="1" applyAlignment="1">
      <alignment vertical="center"/>
    </xf>
    <xf numFmtId="0" fontId="4" fillId="14" borderId="208" xfId="1" applyFont="1" applyFill="1" applyBorder="1" applyAlignment="1">
      <alignment vertical="center"/>
    </xf>
    <xf numFmtId="0" fontId="4" fillId="14" borderId="209" xfId="1" applyFont="1" applyFill="1" applyBorder="1" applyAlignment="1">
      <alignment vertical="center"/>
    </xf>
    <xf numFmtId="0" fontId="4" fillId="0" borderId="208" xfId="1" applyFont="1" applyBorder="1" applyAlignment="1">
      <alignment vertical="center"/>
    </xf>
    <xf numFmtId="0" fontId="4" fillId="0" borderId="209" xfId="1" applyFont="1" applyBorder="1" applyAlignment="1">
      <alignment vertical="center"/>
    </xf>
    <xf numFmtId="0" fontId="4" fillId="0" borderId="208" xfId="1" applyFont="1" applyBorder="1" applyAlignment="1">
      <alignment vertical="center" wrapText="1"/>
    </xf>
    <xf numFmtId="0" fontId="4" fillId="4" borderId="209" xfId="1" applyFont="1" applyFill="1" applyBorder="1" applyAlignment="1">
      <alignment vertical="center" wrapText="1"/>
    </xf>
    <xf numFmtId="0" fontId="4" fillId="8" borderId="208" xfId="1" applyFont="1" applyFill="1" applyBorder="1" applyAlignment="1">
      <alignment horizontal="left" vertical="center"/>
    </xf>
    <xf numFmtId="17" fontId="21" fillId="0" borderId="13" xfId="0" applyNumberFormat="1" applyFont="1" applyBorder="1" applyAlignment="1">
      <alignment horizontal="center" vertical="center" wrapText="1"/>
    </xf>
    <xf numFmtId="164" fontId="6" fillId="7" borderId="49" xfId="1" applyNumberFormat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3" fontId="4" fillId="0" borderId="225" xfId="1" applyNumberFormat="1" applyFont="1" applyBorder="1" applyAlignment="1" applyProtection="1">
      <alignment horizontal="center" vertical="center" wrapText="1"/>
      <protection locked="0"/>
    </xf>
    <xf numFmtId="166" fontId="4" fillId="0" borderId="166" xfId="1" applyNumberFormat="1" applyFont="1" applyBorder="1" applyAlignment="1" applyProtection="1">
      <alignment horizontal="center" vertical="center" wrapText="1"/>
      <protection locked="0"/>
    </xf>
    <xf numFmtId="164" fontId="6" fillId="3" borderId="225" xfId="1" applyNumberFormat="1" applyFont="1" applyFill="1" applyBorder="1" applyAlignment="1">
      <alignment horizontal="center" vertical="center" wrapText="1"/>
    </xf>
    <xf numFmtId="3" fontId="4" fillId="0" borderId="226" xfId="1" applyNumberFormat="1" applyFont="1" applyBorder="1" applyAlignment="1" applyProtection="1">
      <alignment horizontal="center" vertical="center" wrapText="1"/>
      <protection locked="0"/>
    </xf>
    <xf numFmtId="0" fontId="4" fillId="8" borderId="227" xfId="1" applyFont="1" applyFill="1" applyBorder="1" applyAlignment="1">
      <alignment horizontal="center" vertical="center"/>
    </xf>
    <xf numFmtId="0" fontId="4" fillId="8" borderId="50" xfId="1" applyFont="1" applyFill="1" applyBorder="1" applyAlignment="1">
      <alignment horizontal="center" vertical="center"/>
    </xf>
    <xf numFmtId="3" fontId="4" fillId="0" borderId="227" xfId="1" applyNumberFormat="1" applyFont="1" applyBorder="1" applyAlignment="1" applyProtection="1">
      <alignment horizontal="center" vertical="center" wrapText="1"/>
      <protection locked="0"/>
    </xf>
    <xf numFmtId="0" fontId="4" fillId="0" borderId="225" xfId="1" applyFont="1" applyBorder="1" applyAlignment="1">
      <alignment vertical="center"/>
    </xf>
    <xf numFmtId="0" fontId="4" fillId="0" borderId="166" xfId="1" applyFont="1" applyFill="1" applyBorder="1" applyAlignment="1">
      <alignment vertical="center"/>
    </xf>
    <xf numFmtId="0" fontId="4" fillId="0" borderId="166" xfId="1" applyFont="1" applyBorder="1" applyAlignment="1">
      <alignment vertical="center"/>
    </xf>
    <xf numFmtId="0" fontId="4" fillId="0" borderId="226" xfId="1" applyFont="1" applyBorder="1" applyAlignment="1">
      <alignment vertical="center"/>
    </xf>
    <xf numFmtId="3" fontId="3" fillId="2" borderId="225" xfId="1" applyNumberFormat="1" applyFont="1" applyFill="1" applyBorder="1" applyAlignment="1">
      <alignment horizontal="center" vertical="center" wrapText="1"/>
    </xf>
    <xf numFmtId="3" fontId="25" fillId="2" borderId="166" xfId="1" applyNumberFormat="1" applyFont="1" applyFill="1" applyBorder="1" applyAlignment="1">
      <alignment horizontal="center" vertical="center" wrapText="1"/>
    </xf>
    <xf numFmtId="3" fontId="3" fillId="2" borderId="226" xfId="1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9" fillId="0" borderId="25" xfId="0" applyNumberFormat="1" applyFont="1" applyBorder="1" applyAlignment="1">
      <alignment horizontal="center" vertical="center"/>
    </xf>
    <xf numFmtId="167" fontId="19" fillId="0" borderId="220" xfId="0" applyNumberFormat="1" applyFont="1" applyBorder="1" applyAlignment="1">
      <alignment horizontal="center" vertical="center"/>
    </xf>
    <xf numFmtId="3" fontId="0" fillId="0" borderId="220" xfId="0" applyNumberFormat="1" applyBorder="1" applyAlignment="1">
      <alignment horizontal="center" vertical="center"/>
    </xf>
    <xf numFmtId="167" fontId="19" fillId="0" borderId="221" xfId="0" applyNumberFormat="1" applyFont="1" applyBorder="1" applyAlignment="1">
      <alignment horizontal="center" vertical="center"/>
    </xf>
    <xf numFmtId="3" fontId="19" fillId="4" borderId="18" xfId="0" applyNumberFormat="1" applyFont="1" applyFill="1" applyBorder="1" applyAlignment="1">
      <alignment horizontal="center" vertical="center"/>
    </xf>
    <xf numFmtId="3" fontId="24" fillId="4" borderId="18" xfId="0" applyNumberFormat="1" applyFont="1" applyFill="1" applyBorder="1" applyAlignment="1">
      <alignment horizontal="center" vertical="center"/>
    </xf>
    <xf numFmtId="167" fontId="19" fillId="0" borderId="216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24" fillId="4" borderId="25" xfId="0" applyNumberFormat="1" applyFont="1" applyFill="1" applyBorder="1" applyAlignment="1">
      <alignment horizontal="center" vertical="center"/>
    </xf>
    <xf numFmtId="3" fontId="19" fillId="0" borderId="222" xfId="0" applyNumberFormat="1" applyFont="1" applyBorder="1" applyAlignment="1">
      <alignment horizontal="center" vertical="center"/>
    </xf>
    <xf numFmtId="167" fontId="19" fillId="0" borderId="194" xfId="0" applyNumberFormat="1" applyFont="1" applyBorder="1" applyAlignment="1">
      <alignment horizontal="center" vertical="center"/>
    </xf>
    <xf numFmtId="3" fontId="0" fillId="0" borderId="194" xfId="0" applyNumberFormat="1" applyBorder="1" applyAlignment="1">
      <alignment horizontal="center" vertical="center"/>
    </xf>
    <xf numFmtId="167" fontId="19" fillId="0" borderId="203" xfId="0" applyNumberFormat="1" applyFont="1" applyBorder="1" applyAlignment="1">
      <alignment horizontal="center" vertical="center"/>
    </xf>
    <xf numFmtId="3" fontId="19" fillId="4" borderId="186" xfId="0" applyNumberFormat="1" applyFont="1" applyFill="1" applyBorder="1" applyAlignment="1">
      <alignment horizontal="center" vertical="center"/>
    </xf>
    <xf numFmtId="3" fontId="24" fillId="4" borderId="186" xfId="0" applyNumberFormat="1" applyFont="1" applyFill="1" applyBorder="1" applyAlignment="1">
      <alignment horizontal="center" vertical="center"/>
    </xf>
    <xf numFmtId="3" fontId="24" fillId="4" borderId="222" xfId="0" applyNumberFormat="1" applyFont="1" applyFill="1" applyBorder="1" applyAlignment="1">
      <alignment horizontal="center" vertical="center"/>
    </xf>
    <xf numFmtId="3" fontId="19" fillId="0" borderId="223" xfId="0" applyNumberFormat="1" applyFont="1" applyBorder="1" applyAlignment="1">
      <alignment horizontal="center" vertical="center"/>
    </xf>
    <xf numFmtId="167" fontId="19" fillId="0" borderId="218" xfId="0" applyNumberFormat="1" applyFont="1" applyBorder="1" applyAlignment="1">
      <alignment horizontal="center" vertical="center"/>
    </xf>
    <xf numFmtId="3" fontId="0" fillId="0" borderId="218" xfId="0" applyNumberFormat="1" applyBorder="1" applyAlignment="1">
      <alignment horizontal="center" vertical="center"/>
    </xf>
    <xf numFmtId="167" fontId="19" fillId="0" borderId="224" xfId="0" applyNumberFormat="1" applyFont="1" applyBorder="1" applyAlignment="1">
      <alignment horizontal="center" vertical="center"/>
    </xf>
    <xf numFmtId="3" fontId="19" fillId="4" borderId="191" xfId="0" applyNumberFormat="1" applyFont="1" applyFill="1" applyBorder="1" applyAlignment="1">
      <alignment horizontal="center" vertical="center"/>
    </xf>
    <xf numFmtId="3" fontId="24" fillId="4" borderId="191" xfId="0" applyNumberFormat="1" applyFont="1" applyFill="1" applyBorder="1" applyAlignment="1">
      <alignment horizontal="center" vertical="center"/>
    </xf>
    <xf numFmtId="3" fontId="24" fillId="4" borderId="223" xfId="0" applyNumberFormat="1" applyFont="1" applyFill="1" applyBorder="1" applyAlignment="1">
      <alignment horizontal="center" vertical="center"/>
    </xf>
    <xf numFmtId="3" fontId="19" fillId="0" borderId="37" xfId="0" applyNumberFormat="1" applyFont="1" applyBorder="1" applyAlignment="1">
      <alignment horizontal="center" vertical="center"/>
    </xf>
    <xf numFmtId="167" fontId="19" fillId="0" borderId="29" xfId="0" applyNumberFormat="1" applyFont="1" applyBorder="1" applyAlignment="1">
      <alignment horizontal="center" vertical="center"/>
    </xf>
    <xf numFmtId="3" fontId="19" fillId="0" borderId="29" xfId="0" applyNumberFormat="1" applyFont="1" applyBorder="1" applyAlignment="1">
      <alignment horizontal="center" vertical="center"/>
    </xf>
    <xf numFmtId="167" fontId="19" fillId="0" borderId="30" xfId="0" applyNumberFormat="1" applyFont="1" applyBorder="1" applyAlignment="1">
      <alignment horizontal="center" vertical="center"/>
    </xf>
    <xf numFmtId="3" fontId="19" fillId="4" borderId="31" xfId="0" applyNumberFormat="1" applyFont="1" applyFill="1" applyBorder="1" applyAlignment="1">
      <alignment horizontal="center" vertical="center"/>
    </xf>
    <xf numFmtId="3" fontId="24" fillId="4" borderId="31" xfId="0" applyNumberFormat="1" applyFont="1" applyFill="1" applyBorder="1" applyAlignment="1">
      <alignment horizontal="center" vertical="center"/>
    </xf>
    <xf numFmtId="3" fontId="24" fillId="4" borderId="37" xfId="0" applyNumberFormat="1" applyFont="1" applyFill="1" applyBorder="1" applyAlignment="1">
      <alignment horizontal="center" vertical="center"/>
    </xf>
    <xf numFmtId="167" fontId="19" fillId="0" borderId="27" xfId="0" applyNumberFormat="1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 vertical="center"/>
    </xf>
    <xf numFmtId="3" fontId="19" fillId="0" borderId="26" xfId="0" applyNumberFormat="1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3" fontId="19" fillId="4" borderId="19" xfId="0" applyNumberFormat="1" applyFont="1" applyFill="1" applyBorder="1" applyAlignment="1">
      <alignment horizontal="center" vertical="center"/>
    </xf>
    <xf numFmtId="3" fontId="24" fillId="4" borderId="19" xfId="0" applyNumberFormat="1" applyFont="1" applyFill="1" applyBorder="1" applyAlignment="1">
      <alignment horizontal="center" vertical="center"/>
    </xf>
    <xf numFmtId="3" fontId="24" fillId="4" borderId="26" xfId="0" applyNumberFormat="1" applyFont="1" applyFill="1" applyBorder="1" applyAlignment="1">
      <alignment horizontal="center" vertical="center"/>
    </xf>
    <xf numFmtId="3" fontId="19" fillId="4" borderId="223" xfId="0" applyNumberFormat="1" applyFont="1" applyFill="1" applyBorder="1" applyAlignment="1">
      <alignment horizontal="center" vertical="center"/>
    </xf>
    <xf numFmtId="167" fontId="19" fillId="4" borderId="218" xfId="0" applyNumberFormat="1" applyFont="1" applyFill="1" applyBorder="1" applyAlignment="1">
      <alignment horizontal="center" vertical="center"/>
    </xf>
    <xf numFmtId="3" fontId="0" fillId="4" borderId="218" xfId="0" applyNumberFormat="1" applyFill="1" applyBorder="1" applyAlignment="1">
      <alignment horizontal="center" vertical="center"/>
    </xf>
    <xf numFmtId="167" fontId="19" fillId="4" borderId="224" xfId="0" applyNumberFormat="1" applyFont="1" applyFill="1" applyBorder="1" applyAlignment="1">
      <alignment horizontal="center" vertical="center"/>
    </xf>
    <xf numFmtId="167" fontId="19" fillId="0" borderId="38" xfId="0" applyNumberFormat="1" applyFont="1" applyBorder="1" applyAlignment="1">
      <alignment horizontal="center" vertical="center"/>
    </xf>
    <xf numFmtId="0" fontId="19" fillId="0" borderId="222" xfId="0" applyFont="1" applyBorder="1" applyAlignment="1">
      <alignment horizontal="center" vertical="center"/>
    </xf>
    <xf numFmtId="0" fontId="0" fillId="0" borderId="194" xfId="0" applyBorder="1" applyAlignment="1">
      <alignment horizontal="center" vertical="center"/>
    </xf>
    <xf numFmtId="0" fontId="19" fillId="0" borderId="223" xfId="0" applyFont="1" applyBorder="1" applyAlignment="1">
      <alignment horizontal="center" vertical="center"/>
    </xf>
    <xf numFmtId="0" fontId="0" fillId="0" borderId="218" xfId="0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167" fontId="19" fillId="0" borderId="39" xfId="0" applyNumberFormat="1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center" vertical="center"/>
    </xf>
    <xf numFmtId="167" fontId="19" fillId="0" borderId="205" xfId="0" applyNumberFormat="1" applyFont="1" applyBorder="1" applyAlignment="1">
      <alignment horizontal="center" vertical="center"/>
    </xf>
    <xf numFmtId="3" fontId="19" fillId="4" borderId="189" xfId="0" applyNumberFormat="1" applyFont="1" applyFill="1" applyBorder="1" applyAlignment="1">
      <alignment horizontal="center" vertical="center"/>
    </xf>
    <xf numFmtId="3" fontId="24" fillId="4" borderId="189" xfId="0" applyNumberFormat="1" applyFont="1" applyFill="1" applyBorder="1" applyAlignment="1">
      <alignment horizontal="center" vertical="center"/>
    </xf>
    <xf numFmtId="3" fontId="24" fillId="4" borderId="1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17" borderId="208" xfId="1" applyFont="1" applyFill="1" applyBorder="1" applyAlignment="1">
      <alignment vertical="center"/>
    </xf>
    <xf numFmtId="0" fontId="10" fillId="0" borderId="44" xfId="4" applyFill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0" fillId="0" borderId="190" xfId="0" applyBorder="1" applyAlignment="1">
      <alignment horizontal="center" wrapText="1"/>
    </xf>
    <xf numFmtId="0" fontId="3" fillId="8" borderId="185" xfId="1" applyFont="1" applyFill="1" applyBorder="1" applyAlignment="1">
      <alignment horizontal="center" vertical="center" wrapText="1"/>
    </xf>
    <xf numFmtId="0" fontId="3" fillId="10" borderId="185" xfId="1" applyFont="1" applyFill="1" applyBorder="1" applyAlignment="1">
      <alignment horizontal="center" vertical="center" wrapText="1"/>
    </xf>
    <xf numFmtId="0" fontId="3" fillId="6" borderId="185" xfId="1" applyFont="1" applyFill="1" applyBorder="1" applyAlignment="1">
      <alignment horizontal="center" vertical="center" wrapText="1"/>
    </xf>
    <xf numFmtId="166" fontId="4" fillId="0" borderId="225" xfId="1" applyNumberFormat="1" applyFont="1" applyBorder="1" applyAlignment="1" applyProtection="1">
      <alignment horizontal="center" vertical="center" wrapText="1"/>
      <protection locked="0"/>
    </xf>
    <xf numFmtId="3" fontId="4" fillId="0" borderId="148" xfId="1" applyNumberFormat="1" applyFont="1" applyBorder="1" applyAlignment="1" applyProtection="1">
      <alignment horizontal="center" vertical="center" wrapText="1"/>
      <protection locked="0"/>
    </xf>
    <xf numFmtId="3" fontId="4" fillId="0" borderId="228" xfId="1" applyNumberFormat="1" applyFont="1" applyBorder="1" applyAlignment="1" applyProtection="1">
      <alignment horizontal="center" vertical="center" wrapText="1"/>
      <protection locked="0"/>
    </xf>
    <xf numFmtId="0" fontId="4" fillId="8" borderId="11" xfId="1" applyFont="1" applyFill="1" applyBorder="1" applyAlignment="1">
      <alignment horizontal="center" vertical="center"/>
    </xf>
    <xf numFmtId="3" fontId="4" fillId="0" borderId="229" xfId="1" applyNumberFormat="1" applyFont="1" applyBorder="1" applyAlignment="1" applyProtection="1">
      <alignment horizontal="center" vertical="center" wrapText="1"/>
      <protection locked="0"/>
    </xf>
    <xf numFmtId="166" fontId="4" fillId="0" borderId="148" xfId="1" applyNumberFormat="1" applyFont="1" applyBorder="1" applyAlignment="1" applyProtection="1">
      <alignment horizontal="center" vertical="center" wrapText="1"/>
      <protection locked="0"/>
    </xf>
    <xf numFmtId="3" fontId="4" fillId="0" borderId="230" xfId="1" applyNumberFormat="1" applyFont="1" applyBorder="1" applyAlignment="1" applyProtection="1">
      <alignment horizontal="center" vertical="center" wrapText="1"/>
      <protection locked="0"/>
    </xf>
    <xf numFmtId="0" fontId="28" fillId="0" borderId="194" xfId="0" applyFont="1" applyBorder="1" applyAlignment="1" applyProtection="1">
      <alignment horizontal="center" vertical="center" wrapText="1"/>
      <protection locked="0"/>
    </xf>
    <xf numFmtId="0" fontId="29" fillId="0" borderId="194" xfId="0" applyFont="1" applyBorder="1" applyAlignment="1" applyProtection="1">
      <alignment horizontal="center" vertical="center" wrapText="1"/>
      <protection locked="0"/>
    </xf>
    <xf numFmtId="3" fontId="4" fillId="0" borderId="194" xfId="1" applyNumberFormat="1" applyFont="1" applyBorder="1" applyAlignment="1" applyProtection="1">
      <alignment horizontal="center" vertical="center" wrapText="1"/>
      <protection locked="0"/>
    </xf>
    <xf numFmtId="3" fontId="4" fillId="0" borderId="231" xfId="1" applyNumberFormat="1" applyFont="1" applyBorder="1" applyAlignment="1" applyProtection="1">
      <alignment horizontal="center" vertical="center" wrapText="1"/>
      <protection locked="0"/>
    </xf>
    <xf numFmtId="3" fontId="4" fillId="0" borderId="232" xfId="1" applyNumberFormat="1" applyFont="1" applyBorder="1" applyAlignment="1" applyProtection="1">
      <alignment horizontal="center" vertical="center" wrapText="1"/>
      <protection locked="0"/>
    </xf>
    <xf numFmtId="3" fontId="4" fillId="0" borderId="6" xfId="1" applyNumberFormat="1" applyFont="1" applyBorder="1" applyAlignment="1" applyProtection="1">
      <alignment horizontal="center" vertical="center" wrapText="1"/>
      <protection locked="0"/>
    </xf>
    <xf numFmtId="3" fontId="4" fillId="0" borderId="10" xfId="1" applyNumberFormat="1" applyFont="1" applyBorder="1" applyAlignment="1" applyProtection="1">
      <alignment horizontal="center" vertical="center" wrapText="1"/>
      <protection locked="0"/>
    </xf>
    <xf numFmtId="3" fontId="4" fillId="0" borderId="3" xfId="1" applyNumberFormat="1" applyFont="1" applyBorder="1" applyAlignment="1" applyProtection="1">
      <alignment horizontal="center" vertical="center" wrapText="1"/>
      <protection locked="0"/>
    </xf>
    <xf numFmtId="164" fontId="6" fillId="3" borderId="10" xfId="1" applyNumberFormat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164" fontId="6" fillId="3" borderId="49" xfId="1" applyNumberFormat="1" applyFont="1" applyFill="1" applyBorder="1" applyAlignment="1">
      <alignment horizontal="center" vertical="center" wrapText="1"/>
    </xf>
    <xf numFmtId="164" fontId="8" fillId="3" borderId="225" xfId="1" applyNumberFormat="1" applyFont="1" applyFill="1" applyBorder="1" applyAlignment="1">
      <alignment horizontal="center" vertical="center" wrapText="1"/>
    </xf>
    <xf numFmtId="164" fontId="8" fillId="9" borderId="225" xfId="1" applyNumberFormat="1" applyFont="1" applyFill="1" applyBorder="1" applyAlignment="1">
      <alignment horizontal="center" vertical="center" wrapText="1"/>
    </xf>
    <xf numFmtId="164" fontId="8" fillId="3" borderId="167" xfId="1" applyNumberFormat="1" applyFont="1" applyFill="1" applyBorder="1" applyAlignment="1">
      <alignment horizontal="center" vertical="center" wrapText="1"/>
    </xf>
    <xf numFmtId="164" fontId="8" fillId="9" borderId="167" xfId="1" applyNumberFormat="1" applyFont="1" applyFill="1" applyBorder="1" applyAlignment="1">
      <alignment horizontal="center" vertical="center" wrapText="1"/>
    </xf>
    <xf numFmtId="0" fontId="3" fillId="8" borderId="233" xfId="1" applyFont="1" applyFill="1" applyBorder="1" applyAlignment="1">
      <alignment horizontal="center" vertical="center"/>
    </xf>
    <xf numFmtId="0" fontId="3" fillId="10" borderId="233" xfId="1" applyFont="1" applyFill="1" applyBorder="1" applyAlignment="1">
      <alignment horizontal="center" vertical="center"/>
    </xf>
    <xf numFmtId="3" fontId="4" fillId="0" borderId="234" xfId="1" applyNumberFormat="1" applyFont="1" applyBorder="1" applyAlignment="1" applyProtection="1">
      <alignment horizontal="center" vertical="center" wrapText="1"/>
      <protection locked="0"/>
    </xf>
    <xf numFmtId="3" fontId="4" fillId="0" borderId="235" xfId="1" applyNumberFormat="1" applyFont="1" applyBorder="1" applyAlignment="1" applyProtection="1">
      <alignment horizontal="center" vertical="center" wrapText="1"/>
      <protection locked="0"/>
    </xf>
    <xf numFmtId="3" fontId="4" fillId="0" borderId="236" xfId="1" applyNumberFormat="1" applyFont="1" applyBorder="1" applyAlignment="1" applyProtection="1">
      <alignment horizontal="center" vertical="center" wrapText="1"/>
      <protection locked="0"/>
    </xf>
    <xf numFmtId="164" fontId="8" fillId="3" borderId="234" xfId="1" applyNumberFormat="1" applyFont="1" applyFill="1" applyBorder="1" applyAlignment="1">
      <alignment horizontal="center" vertical="center" wrapText="1"/>
    </xf>
    <xf numFmtId="164" fontId="8" fillId="3" borderId="236" xfId="1" applyNumberFormat="1" applyFont="1" applyFill="1" applyBorder="1" applyAlignment="1">
      <alignment horizontal="center" vertical="center" wrapText="1"/>
    </xf>
    <xf numFmtId="3" fontId="3" fillId="0" borderId="49" xfId="1" applyNumberFormat="1" applyFont="1" applyBorder="1" applyAlignment="1">
      <alignment horizontal="center" wrapText="1"/>
    </xf>
    <xf numFmtId="3" fontId="4" fillId="0" borderId="238" xfId="1" applyNumberFormat="1" applyFont="1" applyBorder="1" applyAlignment="1" applyProtection="1">
      <alignment horizontal="center" vertical="center" wrapText="1"/>
      <protection locked="0"/>
    </xf>
    <xf numFmtId="164" fontId="6" fillId="3" borderId="238" xfId="1" applyNumberFormat="1" applyFont="1" applyFill="1" applyBorder="1" applyAlignment="1">
      <alignment horizontal="center" vertical="center" wrapText="1"/>
    </xf>
    <xf numFmtId="164" fontId="6" fillId="3" borderId="234" xfId="1" applyNumberFormat="1" applyFont="1" applyFill="1" applyBorder="1" applyAlignment="1">
      <alignment horizontal="center" vertical="center" wrapText="1"/>
    </xf>
    <xf numFmtId="164" fontId="6" fillId="3" borderId="236" xfId="1" applyNumberFormat="1" applyFont="1" applyFill="1" applyBorder="1" applyAlignment="1">
      <alignment horizontal="center" vertical="center" wrapText="1"/>
    </xf>
    <xf numFmtId="3" fontId="4" fillId="0" borderId="239" xfId="1" applyNumberFormat="1" applyFont="1" applyBorder="1" applyAlignment="1" applyProtection="1">
      <alignment horizontal="center" vertical="center" wrapText="1"/>
      <protection locked="0"/>
    </xf>
    <xf numFmtId="0" fontId="3" fillId="8" borderId="237" xfId="1" applyFont="1" applyFill="1" applyBorder="1" applyAlignment="1">
      <alignment horizontal="center" vertical="center"/>
    </xf>
    <xf numFmtId="0" fontId="3" fillId="10" borderId="237" xfId="1" applyFont="1" applyFill="1" applyBorder="1" applyAlignment="1">
      <alignment horizontal="center" vertical="center"/>
    </xf>
    <xf numFmtId="0" fontId="3" fillId="8" borderId="240" xfId="1" applyFont="1" applyFill="1" applyBorder="1" applyAlignment="1">
      <alignment horizontal="center" vertical="center"/>
    </xf>
    <xf numFmtId="0" fontId="3" fillId="10" borderId="240" xfId="1" applyFont="1" applyFill="1" applyBorder="1" applyAlignment="1">
      <alignment horizontal="center" vertical="center"/>
    </xf>
    <xf numFmtId="164" fontId="4" fillId="3" borderId="241" xfId="1" applyNumberFormat="1" applyFont="1" applyFill="1" applyBorder="1" applyAlignment="1">
      <alignment horizontal="center" vertical="center" wrapText="1"/>
    </xf>
    <xf numFmtId="0" fontId="4" fillId="8" borderId="242" xfId="1" applyFont="1" applyFill="1" applyBorder="1" applyAlignment="1">
      <alignment horizontal="center" vertical="center"/>
    </xf>
    <xf numFmtId="164" fontId="4" fillId="3" borderId="157" xfId="1" applyNumberFormat="1" applyFont="1" applyFill="1" applyBorder="1" applyAlignment="1">
      <alignment horizontal="center" vertical="center" wrapText="1"/>
    </xf>
    <xf numFmtId="164" fontId="6" fillId="3" borderId="227" xfId="1" applyNumberFormat="1" applyFont="1" applyFill="1" applyBorder="1" applyAlignment="1">
      <alignment horizontal="center" vertical="center" wrapText="1"/>
    </xf>
    <xf numFmtId="3" fontId="3" fillId="0" borderId="235" xfId="1" applyNumberFormat="1" applyFont="1" applyBorder="1" applyAlignment="1">
      <alignment horizontal="center" wrapText="1"/>
    </xf>
    <xf numFmtId="164" fontId="6" fillId="3" borderId="235" xfId="1" applyNumberFormat="1" applyFont="1" applyFill="1" applyBorder="1" applyAlignment="1">
      <alignment horizontal="center" vertical="center" wrapText="1"/>
    </xf>
    <xf numFmtId="3" fontId="4" fillId="0" borderId="243" xfId="1" applyNumberFormat="1" applyFont="1" applyBorder="1" applyAlignment="1" applyProtection="1">
      <alignment horizontal="center" vertical="center" wrapText="1"/>
      <protection locked="0"/>
    </xf>
    <xf numFmtId="164" fontId="6" fillId="3" borderId="243" xfId="1" applyNumberFormat="1" applyFont="1" applyFill="1" applyBorder="1" applyAlignment="1">
      <alignment horizontal="center" vertical="center" wrapText="1"/>
    </xf>
    <xf numFmtId="3" fontId="3" fillId="0" borderId="244" xfId="1" applyNumberFormat="1" applyFont="1" applyBorder="1" applyAlignment="1">
      <alignment horizontal="center" wrapText="1"/>
    </xf>
    <xf numFmtId="164" fontId="6" fillId="3" borderId="244" xfId="1" applyNumberFormat="1" applyFont="1" applyFill="1" applyBorder="1" applyAlignment="1">
      <alignment horizontal="center" vertical="center" wrapText="1"/>
    </xf>
    <xf numFmtId="3" fontId="3" fillId="0" borderId="245" xfId="1" applyNumberFormat="1" applyFont="1" applyBorder="1" applyAlignment="1">
      <alignment horizontal="center" wrapText="1"/>
    </xf>
    <xf numFmtId="164" fontId="6" fillId="3" borderId="245" xfId="1" applyNumberFormat="1" applyFont="1" applyFill="1" applyBorder="1" applyAlignment="1">
      <alignment horizontal="center" vertical="center" wrapText="1"/>
    </xf>
    <xf numFmtId="166" fontId="0" fillId="0" borderId="0" xfId="0" applyNumberFormat="1"/>
    <xf numFmtId="9" fontId="0" fillId="0" borderId="0" xfId="24" applyFont="1"/>
    <xf numFmtId="3" fontId="3" fillId="0" borderId="246" xfId="1" applyNumberFormat="1" applyFont="1" applyBorder="1" applyAlignment="1">
      <alignment horizontal="center" wrapText="1"/>
    </xf>
    <xf numFmtId="164" fontId="6" fillId="3" borderId="246" xfId="1" applyNumberFormat="1" applyFont="1" applyFill="1" applyBorder="1" applyAlignment="1">
      <alignment horizontal="center" vertical="center" wrapText="1"/>
    </xf>
    <xf numFmtId="164" fontId="6" fillId="3" borderId="239" xfId="1" applyNumberFormat="1" applyFont="1" applyFill="1" applyBorder="1" applyAlignment="1">
      <alignment horizontal="center" vertical="center" wrapText="1"/>
    </xf>
    <xf numFmtId="0" fontId="4" fillId="0" borderId="34" xfId="1" applyFont="1" applyBorder="1" applyAlignment="1">
      <alignment vertical="center" wrapText="1"/>
    </xf>
    <xf numFmtId="0" fontId="4" fillId="0" borderId="235" xfId="1" applyFont="1" applyBorder="1" applyAlignment="1">
      <alignment vertical="center" wrapText="1"/>
    </xf>
    <xf numFmtId="3" fontId="3" fillId="2" borderId="235" xfId="1" applyNumberFormat="1" applyFont="1" applyFill="1" applyBorder="1" applyAlignment="1">
      <alignment horizontal="center" vertical="center" wrapText="1"/>
    </xf>
    <xf numFmtId="164" fontId="6" fillId="16" borderId="235" xfId="1" applyNumberFormat="1" applyFont="1" applyFill="1" applyBorder="1" applyAlignment="1">
      <alignment horizontal="center" vertical="center" wrapText="1"/>
    </xf>
    <xf numFmtId="0" fontId="4" fillId="9" borderId="235" xfId="1" applyFont="1" applyFill="1" applyBorder="1" applyAlignment="1">
      <alignment vertical="center" wrapText="1"/>
    </xf>
    <xf numFmtId="3" fontId="4" fillId="4" borderId="235" xfId="1" applyNumberFormat="1" applyFont="1" applyFill="1" applyBorder="1" applyAlignment="1" applyProtection="1">
      <alignment horizontal="center" vertical="center" wrapText="1"/>
    </xf>
    <xf numFmtId="164" fontId="6" fillId="7" borderId="235" xfId="1" applyNumberFormat="1" applyFont="1" applyFill="1" applyBorder="1" applyAlignment="1" applyProtection="1">
      <alignment horizontal="center" vertical="center" wrapText="1"/>
    </xf>
    <xf numFmtId="0" fontId="0" fillId="0" borderId="235" xfId="0" applyBorder="1"/>
    <xf numFmtId="0" fontId="3" fillId="0" borderId="235" xfId="1" applyFont="1" applyBorder="1"/>
    <xf numFmtId="0" fontId="4" fillId="0" borderId="247" xfId="1" applyFont="1" applyBorder="1" applyAlignment="1">
      <alignment vertical="center"/>
    </xf>
    <xf numFmtId="0" fontId="4" fillId="0" borderId="235" xfId="1" applyFont="1" applyBorder="1" applyAlignment="1">
      <alignment vertical="center"/>
    </xf>
    <xf numFmtId="3" fontId="3" fillId="0" borderId="248" xfId="1" applyNumberFormat="1" applyFont="1" applyBorder="1" applyAlignment="1">
      <alignment horizontal="center" wrapText="1"/>
    </xf>
    <xf numFmtId="164" fontId="6" fillId="3" borderId="248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3" fontId="3" fillId="0" borderId="244" xfId="1" applyNumberFormat="1" applyFont="1" applyFill="1" applyBorder="1" applyAlignment="1">
      <alignment horizontal="center" vertical="center" wrapText="1"/>
    </xf>
    <xf numFmtId="164" fontId="3" fillId="3" borderId="244" xfId="1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3" fontId="4" fillId="0" borderId="249" xfId="1" applyNumberFormat="1" applyFont="1" applyBorder="1" applyAlignment="1" applyProtection="1">
      <alignment horizontal="center" vertical="center" wrapText="1"/>
      <protection locked="0"/>
    </xf>
    <xf numFmtId="164" fontId="6" fillId="3" borderId="249" xfId="1" applyNumberFormat="1" applyFont="1" applyFill="1" applyBorder="1" applyAlignment="1">
      <alignment horizontal="center" vertical="center" wrapText="1"/>
    </xf>
    <xf numFmtId="164" fontId="6" fillId="3" borderId="231" xfId="1" applyNumberFormat="1" applyFont="1" applyFill="1" applyBorder="1" applyAlignment="1">
      <alignment horizontal="center" vertical="center" wrapText="1"/>
    </xf>
    <xf numFmtId="164" fontId="6" fillId="3" borderId="53" xfId="1" applyNumberFormat="1" applyFont="1" applyFill="1" applyBorder="1" applyAlignment="1">
      <alignment horizontal="center" vertical="center" wrapText="1"/>
    </xf>
    <xf numFmtId="3" fontId="3" fillId="0" borderId="250" xfId="1" applyNumberFormat="1" applyFont="1" applyBorder="1" applyAlignment="1">
      <alignment horizontal="center" wrapText="1"/>
    </xf>
    <xf numFmtId="164" fontId="6" fillId="3" borderId="250" xfId="1" applyNumberFormat="1" applyFont="1" applyFill="1" applyBorder="1" applyAlignment="1">
      <alignment horizontal="center" vertical="center" wrapText="1"/>
    </xf>
    <xf numFmtId="3" fontId="4" fillId="0" borderId="251" xfId="1" applyNumberFormat="1" applyFont="1" applyBorder="1" applyAlignment="1" applyProtection="1">
      <alignment horizontal="center" vertical="center" wrapText="1"/>
      <protection locked="0"/>
    </xf>
    <xf numFmtId="3" fontId="4" fillId="0" borderId="252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3" fontId="4" fillId="0" borderId="253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253" xfId="1" applyNumberFormat="1" applyFont="1" applyFill="1" applyBorder="1" applyAlignment="1">
      <alignment horizontal="center" vertical="center" wrapText="1"/>
    </xf>
    <xf numFmtId="3" fontId="4" fillId="0" borderId="207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207" xfId="1" applyNumberFormat="1" applyFont="1" applyFill="1" applyBorder="1" applyAlignment="1">
      <alignment horizontal="center" vertical="center" wrapText="1"/>
    </xf>
    <xf numFmtId="3" fontId="4" fillId="18" borderId="235" xfId="1" applyNumberFormat="1" applyFont="1" applyFill="1" applyBorder="1" applyAlignment="1" applyProtection="1">
      <alignment horizontal="center" vertical="center" wrapText="1"/>
      <protection locked="0"/>
    </xf>
    <xf numFmtId="164" fontId="6" fillId="19" borderId="235" xfId="1" applyNumberFormat="1" applyFont="1" applyFill="1" applyBorder="1" applyAlignment="1">
      <alignment horizontal="center" vertical="center" wrapText="1"/>
    </xf>
    <xf numFmtId="3" fontId="4" fillId="18" borderId="235" xfId="1" applyNumberFormat="1" applyFont="1" applyFill="1" applyBorder="1" applyAlignment="1" applyProtection="1">
      <alignment horizontal="center" vertical="center" wrapText="1"/>
    </xf>
    <xf numFmtId="164" fontId="6" fillId="19" borderId="235" xfId="1" applyNumberFormat="1" applyFont="1" applyFill="1" applyBorder="1" applyAlignment="1" applyProtection="1">
      <alignment horizontal="center" vertical="center" wrapText="1"/>
    </xf>
    <xf numFmtId="0" fontId="0" fillId="18" borderId="235" xfId="0" applyFill="1" applyBorder="1"/>
    <xf numFmtId="3" fontId="4" fillId="0" borderId="10" xfId="1" applyNumberFormat="1" applyFont="1" applyBorder="1" applyAlignment="1" applyProtection="1">
      <alignment horizontal="center" vertical="center" wrapText="1"/>
      <protection locked="0"/>
    </xf>
    <xf numFmtId="3" fontId="4" fillId="0" borderId="3" xfId="1" applyNumberFormat="1" applyFont="1" applyBorder="1" applyAlignment="1" applyProtection="1">
      <alignment horizontal="center" vertical="center" wrapText="1"/>
      <protection locked="0"/>
    </xf>
    <xf numFmtId="164" fontId="6" fillId="3" borderId="10" xfId="1" applyNumberFormat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164" fontId="6" fillId="3" borderId="49" xfId="1" applyNumberFormat="1" applyFont="1" applyFill="1" applyBorder="1" applyAlignment="1">
      <alignment horizontal="center" vertical="center" wrapText="1"/>
    </xf>
    <xf numFmtId="0" fontId="11" fillId="0" borderId="215" xfId="4" applyFont="1" applyBorder="1" applyAlignment="1">
      <alignment horizontal="center" vertical="center"/>
    </xf>
    <xf numFmtId="0" fontId="11" fillId="0" borderId="12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0" fontId="12" fillId="0" borderId="202" xfId="4" applyFont="1" applyBorder="1" applyAlignment="1">
      <alignment horizontal="center" vertical="center"/>
    </xf>
    <xf numFmtId="0" fontId="12" fillId="0" borderId="212" xfId="4" applyFont="1" applyBorder="1" applyAlignment="1">
      <alignment horizontal="center" vertical="center"/>
    </xf>
    <xf numFmtId="0" fontId="12" fillId="0" borderId="211" xfId="4" applyFont="1" applyBorder="1" applyAlignment="1">
      <alignment horizontal="left" vertical="center"/>
    </xf>
    <xf numFmtId="0" fontId="12" fillId="0" borderId="36" xfId="4" applyFont="1" applyBorder="1" applyAlignment="1">
      <alignment horizontal="left" vertical="center"/>
    </xf>
    <xf numFmtId="17" fontId="12" fillId="0" borderId="23" xfId="4" applyNumberFormat="1" applyFont="1" applyBorder="1" applyAlignment="1">
      <alignment horizontal="center" vertical="center"/>
    </xf>
    <xf numFmtId="0" fontId="12" fillId="0" borderId="213" xfId="4" applyFont="1" applyBorder="1" applyAlignment="1">
      <alignment horizontal="center" vertical="center"/>
    </xf>
    <xf numFmtId="0" fontId="12" fillId="0" borderId="23" xfId="4" applyFont="1" applyBorder="1" applyAlignment="1">
      <alignment horizontal="center" vertical="center"/>
    </xf>
    <xf numFmtId="0" fontId="12" fillId="0" borderId="214" xfId="4" applyFont="1" applyBorder="1" applyAlignment="1">
      <alignment horizontal="center" vertical="center"/>
    </xf>
    <xf numFmtId="0" fontId="2" fillId="5" borderId="206" xfId="1" applyFont="1" applyFill="1" applyBorder="1" applyAlignment="1">
      <alignment horizontal="center" vertical="center" wrapText="1"/>
    </xf>
    <xf numFmtId="0" fontId="2" fillId="5" borderId="207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2" fillId="5" borderId="206" xfId="1" applyFont="1" applyFill="1" applyBorder="1" applyAlignment="1">
      <alignment horizontal="center" vertical="center"/>
    </xf>
    <xf numFmtId="0" fontId="2" fillId="5" borderId="207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3" fontId="4" fillId="0" borderId="10" xfId="1" applyNumberFormat="1" applyFont="1" applyBorder="1" applyAlignment="1" applyProtection="1">
      <alignment horizontal="center" vertical="center" wrapText="1"/>
      <protection locked="0"/>
    </xf>
    <xf numFmtId="3" fontId="4" fillId="0" borderId="3" xfId="1" applyNumberFormat="1" applyFont="1" applyBorder="1" applyAlignment="1" applyProtection="1">
      <alignment horizontal="center" vertical="center" wrapText="1"/>
      <protection locked="0"/>
    </xf>
    <xf numFmtId="3" fontId="4" fillId="0" borderId="49" xfId="1" applyNumberFormat="1" applyFont="1" applyBorder="1" applyAlignment="1" applyProtection="1">
      <alignment horizontal="center" vertical="center" wrapText="1"/>
      <protection locked="0"/>
    </xf>
    <xf numFmtId="164" fontId="6" fillId="3" borderId="10" xfId="1" applyNumberFormat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164" fontId="6" fillId="3" borderId="49" xfId="1" applyNumberFormat="1" applyFont="1" applyFill="1" applyBorder="1" applyAlignment="1">
      <alignment horizontal="center" vertical="center" wrapText="1"/>
    </xf>
    <xf numFmtId="3" fontId="3" fillId="15" borderId="10" xfId="1" applyNumberFormat="1" applyFont="1" applyFill="1" applyBorder="1" applyAlignment="1">
      <alignment horizontal="center" vertical="center" wrapText="1"/>
    </xf>
    <xf numFmtId="3" fontId="3" fillId="15" borderId="3" xfId="1" applyNumberFormat="1" applyFont="1" applyFill="1" applyBorder="1" applyAlignment="1">
      <alignment horizontal="center" vertical="center" wrapText="1"/>
    </xf>
    <xf numFmtId="3" fontId="3" fillId="15" borderId="49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19" fillId="13" borderId="9" xfId="0" applyFont="1" applyFill="1" applyBorder="1" applyAlignment="1">
      <alignment horizontal="center"/>
    </xf>
    <xf numFmtId="0" fontId="21" fillId="0" borderId="20" xfId="0" applyFont="1" applyBorder="1" applyAlignment="1">
      <alignment horizontal="center" vertical="center" wrapText="1"/>
    </xf>
    <xf numFmtId="0" fontId="21" fillId="0" borderId="219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14" xfId="0" applyFont="1" applyBorder="1" applyAlignment="1">
      <alignment horizontal="center" vertical="center"/>
    </xf>
    <xf numFmtId="0" fontId="21" fillId="0" borderId="213" xfId="0" applyFont="1" applyBorder="1" applyAlignment="1">
      <alignment horizontal="center" vertical="center"/>
    </xf>
    <xf numFmtId="0" fontId="22" fillId="0" borderId="187" xfId="4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0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3" xfId="0" applyBorder="1" applyAlignment="1">
      <alignment horizontal="center"/>
    </xf>
    <xf numFmtId="0" fontId="0" fillId="0" borderId="50" xfId="0" applyBorder="1" applyAlignment="1">
      <alignment horizontal="center"/>
    </xf>
    <xf numFmtId="2" fontId="0" fillId="0" borderId="195" xfId="0" applyNumberFormat="1" applyBorder="1" applyAlignment="1">
      <alignment horizontal="center" vertical="center" wrapText="1"/>
    </xf>
    <xf numFmtId="2" fontId="0" fillId="0" borderId="197" xfId="0" applyNumberFormat="1" applyBorder="1" applyAlignment="1">
      <alignment horizontal="center" vertical="center" wrapText="1"/>
    </xf>
    <xf numFmtId="2" fontId="0" fillId="0" borderId="199" xfId="0" applyNumberFormat="1" applyBorder="1" applyAlignment="1">
      <alignment horizontal="center" vertical="center" wrapText="1"/>
    </xf>
    <xf numFmtId="0" fontId="0" fillId="0" borderId="195" xfId="0" applyBorder="1" applyAlignment="1">
      <alignment horizontal="center" vertical="center" wrapText="1"/>
    </xf>
    <xf numFmtId="0" fontId="0" fillId="0" borderId="197" xfId="0" applyBorder="1" applyAlignment="1">
      <alignment horizontal="center" vertical="center" wrapText="1"/>
    </xf>
    <xf numFmtId="0" fontId="0" fillId="0" borderId="199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86" xfId="0" applyBorder="1" applyAlignment="1">
      <alignment horizontal="center" wrapText="1"/>
    </xf>
    <xf numFmtId="0" fontId="0" fillId="0" borderId="191" xfId="0" applyBorder="1" applyAlignment="1">
      <alignment horizontal="center" wrapText="1"/>
    </xf>
    <xf numFmtId="0" fontId="0" fillId="0" borderId="194" xfId="0" applyBorder="1" applyAlignment="1">
      <alignment horizontal="center"/>
    </xf>
    <xf numFmtId="0" fontId="0" fillId="0" borderId="188" xfId="0" applyBorder="1" applyAlignment="1">
      <alignment horizontal="center"/>
    </xf>
  </cellXfs>
  <cellStyles count="25"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Normal" xfId="0" builtinId="0"/>
    <cellStyle name="Normal 2" xfId="1" xr:uid="{00000000-0005-0000-0000-000013000000}"/>
    <cellStyle name="Normal 3" xfId="4" xr:uid="{00000000-0005-0000-0000-000014000000}"/>
    <cellStyle name="Porcentagem" xfId="24" builtinId="5"/>
    <cellStyle name="Porcentagem 2" xfId="2" xr:uid="{00000000-0005-0000-0000-000015000000}"/>
    <cellStyle name="Vírgula 2" xfId="3" xr:uid="{00000000-0005-0000-0000-000017000000}"/>
    <cellStyle name="Vírgula 3" xfId="5" xr:uid="{00000000-0005-0000-0000-000018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15</xdr:row>
      <xdr:rowOff>0</xdr:rowOff>
    </xdr:from>
    <xdr:to>
      <xdr:col>0</xdr:col>
      <xdr:colOff>552450</xdr:colOff>
      <xdr:row>15</xdr:row>
      <xdr:rowOff>171450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0525" y="5419725"/>
          <a:ext cx="161925" cy="17145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400050</xdr:colOff>
      <xdr:row>17</xdr:row>
      <xdr:rowOff>9525</xdr:rowOff>
    </xdr:from>
    <xdr:to>
      <xdr:col>0</xdr:col>
      <xdr:colOff>561975</xdr:colOff>
      <xdr:row>17</xdr:row>
      <xdr:rowOff>180975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5810250"/>
          <a:ext cx="161925" cy="1714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D5B55E8-67D9-491D-9168-7C4EB8E70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B6E329D-D6DF-41B9-B73B-9D020A90F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1A4C429-653B-4E0E-9945-D45CBC803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F956239-0CE0-4DF7-95AD-E879C9B92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2825306-EA58-4A9E-B4EB-9F25FDE1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5EE92B8-11D7-4891-B75F-5B39B65C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4621E5D-5F62-487D-9C91-B2091CB9E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6317327-01FB-4E30-B04F-45E46AC8F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75292CA-B515-4F97-970D-FCB8B676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6A7031C-B53E-4D65-B68D-505C87D9C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24CDAD0-FF57-46E1-8871-63F5B599C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12E3617-812E-4CCF-81E7-862B0B59A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0</xdr:col>
      <xdr:colOff>847725</xdr:colOff>
      <xdr:row>3</xdr:row>
      <xdr:rowOff>104775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437DD7E-C37B-4A1A-951E-34E6ABF8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3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AB2EB99-DA37-44FE-8DEF-ABC81232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61CAF36-02EA-4B72-8B5D-87764501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14BD6D8-D01D-46B7-A0C0-E02C79D0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0369414-F6C1-45A3-A30E-38B02BD5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2F2B10C-473C-4E62-8496-8C2294278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2D5BD63-C8B6-44A6-B85D-D6C5AEB0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A38A002-E75B-4277-B352-EF9D71CF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1019AFF-6923-486C-A105-08258DC9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Y18"/>
  <sheetViews>
    <sheetView zoomScale="85" zoomScaleNormal="85" zoomScalePageLayoutView="85" workbookViewId="0">
      <selection sqref="A1:Y1"/>
    </sheetView>
  </sheetViews>
  <sheetFormatPr defaultColWidth="8.85546875" defaultRowHeight="15" x14ac:dyDescent="0.25"/>
  <cols>
    <col min="1" max="1" width="63.140625" style="14" customWidth="1"/>
    <col min="2" max="2" width="11.42578125" style="14" bestFit="1" customWidth="1"/>
    <col min="3" max="3" width="10.5703125" style="14" bestFit="1" customWidth="1"/>
    <col min="4" max="4" width="11.42578125" style="14" bestFit="1" customWidth="1"/>
    <col min="5" max="5" width="10.5703125" style="14" bestFit="1" customWidth="1"/>
    <col min="6" max="6" width="11.42578125" style="14" bestFit="1" customWidth="1"/>
    <col min="7" max="7" width="10.5703125" style="14" bestFit="1" customWidth="1"/>
    <col min="8" max="8" width="11.42578125" style="14" bestFit="1" customWidth="1"/>
    <col min="9" max="9" width="10.5703125" style="14" bestFit="1" customWidth="1"/>
    <col min="10" max="10" width="11.42578125" style="14" bestFit="1" customWidth="1"/>
    <col min="11" max="11" width="10.5703125" style="14" bestFit="1" customWidth="1"/>
    <col min="12" max="12" width="11.42578125" style="14" bestFit="1" customWidth="1"/>
    <col min="13" max="13" width="10.5703125" style="14" bestFit="1" customWidth="1"/>
    <col min="14" max="14" width="11.42578125" style="14" bestFit="1" customWidth="1"/>
    <col min="15" max="15" width="10.5703125" style="14" bestFit="1" customWidth="1"/>
    <col min="16" max="16" width="11.42578125" style="14" bestFit="1" customWidth="1"/>
    <col min="17" max="17" width="10.5703125" style="14" bestFit="1" customWidth="1"/>
    <col min="18" max="18" width="11.42578125" style="14" bestFit="1" customWidth="1"/>
    <col min="19" max="19" width="10.5703125" style="14" bestFit="1" customWidth="1"/>
    <col min="20" max="20" width="11.42578125" style="14" bestFit="1" customWidth="1"/>
    <col min="21" max="21" width="10.5703125" style="14" bestFit="1" customWidth="1"/>
    <col min="22" max="22" width="11.42578125" style="14" bestFit="1" customWidth="1"/>
    <col min="23" max="23" width="10.5703125" style="14" bestFit="1" customWidth="1"/>
    <col min="24" max="24" width="11.42578125" style="14" bestFit="1" customWidth="1"/>
    <col min="25" max="25" width="10.5703125" style="14" bestFit="1" customWidth="1"/>
    <col min="26" max="16384" width="8.85546875" style="14"/>
  </cols>
  <sheetData>
    <row r="1" spans="1:25" ht="19.5" thickBot="1" x14ac:dyDescent="0.3">
      <c r="A1" s="571" t="s">
        <v>245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</row>
    <row r="2" spans="1:25" ht="19.5" customHeight="1" thickBot="1" x14ac:dyDescent="0.3">
      <c r="A2" s="573" t="s">
        <v>272</v>
      </c>
      <c r="B2" s="574"/>
      <c r="C2" s="574"/>
      <c r="D2" s="574"/>
      <c r="E2" s="574"/>
      <c r="F2" s="574"/>
      <c r="G2" s="574"/>
      <c r="H2" s="574"/>
      <c r="I2" s="574"/>
      <c r="J2" s="574"/>
      <c r="K2" s="575"/>
      <c r="L2" s="580" t="s">
        <v>241</v>
      </c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79"/>
    </row>
    <row r="3" spans="1:25" ht="15.75" thickBot="1" x14ac:dyDescent="0.3">
      <c r="A3" s="576" t="s">
        <v>67</v>
      </c>
      <c r="B3" s="578">
        <v>42248</v>
      </c>
      <c r="C3" s="579"/>
      <c r="D3" s="578">
        <v>42278</v>
      </c>
      <c r="E3" s="579"/>
      <c r="F3" s="578">
        <v>42309</v>
      </c>
      <c r="G3" s="579"/>
      <c r="H3" s="578">
        <v>42339</v>
      </c>
      <c r="I3" s="579"/>
      <c r="J3" s="578">
        <v>42370</v>
      </c>
      <c r="K3" s="579"/>
      <c r="L3" s="578">
        <v>42401</v>
      </c>
      <c r="M3" s="579"/>
      <c r="N3" s="578">
        <v>42430</v>
      </c>
      <c r="O3" s="579"/>
      <c r="P3" s="578">
        <v>42461</v>
      </c>
      <c r="Q3" s="579"/>
      <c r="R3" s="578">
        <v>42491</v>
      </c>
      <c r="S3" s="579"/>
      <c r="T3" s="578">
        <v>42522</v>
      </c>
      <c r="U3" s="579"/>
      <c r="V3" s="578">
        <v>42552</v>
      </c>
      <c r="W3" s="579"/>
      <c r="X3" s="578">
        <v>42583</v>
      </c>
      <c r="Y3" s="579"/>
    </row>
    <row r="4" spans="1:25" ht="57.75" customHeight="1" thickBot="1" x14ac:dyDescent="0.3">
      <c r="A4" s="577"/>
      <c r="B4" s="372" t="s">
        <v>68</v>
      </c>
      <c r="C4" s="373" t="s">
        <v>69</v>
      </c>
      <c r="D4" s="372" t="s">
        <v>68</v>
      </c>
      <c r="E4" s="373" t="s">
        <v>69</v>
      </c>
      <c r="F4" s="372" t="s">
        <v>68</v>
      </c>
      <c r="G4" s="373" t="s">
        <v>69</v>
      </c>
      <c r="H4" s="372" t="s">
        <v>68</v>
      </c>
      <c r="I4" s="373" t="s">
        <v>69</v>
      </c>
      <c r="J4" s="372" t="s">
        <v>68</v>
      </c>
      <c r="K4" s="373" t="s">
        <v>69</v>
      </c>
      <c r="L4" s="372" t="s">
        <v>68</v>
      </c>
      <c r="M4" s="373" t="s">
        <v>69</v>
      </c>
      <c r="N4" s="372" t="s">
        <v>68</v>
      </c>
      <c r="O4" s="373" t="s">
        <v>69</v>
      </c>
      <c r="P4" s="372" t="s">
        <v>68</v>
      </c>
      <c r="Q4" s="373" t="s">
        <v>69</v>
      </c>
      <c r="R4" s="372" t="s">
        <v>68</v>
      </c>
      <c r="S4" s="373" t="s">
        <v>69</v>
      </c>
      <c r="T4" s="372" t="s">
        <v>68</v>
      </c>
      <c r="U4" s="373" t="s">
        <v>69</v>
      </c>
      <c r="V4" s="372" t="s">
        <v>68</v>
      </c>
      <c r="W4" s="373" t="s">
        <v>69</v>
      </c>
      <c r="X4" s="372" t="s">
        <v>68</v>
      </c>
      <c r="Y4" s="373" t="s">
        <v>69</v>
      </c>
    </row>
    <row r="5" spans="1:25" ht="33" customHeight="1" thickTop="1" x14ac:dyDescent="0.25">
      <c r="A5" s="357" t="s">
        <v>70</v>
      </c>
      <c r="B5" s="360"/>
      <c r="C5" s="361"/>
      <c r="D5" s="360"/>
      <c r="E5" s="361"/>
      <c r="F5" s="360"/>
      <c r="G5" s="361"/>
      <c r="H5" s="469" t="s">
        <v>262</v>
      </c>
      <c r="I5" s="366">
        <f>IF(H5="SIM",20,0)</f>
        <v>20</v>
      </c>
      <c r="J5" s="469" t="s">
        <v>262</v>
      </c>
      <c r="K5" s="371">
        <f>IF(J5="SIM",20,0)</f>
        <v>20</v>
      </c>
      <c r="L5" s="469" t="s">
        <v>262</v>
      </c>
      <c r="M5" s="366">
        <f>IF(L5="SIM",20,0)</f>
        <v>20</v>
      </c>
      <c r="N5" s="365" t="s">
        <v>262</v>
      </c>
      <c r="O5" s="366">
        <f>IF(N5="SIM",20,0)</f>
        <v>20</v>
      </c>
      <c r="P5" s="365" t="s">
        <v>262</v>
      </c>
      <c r="Q5" s="368">
        <f>IF(P5="SIM",40,0)</f>
        <v>40</v>
      </c>
      <c r="R5" s="376" t="s">
        <v>262</v>
      </c>
      <c r="S5" s="366">
        <f>IF(R5="SIM",20,0)</f>
        <v>20</v>
      </c>
      <c r="T5" s="376" t="s">
        <v>262</v>
      </c>
      <c r="U5" s="366">
        <f>IF(T5="SIM",20,0)</f>
        <v>20</v>
      </c>
      <c r="V5" s="365" t="s">
        <v>262</v>
      </c>
      <c r="W5" s="366">
        <f>IF(V5="SIM",20,0)</f>
        <v>20</v>
      </c>
      <c r="X5" s="365"/>
      <c r="Y5" s="366">
        <f>IF(X5="SIM",20,0)</f>
        <v>0</v>
      </c>
    </row>
    <row r="6" spans="1:25" ht="33" customHeight="1" x14ac:dyDescent="0.25">
      <c r="A6" s="358" t="s">
        <v>71</v>
      </c>
      <c r="B6" s="362"/>
      <c r="C6" s="287"/>
      <c r="D6" s="362"/>
      <c r="E6" s="287"/>
      <c r="F6" s="362"/>
      <c r="G6" s="287"/>
      <c r="H6" s="367" t="s">
        <v>262</v>
      </c>
      <c r="I6" s="368">
        <f>IF(H6="SIM",40,0)</f>
        <v>40</v>
      </c>
      <c r="J6" s="362"/>
      <c r="K6" s="287"/>
      <c r="L6" s="362"/>
      <c r="M6" s="287"/>
      <c r="N6" s="367" t="s">
        <v>262</v>
      </c>
      <c r="O6" s="368">
        <f>IF(N6="SIM",40,0)</f>
        <v>40</v>
      </c>
      <c r="P6" s="362"/>
      <c r="Q6" s="375"/>
      <c r="R6" s="362"/>
      <c r="S6" s="375"/>
      <c r="T6" s="374" t="s">
        <v>262</v>
      </c>
      <c r="U6" s="366">
        <f>IF(T6="SIM",40,0)</f>
        <v>40</v>
      </c>
      <c r="V6" s="362"/>
      <c r="W6" s="375"/>
      <c r="X6" s="362"/>
      <c r="Y6" s="375"/>
    </row>
    <row r="7" spans="1:25" ht="33" customHeight="1" x14ac:dyDescent="0.25">
      <c r="A7" s="358" t="s">
        <v>72</v>
      </c>
      <c r="B7" s="362"/>
      <c r="C7" s="287"/>
      <c r="D7" s="362"/>
      <c r="E7" s="287"/>
      <c r="F7" s="362"/>
      <c r="G7" s="287"/>
      <c r="H7" s="362"/>
      <c r="I7" s="369"/>
      <c r="J7" s="362"/>
      <c r="K7" s="287"/>
      <c r="L7" s="362"/>
      <c r="M7" s="287"/>
      <c r="N7" s="362"/>
      <c r="O7" s="287"/>
      <c r="P7" s="362"/>
      <c r="Q7" s="375"/>
      <c r="R7" s="374" t="s">
        <v>262</v>
      </c>
      <c r="S7" s="368">
        <f>IF(R7="SIM",60,0)</f>
        <v>60</v>
      </c>
      <c r="T7" s="362"/>
      <c r="U7" s="375"/>
      <c r="V7" s="362"/>
      <c r="W7" s="375"/>
      <c r="X7" s="362"/>
      <c r="Y7" s="375"/>
    </row>
    <row r="8" spans="1:25" ht="33" customHeight="1" x14ac:dyDescent="0.25">
      <c r="A8" s="358" t="s">
        <v>73</v>
      </c>
      <c r="B8" s="362"/>
      <c r="C8" s="287"/>
      <c r="D8" s="362"/>
      <c r="E8" s="287"/>
      <c r="F8" s="362"/>
      <c r="G8" s="287"/>
      <c r="H8" s="362"/>
      <c r="I8" s="369"/>
      <c r="J8" s="362"/>
      <c r="K8" s="287"/>
      <c r="L8" s="367" t="s">
        <v>262</v>
      </c>
      <c r="M8" s="286">
        <f>IF(L8="SIM",60,0)</f>
        <v>60</v>
      </c>
      <c r="N8" s="362"/>
      <c r="O8" s="287"/>
      <c r="P8" s="362"/>
      <c r="Q8" s="375"/>
      <c r="R8" s="362"/>
      <c r="S8" s="375"/>
      <c r="T8" s="362"/>
      <c r="U8" s="375"/>
      <c r="V8" s="362"/>
      <c r="W8" s="375"/>
      <c r="X8" s="374"/>
      <c r="Y8" s="366">
        <f>IF(X8="SIM",60,0)</f>
        <v>0</v>
      </c>
    </row>
    <row r="9" spans="1:25" ht="33" customHeight="1" x14ac:dyDescent="0.25">
      <c r="A9" s="358" t="s">
        <v>74</v>
      </c>
      <c r="B9" s="362"/>
      <c r="C9" s="287"/>
      <c r="D9" s="362"/>
      <c r="E9" s="287"/>
      <c r="F9" s="362"/>
      <c r="G9" s="287"/>
      <c r="H9" s="362"/>
      <c r="I9" s="369"/>
      <c r="J9" s="469" t="s">
        <v>262</v>
      </c>
      <c r="K9" s="286">
        <f>IF(J9="SIM",60,0)</f>
        <v>60</v>
      </c>
      <c r="L9" s="362"/>
      <c r="M9" s="287"/>
      <c r="N9" s="362"/>
      <c r="O9" s="287"/>
      <c r="P9" s="374" t="s">
        <v>262</v>
      </c>
      <c r="Q9" s="368">
        <f>IF(P9="SIM",40,0)</f>
        <v>40</v>
      </c>
      <c r="R9" s="362"/>
      <c r="S9" s="375"/>
      <c r="T9" s="362"/>
      <c r="U9" s="375"/>
      <c r="V9" s="374" t="s">
        <v>262</v>
      </c>
      <c r="W9" s="366">
        <f>IF(V9="SIM",60,0)</f>
        <v>60</v>
      </c>
      <c r="X9" s="362"/>
      <c r="Y9" s="375"/>
    </row>
    <row r="10" spans="1:25" ht="33" customHeight="1" x14ac:dyDescent="0.25">
      <c r="A10" s="358" t="s">
        <v>75</v>
      </c>
      <c r="B10" s="362"/>
      <c r="C10" s="287"/>
      <c r="D10" s="362"/>
      <c r="E10" s="287"/>
      <c r="F10" s="362"/>
      <c r="G10" s="287"/>
      <c r="H10" s="469" t="s">
        <v>262</v>
      </c>
      <c r="I10" s="368">
        <f>IF(H10="SIM",20,0)</f>
        <v>20</v>
      </c>
      <c r="J10" s="362"/>
      <c r="K10" s="287"/>
      <c r="L10" s="362"/>
      <c r="M10" s="287"/>
      <c r="N10" s="374" t="s">
        <v>262</v>
      </c>
      <c r="O10" s="368">
        <f>IF(N10="SIM",40,0)</f>
        <v>40</v>
      </c>
      <c r="P10" s="362"/>
      <c r="Q10" s="375"/>
      <c r="R10" s="362"/>
      <c r="S10" s="375"/>
      <c r="T10" s="374" t="s">
        <v>262</v>
      </c>
      <c r="U10" s="366">
        <f>IF(T10="SIM",40,0)</f>
        <v>40</v>
      </c>
      <c r="V10" s="362"/>
      <c r="W10" s="375"/>
      <c r="X10" s="362"/>
      <c r="Y10" s="375"/>
    </row>
    <row r="11" spans="1:25" ht="33" customHeight="1" x14ac:dyDescent="0.25">
      <c r="A11" s="358" t="s">
        <v>76</v>
      </c>
      <c r="B11" s="362"/>
      <c r="C11" s="287"/>
      <c r="D11" s="362"/>
      <c r="E11" s="287"/>
      <c r="F11" s="362"/>
      <c r="G11" s="287"/>
      <c r="H11" s="469" t="s">
        <v>262</v>
      </c>
      <c r="I11" s="368">
        <f>IF(H11="SIM",20,0)</f>
        <v>20</v>
      </c>
      <c r="J11" s="362"/>
      <c r="K11" s="287"/>
      <c r="L11" s="367" t="s">
        <v>262</v>
      </c>
      <c r="M11" s="366">
        <f>IF(L11="SIM",20,0)</f>
        <v>20</v>
      </c>
      <c r="N11" s="362"/>
      <c r="O11" s="287"/>
      <c r="P11" s="362"/>
      <c r="Q11" s="375"/>
      <c r="R11" s="374" t="s">
        <v>262</v>
      </c>
      <c r="S11" s="366">
        <f>IF(R11="SIM",20,0)</f>
        <v>20</v>
      </c>
      <c r="T11" s="362"/>
      <c r="U11" s="375"/>
      <c r="V11" s="362"/>
      <c r="W11" s="375"/>
      <c r="X11" s="374"/>
      <c r="Y11" s="366">
        <f>IF(X11="SIM",20,0)</f>
        <v>0</v>
      </c>
    </row>
    <row r="12" spans="1:25" ht="33" customHeight="1" x14ac:dyDescent="0.25">
      <c r="A12" s="358" t="s">
        <v>77</v>
      </c>
      <c r="B12" s="362"/>
      <c r="C12" s="287"/>
      <c r="D12" s="362"/>
      <c r="E12" s="287"/>
      <c r="F12" s="362"/>
      <c r="G12" s="287"/>
      <c r="H12" s="362"/>
      <c r="I12" s="369"/>
      <c r="J12" s="367"/>
      <c r="K12" s="286">
        <f>IF(J12="SIM",20,0)</f>
        <v>0</v>
      </c>
      <c r="L12" s="362"/>
      <c r="M12" s="287"/>
      <c r="N12" s="362"/>
      <c r="O12" s="287"/>
      <c r="P12" s="374" t="s">
        <v>262</v>
      </c>
      <c r="Q12" s="366">
        <f>IF(P12="SIM",20,0)</f>
        <v>20</v>
      </c>
      <c r="R12" s="362"/>
      <c r="S12" s="375"/>
      <c r="T12" s="362"/>
      <c r="U12" s="375"/>
      <c r="V12" s="374" t="s">
        <v>262</v>
      </c>
      <c r="W12" s="366">
        <f>IF(V12="SIM",20,0)</f>
        <v>20</v>
      </c>
      <c r="X12" s="362"/>
      <c r="Y12" s="375"/>
    </row>
    <row r="13" spans="1:25" ht="23.25" customHeight="1" thickBot="1" x14ac:dyDescent="0.3">
      <c r="A13" s="359" t="s">
        <v>7</v>
      </c>
      <c r="B13" s="363"/>
      <c r="C13" s="364"/>
      <c r="D13" s="363"/>
      <c r="E13" s="364"/>
      <c r="F13" s="363"/>
      <c r="G13" s="364"/>
      <c r="H13" s="363"/>
      <c r="I13" s="370">
        <f>SUM(I5:I12)</f>
        <v>100</v>
      </c>
      <c r="J13" s="363"/>
      <c r="K13" s="288">
        <f>SUM(K5:K12)</f>
        <v>80</v>
      </c>
      <c r="L13" s="363"/>
      <c r="M13" s="370">
        <f>SUM(M5:M12)</f>
        <v>100</v>
      </c>
      <c r="N13" s="363"/>
      <c r="O13" s="370">
        <f>SUM(O5:O12)</f>
        <v>100</v>
      </c>
      <c r="P13" s="363"/>
      <c r="Q13" s="370">
        <f>SUM(Q5:Q12)</f>
        <v>100</v>
      </c>
      <c r="R13" s="363"/>
      <c r="S13" s="370">
        <f>SUM(S5:S12)</f>
        <v>100</v>
      </c>
      <c r="T13" s="363"/>
      <c r="U13" s="370">
        <f>SUM(U5:U12)</f>
        <v>100</v>
      </c>
      <c r="V13" s="363"/>
      <c r="W13" s="370">
        <f>SUM(W5:W12)</f>
        <v>100</v>
      </c>
      <c r="X13" s="363"/>
      <c r="Y13" s="370">
        <f>SUM(Y5:Y12)</f>
        <v>0</v>
      </c>
    </row>
    <row r="15" spans="1:25" ht="28.5" x14ac:dyDescent="0.25">
      <c r="A15" s="15" t="s">
        <v>78</v>
      </c>
    </row>
    <row r="16" spans="1:25" x14ac:dyDescent="0.25">
      <c r="A16" s="15" t="s">
        <v>79</v>
      </c>
    </row>
    <row r="18" spans="1:1" x14ac:dyDescent="0.25">
      <c r="A18" s="16" t="s">
        <v>80</v>
      </c>
    </row>
  </sheetData>
  <mergeCells count="16">
    <mergeCell ref="A1:Y1"/>
    <mergeCell ref="A2:K2"/>
    <mergeCell ref="A3:A4"/>
    <mergeCell ref="B3:C3"/>
    <mergeCell ref="D3:E3"/>
    <mergeCell ref="F3:G3"/>
    <mergeCell ref="H3:I3"/>
    <mergeCell ref="J3:K3"/>
    <mergeCell ref="X3:Y3"/>
    <mergeCell ref="L2:Y2"/>
    <mergeCell ref="L3:M3"/>
    <mergeCell ref="N3:O3"/>
    <mergeCell ref="P3:Q3"/>
    <mergeCell ref="R3:S3"/>
    <mergeCell ref="T3:U3"/>
    <mergeCell ref="V3:W3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Z12"/>
  <sheetViews>
    <sheetView workbookViewId="0">
      <selection activeCell="A5" sqref="A5:Z11"/>
    </sheetView>
  </sheetViews>
  <sheetFormatPr defaultColWidth="8.85546875" defaultRowHeight="15" x14ac:dyDescent="0.25"/>
  <cols>
    <col min="1" max="1" width="48.140625" bestFit="1" customWidth="1"/>
    <col min="3" max="3" width="4.28515625" bestFit="1" customWidth="1"/>
    <col min="4" max="4" width="7.5703125" customWidth="1"/>
    <col min="5" max="5" width="4" bestFit="1" customWidth="1"/>
    <col min="6" max="6" width="7.5703125" customWidth="1"/>
    <col min="7" max="7" width="4.7109375" bestFit="1" customWidth="1"/>
    <col min="8" max="8" width="7.5703125" bestFit="1" customWidth="1"/>
    <col min="9" max="9" width="4.42578125" bestFit="1" customWidth="1"/>
    <col min="10" max="10" width="7.5703125" bestFit="1" customWidth="1"/>
    <col min="11" max="11" width="4" bestFit="1" customWidth="1"/>
    <col min="12" max="12" width="7.5703125" bestFit="1" customWidth="1"/>
    <col min="13" max="13" width="4.28515625" bestFit="1" customWidth="1"/>
    <col min="14" max="14" width="7.5703125" bestFit="1" customWidth="1"/>
    <col min="15" max="15" width="4.140625" bestFit="1" customWidth="1"/>
    <col min="16" max="16" width="7.5703125" bestFit="1" customWidth="1"/>
    <col min="17" max="17" width="4.5703125" bestFit="1" customWidth="1"/>
    <col min="18" max="18" width="7.5703125" bestFit="1" customWidth="1"/>
    <col min="19" max="19" width="4.140625" bestFit="1" customWidth="1"/>
    <col min="20" max="20" width="7.5703125" bestFit="1" customWidth="1"/>
    <col min="21" max="21" width="4.42578125" bestFit="1" customWidth="1"/>
    <col min="22" max="22" width="7.5703125" bestFit="1" customWidth="1"/>
    <col min="23" max="23" width="4.5703125" bestFit="1" customWidth="1"/>
    <col min="24" max="24" width="7.5703125" bestFit="1" customWidth="1"/>
    <col min="25" max="25" width="4.140625" bestFit="1" customWidth="1"/>
    <col min="26" max="26" width="7.5703125" bestFit="1" customWidth="1"/>
  </cols>
  <sheetData>
    <row r="2" spans="1:26" ht="18" x14ac:dyDescent="0.35">
      <c r="A2" s="584" t="s">
        <v>276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</row>
    <row r="3" spans="1:26" ht="18" x14ac:dyDescent="0.35">
      <c r="A3" s="584" t="s">
        <v>246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</row>
    <row r="5" spans="1:26" ht="15.75" x14ac:dyDescent="0.25">
      <c r="A5" s="585" t="s">
        <v>289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</row>
    <row r="6" spans="1:26" ht="24.75" thickBot="1" x14ac:dyDescent="0.3">
      <c r="A6" s="137" t="s">
        <v>15</v>
      </c>
      <c r="B6" s="138" t="s">
        <v>16</v>
      </c>
      <c r="C6" s="510" t="s">
        <v>242</v>
      </c>
      <c r="D6" s="511" t="s">
        <v>1</v>
      </c>
      <c r="E6" s="510" t="s">
        <v>243</v>
      </c>
      <c r="F6" s="511" t="s">
        <v>1</v>
      </c>
      <c r="G6" s="282" t="s">
        <v>263</v>
      </c>
      <c r="H6" s="283" t="s">
        <v>1</v>
      </c>
      <c r="I6" s="282" t="s">
        <v>264</v>
      </c>
      <c r="J6" s="283" t="s">
        <v>1</v>
      </c>
      <c r="K6" s="282" t="s">
        <v>265</v>
      </c>
      <c r="L6" s="283" t="s">
        <v>1</v>
      </c>
      <c r="M6" s="282" t="s">
        <v>267</v>
      </c>
      <c r="N6" s="283" t="s">
        <v>1</v>
      </c>
      <c r="O6" s="282" t="s">
        <v>268</v>
      </c>
      <c r="P6" s="283" t="s">
        <v>1</v>
      </c>
      <c r="Q6" s="282" t="s">
        <v>2</v>
      </c>
      <c r="R6" s="283" t="s">
        <v>1</v>
      </c>
      <c r="S6" s="282" t="s">
        <v>3</v>
      </c>
      <c r="T6" s="283" t="s">
        <v>1</v>
      </c>
      <c r="U6" s="282" t="s">
        <v>4</v>
      </c>
      <c r="V6" s="283" t="s">
        <v>1</v>
      </c>
      <c r="W6" s="282" t="s">
        <v>5</v>
      </c>
      <c r="X6" s="283" t="s">
        <v>1</v>
      </c>
      <c r="Y6" s="282" t="s">
        <v>6</v>
      </c>
      <c r="Z6" s="283" t="s">
        <v>1</v>
      </c>
    </row>
    <row r="7" spans="1:26" ht="15.75" thickTop="1" x14ac:dyDescent="0.25">
      <c r="A7" s="65" t="s">
        <v>164</v>
      </c>
      <c r="B7" s="594">
        <v>60</v>
      </c>
      <c r="C7" s="588">
        <v>65</v>
      </c>
      <c r="D7" s="591">
        <f>((C7/$B7))-1</f>
        <v>8.3333333333333259E-2</v>
      </c>
      <c r="E7" s="588">
        <v>60</v>
      </c>
      <c r="F7" s="591">
        <f>((E7/$B7))-1</f>
        <v>0</v>
      </c>
      <c r="G7" s="588">
        <v>64</v>
      </c>
      <c r="H7" s="591">
        <f>((G7/$B7))-1</f>
        <v>6.6666666666666652E-2</v>
      </c>
      <c r="I7" s="588">
        <v>59</v>
      </c>
      <c r="J7" s="591">
        <f>((I7/$B7))-1</f>
        <v>-1.6666666666666718E-2</v>
      </c>
      <c r="K7" s="588">
        <v>60</v>
      </c>
      <c r="L7" s="591">
        <f>((K7/$B7))-1</f>
        <v>0</v>
      </c>
      <c r="M7" s="588">
        <v>57</v>
      </c>
      <c r="N7" s="591">
        <f>((M7/$B7))-1</f>
        <v>-5.0000000000000044E-2</v>
      </c>
      <c r="O7" s="588">
        <v>62</v>
      </c>
      <c r="P7" s="591">
        <f>((O7/$B7))-1</f>
        <v>3.3333333333333437E-2</v>
      </c>
      <c r="Q7" s="588">
        <v>61</v>
      </c>
      <c r="R7" s="591">
        <f>((Q7/$B7))-1</f>
        <v>1.6666666666666607E-2</v>
      </c>
      <c r="S7" s="588">
        <v>61</v>
      </c>
      <c r="T7" s="591">
        <f t="shared" ref="T7:T10" si="0">S7/$B7</f>
        <v>1.0166666666666666</v>
      </c>
      <c r="U7" s="588">
        <v>61</v>
      </c>
      <c r="V7" s="591">
        <f t="shared" ref="V7:V10" si="1">U7/$B7</f>
        <v>1.0166666666666666</v>
      </c>
      <c r="W7" s="588">
        <v>65</v>
      </c>
      <c r="X7" s="591">
        <f t="shared" ref="X7:X10" si="2">W7/$B7</f>
        <v>1.0833333333333333</v>
      </c>
      <c r="Y7" s="588">
        <v>60</v>
      </c>
      <c r="Z7" s="591">
        <f t="shared" ref="Z7:Z10" si="3">Y7/$B7</f>
        <v>1</v>
      </c>
    </row>
    <row r="8" spans="1:26" x14ac:dyDescent="0.25">
      <c r="A8" s="65" t="s">
        <v>165</v>
      </c>
      <c r="B8" s="595"/>
      <c r="C8" s="589"/>
      <c r="D8" s="592"/>
      <c r="E8" s="589"/>
      <c r="F8" s="592"/>
      <c r="G8" s="589"/>
      <c r="H8" s="592"/>
      <c r="I8" s="589"/>
      <c r="J8" s="592"/>
      <c r="K8" s="589"/>
      <c r="L8" s="592"/>
      <c r="M8" s="589"/>
      <c r="N8" s="592"/>
      <c r="O8" s="589"/>
      <c r="P8" s="592"/>
      <c r="Q8" s="589"/>
      <c r="R8" s="592"/>
      <c r="S8" s="589"/>
      <c r="T8" s="592" t="e">
        <f t="shared" si="0"/>
        <v>#DIV/0!</v>
      </c>
      <c r="U8" s="589"/>
      <c r="V8" s="592" t="e">
        <f t="shared" si="1"/>
        <v>#DIV/0!</v>
      </c>
      <c r="W8" s="589"/>
      <c r="X8" s="592" t="e">
        <f t="shared" si="2"/>
        <v>#DIV/0!</v>
      </c>
      <c r="Y8" s="589"/>
      <c r="Z8" s="592" t="e">
        <f t="shared" si="3"/>
        <v>#DIV/0!</v>
      </c>
    </row>
    <row r="9" spans="1:26" x14ac:dyDescent="0.25">
      <c r="A9" s="65" t="s">
        <v>168</v>
      </c>
      <c r="B9" s="595"/>
      <c r="C9" s="589"/>
      <c r="D9" s="592"/>
      <c r="E9" s="589"/>
      <c r="F9" s="592"/>
      <c r="G9" s="589"/>
      <c r="H9" s="592"/>
      <c r="I9" s="589"/>
      <c r="J9" s="592"/>
      <c r="K9" s="589"/>
      <c r="L9" s="592"/>
      <c r="M9" s="589"/>
      <c r="N9" s="592"/>
      <c r="O9" s="589"/>
      <c r="P9" s="592"/>
      <c r="Q9" s="589"/>
      <c r="R9" s="592"/>
      <c r="S9" s="589"/>
      <c r="T9" s="592" t="e">
        <f t="shared" si="0"/>
        <v>#DIV/0!</v>
      </c>
      <c r="U9" s="589"/>
      <c r="V9" s="592" t="e">
        <f t="shared" si="1"/>
        <v>#DIV/0!</v>
      </c>
      <c r="W9" s="589"/>
      <c r="X9" s="592" t="e">
        <f t="shared" si="2"/>
        <v>#DIV/0!</v>
      </c>
      <c r="Y9" s="589"/>
      <c r="Z9" s="592" t="e">
        <f t="shared" si="3"/>
        <v>#DIV/0!</v>
      </c>
    </row>
    <row r="10" spans="1:26" ht="15.75" thickBot="1" x14ac:dyDescent="0.3">
      <c r="A10" s="139" t="s">
        <v>166</v>
      </c>
      <c r="B10" s="596"/>
      <c r="C10" s="590"/>
      <c r="D10" s="593"/>
      <c r="E10" s="590"/>
      <c r="F10" s="593"/>
      <c r="G10" s="590"/>
      <c r="H10" s="593"/>
      <c r="I10" s="590"/>
      <c r="J10" s="593"/>
      <c r="K10" s="590"/>
      <c r="L10" s="593"/>
      <c r="M10" s="590"/>
      <c r="N10" s="593"/>
      <c r="O10" s="590"/>
      <c r="P10" s="593"/>
      <c r="Q10" s="590"/>
      <c r="R10" s="593"/>
      <c r="S10" s="590"/>
      <c r="T10" s="593" t="e">
        <f t="shared" si="0"/>
        <v>#DIV/0!</v>
      </c>
      <c r="U10" s="590"/>
      <c r="V10" s="593" t="e">
        <f t="shared" si="1"/>
        <v>#DIV/0!</v>
      </c>
      <c r="W10" s="590"/>
      <c r="X10" s="593" t="e">
        <f t="shared" si="2"/>
        <v>#DIV/0!</v>
      </c>
      <c r="Y10" s="590"/>
      <c r="Z10" s="593" t="e">
        <f t="shared" si="3"/>
        <v>#DIV/0!</v>
      </c>
    </row>
    <row r="11" spans="1:26" ht="15.75" thickBot="1" x14ac:dyDescent="0.3">
      <c r="A11" s="56" t="s">
        <v>7</v>
      </c>
      <c r="B11" s="140">
        <f>SUM(B7:B10)</f>
        <v>60</v>
      </c>
      <c r="C11" s="63">
        <f>SUM(C7:C10)</f>
        <v>65</v>
      </c>
      <c r="D11" s="77">
        <f>((C11/$B11))-1</f>
        <v>8.3333333333333259E-2</v>
      </c>
      <c r="E11" s="63">
        <f>SUM(E7:E10)</f>
        <v>60</v>
      </c>
      <c r="F11" s="77">
        <f>((E11/$B11))-1</f>
        <v>0</v>
      </c>
      <c r="G11" s="63">
        <f>SUM(G7:G10)</f>
        <v>64</v>
      </c>
      <c r="H11" s="77">
        <f>((G11/$B11))-1</f>
        <v>6.6666666666666652E-2</v>
      </c>
      <c r="I11" s="63">
        <f>SUM(I7:I10)</f>
        <v>59</v>
      </c>
      <c r="J11" s="77">
        <f>((I11/$B11))-1</f>
        <v>-1.6666666666666718E-2</v>
      </c>
      <c r="K11" s="63">
        <f>SUM(K7:K10)</f>
        <v>60</v>
      </c>
      <c r="L11" s="77">
        <f>((K11/$B11))-1</f>
        <v>0</v>
      </c>
      <c r="M11" s="63">
        <f>SUM(M7:M10)</f>
        <v>57</v>
      </c>
      <c r="N11" s="77">
        <f>((M11/$B11))-1</f>
        <v>-5.0000000000000044E-2</v>
      </c>
      <c r="O11" s="63">
        <f>SUM(O7:O10)</f>
        <v>62</v>
      </c>
      <c r="P11" s="77">
        <f>((O11/$B11))-1</f>
        <v>3.3333333333333437E-2</v>
      </c>
      <c r="Q11" s="63">
        <f>SUM(Q7:Q10)</f>
        <v>61</v>
      </c>
      <c r="R11" s="77">
        <f>((Q11/$B11))-1</f>
        <v>1.6666666666666607E-2</v>
      </c>
      <c r="S11" s="504">
        <f>SUM(S7:S10)</f>
        <v>61</v>
      </c>
      <c r="T11" s="492">
        <f>((S11/$B$11))-1</f>
        <v>1.6666666666666607E-2</v>
      </c>
      <c r="U11" s="504">
        <f>SUM(U7:U10)</f>
        <v>61</v>
      </c>
      <c r="V11" s="492">
        <f>((U11/$B$11))-1</f>
        <v>1.6666666666666607E-2</v>
      </c>
      <c r="W11" s="504">
        <f>SUM(W7:W10)</f>
        <v>65</v>
      </c>
      <c r="X11" s="492">
        <f>((W11/$B$11))-1</f>
        <v>8.3333333333333259E-2</v>
      </c>
      <c r="Y11" s="504">
        <f>SUM(Y7:Y10)</f>
        <v>60</v>
      </c>
      <c r="Z11" s="492">
        <f>((Y11/$B$11))-1</f>
        <v>0</v>
      </c>
    </row>
    <row r="12" spans="1:26" x14ac:dyDescent="0.25">
      <c r="B12" s="36"/>
    </row>
  </sheetData>
  <mergeCells count="28">
    <mergeCell ref="A2:Z2"/>
    <mergeCell ref="A3:Z3"/>
    <mergeCell ref="A5:Z5"/>
    <mergeCell ref="O7:O10"/>
    <mergeCell ref="P7:P10"/>
    <mergeCell ref="Q7:Q10"/>
    <mergeCell ref="R7:R10"/>
    <mergeCell ref="B7:B10"/>
    <mergeCell ref="G7:G10"/>
    <mergeCell ref="H7:H10"/>
    <mergeCell ref="I7:I10"/>
    <mergeCell ref="J7:J10"/>
    <mergeCell ref="C7:C10"/>
    <mergeCell ref="D7:D10"/>
    <mergeCell ref="E7:E10"/>
    <mergeCell ref="F7:F10"/>
    <mergeCell ref="S7:S10"/>
    <mergeCell ref="M7:M10"/>
    <mergeCell ref="N7:N10"/>
    <mergeCell ref="K7:K10"/>
    <mergeCell ref="L7:L10"/>
    <mergeCell ref="Y7:Y10"/>
    <mergeCell ref="Z7:Z10"/>
    <mergeCell ref="T7:T10"/>
    <mergeCell ref="U7:U10"/>
    <mergeCell ref="V7:V10"/>
    <mergeCell ref="W7:W10"/>
    <mergeCell ref="X7:X10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  <headerFooter>
    <oddFooter>&amp;LFonte: Sistema WEBSAASS&amp;RPag.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Z13"/>
  <sheetViews>
    <sheetView workbookViewId="0">
      <selection activeCell="A5" sqref="A5:Z13"/>
    </sheetView>
  </sheetViews>
  <sheetFormatPr defaultColWidth="8.85546875" defaultRowHeight="15" x14ac:dyDescent="0.25"/>
  <cols>
    <col min="1" max="1" width="38.7109375" customWidth="1"/>
    <col min="3" max="3" width="5.42578125" bestFit="1" customWidth="1"/>
    <col min="4" max="4" width="8.140625" bestFit="1" customWidth="1"/>
    <col min="5" max="5" width="5.42578125" bestFit="1" customWidth="1"/>
    <col min="6" max="6" width="8.140625" bestFit="1" customWidth="1"/>
    <col min="7" max="7" width="5.42578125" bestFit="1" customWidth="1"/>
    <col min="8" max="8" width="8.140625" bestFit="1" customWidth="1"/>
    <col min="9" max="9" width="5.42578125" bestFit="1" customWidth="1"/>
    <col min="10" max="10" width="8.140625" bestFit="1" customWidth="1"/>
    <col min="11" max="11" width="5.42578125" bestFit="1" customWidth="1"/>
    <col min="12" max="12" width="8.140625" bestFit="1" customWidth="1"/>
    <col min="13" max="13" width="5.42578125" bestFit="1" customWidth="1"/>
    <col min="14" max="14" width="8.140625" bestFit="1" customWidth="1"/>
    <col min="15" max="15" width="5.42578125" bestFit="1" customWidth="1"/>
    <col min="16" max="16" width="8.140625" bestFit="1" customWidth="1"/>
    <col min="17" max="17" width="5.42578125" bestFit="1" customWidth="1"/>
    <col min="18" max="18" width="8.140625" bestFit="1" customWidth="1"/>
    <col min="19" max="19" width="5.42578125" bestFit="1" customWidth="1"/>
    <col min="20" max="20" width="7.5703125" bestFit="1" customWidth="1"/>
    <col min="21" max="21" width="5.42578125" bestFit="1" customWidth="1"/>
    <col min="22" max="22" width="7.5703125" bestFit="1" customWidth="1"/>
    <col min="23" max="23" width="5.42578125" bestFit="1" customWidth="1"/>
    <col min="24" max="24" width="7.5703125" bestFit="1" customWidth="1"/>
    <col min="25" max="25" width="5.42578125" bestFit="1" customWidth="1"/>
    <col min="26" max="26" width="7.5703125" bestFit="1" customWidth="1"/>
  </cols>
  <sheetData>
    <row r="2" spans="1:26" ht="18" x14ac:dyDescent="0.35">
      <c r="A2" s="584" t="s">
        <v>276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</row>
    <row r="3" spans="1:26" ht="18" x14ac:dyDescent="0.35">
      <c r="A3" s="584" t="s">
        <v>0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</row>
    <row r="5" spans="1:26" ht="15.75" x14ac:dyDescent="0.25">
      <c r="A5" s="585" t="s">
        <v>288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</row>
    <row r="6" spans="1:26" ht="24.75" thickBot="1" x14ac:dyDescent="0.3">
      <c r="A6" s="203" t="s">
        <v>15</v>
      </c>
      <c r="B6" s="204" t="s">
        <v>16</v>
      </c>
      <c r="C6" s="510" t="s">
        <v>242</v>
      </c>
      <c r="D6" s="511" t="s">
        <v>1</v>
      </c>
      <c r="E6" s="510" t="s">
        <v>243</v>
      </c>
      <c r="F6" s="511" t="s">
        <v>1</v>
      </c>
      <c r="G6" s="282" t="s">
        <v>263</v>
      </c>
      <c r="H6" s="283" t="s">
        <v>1</v>
      </c>
      <c r="I6" s="282" t="s">
        <v>264</v>
      </c>
      <c r="J6" s="283" t="s">
        <v>1</v>
      </c>
      <c r="K6" s="282" t="s">
        <v>265</v>
      </c>
      <c r="L6" s="283" t="s">
        <v>1</v>
      </c>
      <c r="M6" s="282" t="s">
        <v>267</v>
      </c>
      <c r="N6" s="283" t="s">
        <v>1</v>
      </c>
      <c r="O6" s="282" t="s">
        <v>268</v>
      </c>
      <c r="P6" s="283" t="s">
        <v>1</v>
      </c>
      <c r="Q6" s="282" t="s">
        <v>2</v>
      </c>
      <c r="R6" s="283" t="s">
        <v>1</v>
      </c>
      <c r="S6" s="282" t="s">
        <v>3</v>
      </c>
      <c r="T6" s="283" t="s">
        <v>1</v>
      </c>
      <c r="U6" s="282" t="s">
        <v>4</v>
      </c>
      <c r="V6" s="283" t="s">
        <v>1</v>
      </c>
      <c r="W6" s="282" t="s">
        <v>5</v>
      </c>
      <c r="X6" s="283" t="s">
        <v>1</v>
      </c>
      <c r="Y6" s="282" t="s">
        <v>6</v>
      </c>
      <c r="Z6" s="283" t="s">
        <v>1</v>
      </c>
    </row>
    <row r="7" spans="1:26" ht="15.75" thickTop="1" x14ac:dyDescent="0.25">
      <c r="A7" s="205" t="s">
        <v>9</v>
      </c>
      <c r="B7" s="1">
        <v>999</v>
      </c>
      <c r="C7" s="395">
        <v>501</v>
      </c>
      <c r="D7" s="397">
        <f>((C7/$B7))-1</f>
        <v>-0.49849849849849848</v>
      </c>
      <c r="E7" s="395">
        <v>476</v>
      </c>
      <c r="F7" s="397">
        <f>((E7/$B7))-1</f>
        <v>-0.5235235235235236</v>
      </c>
      <c r="G7" s="395">
        <v>576</v>
      </c>
      <c r="H7" s="5">
        <f>((G7/$B7))-1</f>
        <v>-0.42342342342342343</v>
      </c>
      <c r="I7" s="395">
        <v>464</v>
      </c>
      <c r="J7" s="5">
        <f>((I7/$B7))-1</f>
        <v>-0.53553553553553557</v>
      </c>
      <c r="K7" s="395">
        <v>639</v>
      </c>
      <c r="L7" s="5">
        <f>((K7/$B7))-1</f>
        <v>-0.36036036036036034</v>
      </c>
      <c r="M7" s="395">
        <v>678</v>
      </c>
      <c r="N7" s="5">
        <f>((M7/$B7))-1</f>
        <v>-0.3213213213213213</v>
      </c>
      <c r="O7" s="395">
        <v>694</v>
      </c>
      <c r="P7" s="5">
        <f>((O7/$B7))-1</f>
        <v>-0.30530530530530531</v>
      </c>
      <c r="Q7" s="395">
        <v>688</v>
      </c>
      <c r="R7" s="5">
        <f>((Q7/$B7))-1</f>
        <v>-0.31131131131131129</v>
      </c>
      <c r="S7" s="395">
        <v>710</v>
      </c>
      <c r="T7" s="397">
        <f t="shared" ref="T7:T13" si="0">S7/$B7</f>
        <v>0.71071071071071068</v>
      </c>
      <c r="U7" s="395">
        <v>572</v>
      </c>
      <c r="V7" s="397">
        <f t="shared" ref="V7:V13" si="1">U7/$B7</f>
        <v>0.57257257257257255</v>
      </c>
      <c r="W7" s="395">
        <v>632</v>
      </c>
      <c r="X7" s="397">
        <f t="shared" ref="X7:X13" si="2">W7/$B7</f>
        <v>0.63263263263263259</v>
      </c>
      <c r="Y7" s="395">
        <v>641</v>
      </c>
      <c r="Z7" s="397">
        <f t="shared" ref="Z7:Z13" si="3">Y7/$B7</f>
        <v>0.64164164164164161</v>
      </c>
    </row>
    <row r="8" spans="1:26" x14ac:dyDescent="0.25">
      <c r="A8" s="205" t="s">
        <v>10</v>
      </c>
      <c r="B8" s="206">
        <v>3996</v>
      </c>
      <c r="C8" s="499">
        <v>1918</v>
      </c>
      <c r="D8" s="397">
        <f t="shared" ref="D8:D12" si="4">((C8/$B8))-1</f>
        <v>-0.52002002002002001</v>
      </c>
      <c r="E8" s="499">
        <v>2168</v>
      </c>
      <c r="F8" s="397">
        <f t="shared" ref="F8:F13" si="5">((E8/$B8))-1</f>
        <v>-0.45745745745745747</v>
      </c>
      <c r="G8" s="253">
        <v>3100</v>
      </c>
      <c r="H8" s="5">
        <f t="shared" ref="H8:H13" si="6">((G8/$B8))-1</f>
        <v>-0.22422422422422428</v>
      </c>
      <c r="I8" s="476">
        <v>2347</v>
      </c>
      <c r="J8" s="5">
        <f t="shared" ref="J8:J12" si="7">((I8/$B8))-1</f>
        <v>-0.41266266266266272</v>
      </c>
      <c r="K8" s="476">
        <v>2700</v>
      </c>
      <c r="L8" s="5">
        <f t="shared" ref="L8:L13" si="8">((K8/$B8))-1</f>
        <v>-0.32432432432432434</v>
      </c>
      <c r="M8" s="476">
        <v>2908</v>
      </c>
      <c r="N8" s="5">
        <f t="shared" ref="N8:N12" si="9">((M8/$B8))-1</f>
        <v>-0.27227227227227224</v>
      </c>
      <c r="O8" s="476">
        <v>2677</v>
      </c>
      <c r="P8" s="5">
        <f t="shared" ref="P8:P12" si="10">((O8/$B8))-1</f>
        <v>-0.33008008008008005</v>
      </c>
      <c r="Q8" s="476">
        <v>2809</v>
      </c>
      <c r="R8" s="5">
        <f t="shared" ref="R8:R13" si="11">((Q8/$B8))-1</f>
        <v>-0.2970470470470471</v>
      </c>
      <c r="S8" s="499">
        <v>2968</v>
      </c>
      <c r="T8" s="507">
        <f t="shared" si="0"/>
        <v>0.74274274274274277</v>
      </c>
      <c r="U8" s="499">
        <v>2456</v>
      </c>
      <c r="V8" s="507">
        <f t="shared" si="1"/>
        <v>0.61461461461461464</v>
      </c>
      <c r="W8" s="499">
        <v>2618</v>
      </c>
      <c r="X8" s="507">
        <f t="shared" si="2"/>
        <v>0.6551551551551551</v>
      </c>
      <c r="Y8" s="499">
        <v>2912</v>
      </c>
      <c r="Z8" s="507">
        <f t="shared" si="3"/>
        <v>0.72872872872872874</v>
      </c>
    </row>
    <row r="9" spans="1:26" x14ac:dyDescent="0.25">
      <c r="A9" s="205" t="s">
        <v>11</v>
      </c>
      <c r="B9" s="206">
        <v>789</v>
      </c>
      <c r="C9" s="499">
        <v>182</v>
      </c>
      <c r="D9" s="397">
        <f t="shared" si="4"/>
        <v>-0.76932826362484152</v>
      </c>
      <c r="E9" s="499">
        <v>303</v>
      </c>
      <c r="F9" s="397">
        <f t="shared" si="5"/>
        <v>-0.61596958174904937</v>
      </c>
      <c r="G9" s="253">
        <v>477</v>
      </c>
      <c r="H9" s="5">
        <f t="shared" si="6"/>
        <v>-0.3954372623574145</v>
      </c>
      <c r="I9" s="476">
        <v>521</v>
      </c>
      <c r="J9" s="5">
        <f t="shared" si="7"/>
        <v>-0.33967046894803554</v>
      </c>
      <c r="K9" s="476">
        <v>537</v>
      </c>
      <c r="L9" s="5">
        <f t="shared" si="8"/>
        <v>-0.31939163498098855</v>
      </c>
      <c r="M9" s="476">
        <v>405</v>
      </c>
      <c r="N9" s="5">
        <f t="shared" si="9"/>
        <v>-0.48669201520912553</v>
      </c>
      <c r="O9" s="476">
        <v>590</v>
      </c>
      <c r="P9" s="5">
        <f t="shared" si="10"/>
        <v>-0.25221799746514573</v>
      </c>
      <c r="Q9" s="476">
        <v>613</v>
      </c>
      <c r="R9" s="5">
        <f t="shared" si="11"/>
        <v>-0.22306717363751583</v>
      </c>
      <c r="S9" s="499">
        <v>550</v>
      </c>
      <c r="T9" s="507">
        <f t="shared" si="0"/>
        <v>0.69708491761723701</v>
      </c>
      <c r="U9" s="499">
        <v>634</v>
      </c>
      <c r="V9" s="507">
        <f t="shared" si="1"/>
        <v>0.80354879594423323</v>
      </c>
      <c r="W9" s="499">
        <v>648</v>
      </c>
      <c r="X9" s="507">
        <f t="shared" si="2"/>
        <v>0.82129277566539927</v>
      </c>
      <c r="Y9" s="499">
        <v>665</v>
      </c>
      <c r="Z9" s="507">
        <f t="shared" si="3"/>
        <v>0.84283903675538652</v>
      </c>
    </row>
    <row r="10" spans="1:26" x14ac:dyDescent="0.25">
      <c r="A10" s="207" t="s">
        <v>43</v>
      </c>
      <c r="B10" s="208">
        <v>526</v>
      </c>
      <c r="C10" s="499">
        <v>393</v>
      </c>
      <c r="D10" s="397">
        <f t="shared" si="4"/>
        <v>-0.25285171102661597</v>
      </c>
      <c r="E10" s="499">
        <v>278</v>
      </c>
      <c r="F10" s="397">
        <f t="shared" si="5"/>
        <v>-0.47148288973384034</v>
      </c>
      <c r="G10" s="253">
        <v>400</v>
      </c>
      <c r="H10" s="5">
        <f t="shared" ref="H10" si="12">((G10/$B10))-1</f>
        <v>-0.23954372623574149</v>
      </c>
      <c r="I10" s="476">
        <v>444</v>
      </c>
      <c r="J10" s="5">
        <f t="shared" ref="J10" si="13">((I10/$B10))-1</f>
        <v>-0.155893536121673</v>
      </c>
      <c r="K10" s="476">
        <v>434</v>
      </c>
      <c r="L10" s="5">
        <f t="shared" ref="L10" si="14">((K10/$B10))-1</f>
        <v>-0.17490494296577952</v>
      </c>
      <c r="M10" s="476">
        <v>488</v>
      </c>
      <c r="N10" s="5">
        <f t="shared" ref="N10" si="15">((M10/$B10))-1</f>
        <v>-7.2243346007604514E-2</v>
      </c>
      <c r="O10" s="476">
        <v>441</v>
      </c>
      <c r="P10" s="5">
        <f t="shared" ref="P10" si="16">((O10/$B10))-1</f>
        <v>-0.16159695817490494</v>
      </c>
      <c r="Q10" s="476">
        <v>589</v>
      </c>
      <c r="R10" s="5">
        <f t="shared" ref="R10" si="17">((Q10/$B10))-1</f>
        <v>0.1197718631178708</v>
      </c>
      <c r="S10" s="499">
        <v>415</v>
      </c>
      <c r="T10" s="507">
        <f t="shared" si="0"/>
        <v>0.78897338403041828</v>
      </c>
      <c r="U10" s="499">
        <v>444</v>
      </c>
      <c r="V10" s="507">
        <f t="shared" si="1"/>
        <v>0.844106463878327</v>
      </c>
      <c r="W10" s="499">
        <v>447</v>
      </c>
      <c r="X10" s="507">
        <f t="shared" si="2"/>
        <v>0.84980988593155893</v>
      </c>
      <c r="Y10" s="499">
        <v>366</v>
      </c>
      <c r="Z10" s="507">
        <f t="shared" si="3"/>
        <v>0.69581749049429653</v>
      </c>
    </row>
    <row r="11" spans="1:26" x14ac:dyDescent="0.25">
      <c r="A11" s="207" t="s">
        <v>13</v>
      </c>
      <c r="B11" s="208"/>
      <c r="C11" s="501">
        <v>106</v>
      </c>
      <c r="D11" s="491" t="e">
        <f t="shared" si="4"/>
        <v>#DIV/0!</v>
      </c>
      <c r="E11" s="499">
        <v>94</v>
      </c>
      <c r="F11" s="491" t="e">
        <f t="shared" si="5"/>
        <v>#DIV/0!</v>
      </c>
      <c r="G11" s="253">
        <v>119</v>
      </c>
      <c r="H11" s="394" t="e">
        <f t="shared" ref="H11" si="18">((G11/$B11))-1</f>
        <v>#DIV/0!</v>
      </c>
      <c r="I11" s="476">
        <v>62</v>
      </c>
      <c r="J11" s="394" t="e">
        <f t="shared" ref="J11" si="19">((I11/$B11))-1</f>
        <v>#DIV/0!</v>
      </c>
      <c r="K11" s="476">
        <v>79</v>
      </c>
      <c r="L11" s="394" t="e">
        <f t="shared" ref="L11" si="20">((K11/$B11))-1</f>
        <v>#DIV/0!</v>
      </c>
      <c r="M11" s="476">
        <v>94</v>
      </c>
      <c r="N11" s="394" t="e">
        <f t="shared" ref="N11" si="21">((M11/$B11))-1</f>
        <v>#DIV/0!</v>
      </c>
      <c r="O11" s="476">
        <v>89</v>
      </c>
      <c r="P11" s="394" t="e">
        <f t="shared" ref="P11" si="22">((O11/$B11))-1</f>
        <v>#DIV/0!</v>
      </c>
      <c r="Q11" s="476">
        <v>53</v>
      </c>
      <c r="R11" s="394" t="e">
        <f t="shared" ref="R11" si="23">((Q11/$B11))-1</f>
        <v>#DIV/0!</v>
      </c>
      <c r="S11" s="499">
        <v>65</v>
      </c>
      <c r="T11" s="507" t="e">
        <f t="shared" si="0"/>
        <v>#DIV/0!</v>
      </c>
      <c r="U11" s="499">
        <v>97</v>
      </c>
      <c r="V11" s="507" t="e">
        <f t="shared" si="1"/>
        <v>#DIV/0!</v>
      </c>
      <c r="W11" s="499">
        <v>79</v>
      </c>
      <c r="X11" s="507" t="e">
        <f t="shared" si="2"/>
        <v>#DIV/0!</v>
      </c>
      <c r="Y11" s="499">
        <v>124</v>
      </c>
      <c r="Z11" s="507" t="e">
        <f t="shared" si="3"/>
        <v>#DIV/0!</v>
      </c>
    </row>
    <row r="12" spans="1:26" ht="15.75" thickBot="1" x14ac:dyDescent="0.3">
      <c r="A12" s="209" t="s">
        <v>14</v>
      </c>
      <c r="B12" s="210">
        <v>526</v>
      </c>
      <c r="C12" s="505">
        <v>307</v>
      </c>
      <c r="D12" s="506">
        <f t="shared" si="4"/>
        <v>-0.41634980988593151</v>
      </c>
      <c r="E12" s="509">
        <v>402</v>
      </c>
      <c r="F12" s="506">
        <f t="shared" si="5"/>
        <v>-0.23574144486692017</v>
      </c>
      <c r="G12" s="253">
        <v>483</v>
      </c>
      <c r="H12" s="211">
        <f t="shared" si="6"/>
        <v>-8.1749049429657772E-2</v>
      </c>
      <c r="I12" s="477">
        <v>272</v>
      </c>
      <c r="J12" s="211">
        <f t="shared" si="7"/>
        <v>-0.4828897338403042</v>
      </c>
      <c r="K12" s="477">
        <v>281</v>
      </c>
      <c r="L12" s="211">
        <f t="shared" si="8"/>
        <v>-0.46577946768060841</v>
      </c>
      <c r="M12" s="477">
        <v>310</v>
      </c>
      <c r="N12" s="211">
        <f t="shared" si="9"/>
        <v>-0.41064638783269958</v>
      </c>
      <c r="O12" s="477">
        <v>116</v>
      </c>
      <c r="P12" s="211">
        <f t="shared" si="10"/>
        <v>-0.77946768060836502</v>
      </c>
      <c r="Q12" s="477">
        <v>475</v>
      </c>
      <c r="R12" s="211">
        <f t="shared" si="11"/>
        <v>-9.6958174904942962E-2</v>
      </c>
      <c r="S12" s="499">
        <v>504</v>
      </c>
      <c r="T12" s="530">
        <f t="shared" si="0"/>
        <v>0.95817490494296575</v>
      </c>
      <c r="U12" s="509">
        <v>492</v>
      </c>
      <c r="V12" s="530">
        <f t="shared" si="1"/>
        <v>0.93536121673003803</v>
      </c>
      <c r="W12" s="509">
        <v>459</v>
      </c>
      <c r="X12" s="530">
        <f t="shared" si="2"/>
        <v>0.87262357414448666</v>
      </c>
      <c r="Y12" s="509">
        <v>409</v>
      </c>
      <c r="Z12" s="530">
        <f t="shared" si="3"/>
        <v>0.77756653992395441</v>
      </c>
    </row>
    <row r="13" spans="1:26" ht="15.75" thickBot="1" x14ac:dyDescent="0.3">
      <c r="A13" s="56" t="s">
        <v>7</v>
      </c>
      <c r="B13" s="59">
        <f>SUM(B7:B12)</f>
        <v>6836</v>
      </c>
      <c r="C13" s="63">
        <f>SUM(C7:C12)</f>
        <v>3407</v>
      </c>
      <c r="D13" s="77">
        <f>((C13/$B13))-1</f>
        <v>-0.50160912814511405</v>
      </c>
      <c r="E13" s="63">
        <f>SUM(E7:E12)</f>
        <v>3721</v>
      </c>
      <c r="F13" s="77">
        <f t="shared" si="5"/>
        <v>-0.4556758338209479</v>
      </c>
      <c r="G13" s="63">
        <f>SUM(G7:G12)</f>
        <v>5155</v>
      </c>
      <c r="H13" s="77">
        <f t="shared" si="6"/>
        <v>-0.24590403744880052</v>
      </c>
      <c r="I13" s="63">
        <f>SUM(I7:I12)</f>
        <v>4110</v>
      </c>
      <c r="J13" s="77">
        <f>((I13/$B13))-1</f>
        <v>-0.3987712112346401</v>
      </c>
      <c r="K13" s="63">
        <f>SUM(K7:K12)</f>
        <v>4670</v>
      </c>
      <c r="L13" s="77">
        <f t="shared" si="8"/>
        <v>-0.31685196021064954</v>
      </c>
      <c r="M13" s="63">
        <f>SUM(M7:M12)</f>
        <v>4883</v>
      </c>
      <c r="N13" s="77">
        <f>((M13/$B13))-1</f>
        <v>-0.28569338794616739</v>
      </c>
      <c r="O13" s="63">
        <f>SUM(O7:O12)</f>
        <v>4607</v>
      </c>
      <c r="P13" s="77">
        <f>((O13/$B13))-1</f>
        <v>-0.32606787595084841</v>
      </c>
      <c r="Q13" s="63">
        <f>SUM(Q7:Q12)</f>
        <v>5227</v>
      </c>
      <c r="R13" s="77">
        <f t="shared" si="11"/>
        <v>-0.23537156231714451</v>
      </c>
      <c r="S13" s="504">
        <f>SUM(S7:S12)</f>
        <v>5212</v>
      </c>
      <c r="T13" s="492">
        <f t="shared" si="0"/>
        <v>0.76243417203042718</v>
      </c>
      <c r="U13" s="504">
        <f>SUM(U7:U12)</f>
        <v>4695</v>
      </c>
      <c r="V13" s="492">
        <f t="shared" si="1"/>
        <v>0.68680514921006441</v>
      </c>
      <c r="W13" s="504">
        <f>SUM(W7:W12)</f>
        <v>4883</v>
      </c>
      <c r="X13" s="492">
        <f t="shared" si="2"/>
        <v>0.71430661205383261</v>
      </c>
      <c r="Y13" s="504">
        <f>SUM(Y7:Y12)</f>
        <v>5117</v>
      </c>
      <c r="Z13" s="492">
        <f t="shared" si="3"/>
        <v>0.74853715623171446</v>
      </c>
    </row>
  </sheetData>
  <mergeCells count="3">
    <mergeCell ref="A5:Z5"/>
    <mergeCell ref="A3:Z3"/>
    <mergeCell ref="A2:Z2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>
    <oddFooter>&amp;LFonte: Sistema WEBSAASS&amp;RPag.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Z12"/>
  <sheetViews>
    <sheetView workbookViewId="0">
      <selection activeCell="A5" sqref="A5:Z12"/>
    </sheetView>
  </sheetViews>
  <sheetFormatPr defaultColWidth="8.85546875" defaultRowHeight="15" x14ac:dyDescent="0.25"/>
  <cols>
    <col min="1" max="1" width="39.42578125" bestFit="1" customWidth="1"/>
    <col min="3" max="3" width="5.42578125" bestFit="1" customWidth="1"/>
    <col min="4" max="4" width="7.140625" bestFit="1" customWidth="1"/>
    <col min="5" max="5" width="5.42578125" bestFit="1" customWidth="1"/>
    <col min="6" max="6" width="7.140625" bestFit="1" customWidth="1"/>
    <col min="7" max="7" width="5.42578125" bestFit="1" customWidth="1"/>
    <col min="8" max="8" width="7.140625" bestFit="1" customWidth="1"/>
    <col min="9" max="9" width="5.42578125" bestFit="1" customWidth="1"/>
    <col min="10" max="10" width="7.140625" bestFit="1" customWidth="1"/>
    <col min="11" max="11" width="5.42578125" bestFit="1" customWidth="1"/>
    <col min="12" max="12" width="7.140625" bestFit="1" customWidth="1"/>
    <col min="13" max="13" width="5.42578125" bestFit="1" customWidth="1"/>
    <col min="14" max="14" width="7.140625" bestFit="1" customWidth="1"/>
    <col min="15" max="15" width="5.42578125" bestFit="1" customWidth="1"/>
    <col min="16" max="16" width="8.140625" bestFit="1" customWidth="1"/>
    <col min="17" max="17" width="5.42578125" bestFit="1" customWidth="1"/>
    <col min="18" max="18" width="8.140625" bestFit="1" customWidth="1"/>
    <col min="19" max="19" width="5.42578125" bestFit="1" customWidth="1"/>
    <col min="20" max="20" width="7.5703125" bestFit="1" customWidth="1"/>
    <col min="21" max="21" width="5.42578125" bestFit="1" customWidth="1"/>
    <col min="22" max="22" width="6.5703125" bestFit="1" customWidth="1"/>
    <col min="23" max="23" width="5.42578125" bestFit="1" customWidth="1"/>
    <col min="24" max="24" width="7.5703125" bestFit="1" customWidth="1"/>
    <col min="25" max="25" width="5.42578125" bestFit="1" customWidth="1"/>
    <col min="26" max="26" width="7.5703125" bestFit="1" customWidth="1"/>
  </cols>
  <sheetData>
    <row r="2" spans="1:26" ht="18" x14ac:dyDescent="0.35">
      <c r="A2" s="584" t="s">
        <v>276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</row>
    <row r="3" spans="1:26" ht="18" x14ac:dyDescent="0.35">
      <c r="A3" s="584" t="s">
        <v>246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</row>
    <row r="5" spans="1:26" ht="15.75" x14ac:dyDescent="0.25">
      <c r="A5" s="585" t="s">
        <v>287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</row>
    <row r="6" spans="1:26" ht="24.75" thickBot="1" x14ac:dyDescent="0.3">
      <c r="A6" s="191" t="s">
        <v>15</v>
      </c>
      <c r="B6" s="192" t="s">
        <v>16</v>
      </c>
      <c r="C6" s="510" t="s">
        <v>242</v>
      </c>
      <c r="D6" s="511" t="s">
        <v>1</v>
      </c>
      <c r="E6" s="510" t="s">
        <v>243</v>
      </c>
      <c r="F6" s="511" t="s">
        <v>1</v>
      </c>
      <c r="G6" s="472" t="s">
        <v>263</v>
      </c>
      <c r="H6" s="473" t="s">
        <v>1</v>
      </c>
      <c r="I6" s="472" t="s">
        <v>264</v>
      </c>
      <c r="J6" s="473" t="s">
        <v>1</v>
      </c>
      <c r="K6" s="472" t="s">
        <v>265</v>
      </c>
      <c r="L6" s="473" t="s">
        <v>1</v>
      </c>
      <c r="M6" s="472" t="s">
        <v>267</v>
      </c>
      <c r="N6" s="473" t="s">
        <v>1</v>
      </c>
      <c r="O6" s="472" t="s">
        <v>268</v>
      </c>
      <c r="P6" s="473" t="s">
        <v>1</v>
      </c>
      <c r="Q6" s="472" t="s">
        <v>2</v>
      </c>
      <c r="R6" s="473" t="s">
        <v>1</v>
      </c>
      <c r="S6" s="282" t="s">
        <v>3</v>
      </c>
      <c r="T6" s="283" t="s">
        <v>1</v>
      </c>
      <c r="U6" s="282" t="s">
        <v>4</v>
      </c>
      <c r="V6" s="283" t="s">
        <v>1</v>
      </c>
      <c r="W6" s="282" t="s">
        <v>5</v>
      </c>
      <c r="X6" s="283" t="s">
        <v>1</v>
      </c>
      <c r="Y6" s="282" t="s">
        <v>6</v>
      </c>
      <c r="Z6" s="283" t="s">
        <v>1</v>
      </c>
    </row>
    <row r="7" spans="1:26" ht="15.75" thickTop="1" x14ac:dyDescent="0.25">
      <c r="A7" s="193" t="s">
        <v>9</v>
      </c>
      <c r="B7" s="1">
        <v>666</v>
      </c>
      <c r="C7" s="395">
        <v>520</v>
      </c>
      <c r="D7" s="397">
        <f>((C7/$B7))-1</f>
        <v>-0.21921921921921927</v>
      </c>
      <c r="E7" s="395">
        <v>511</v>
      </c>
      <c r="F7" s="397">
        <f>((E7/$B7))-1</f>
        <v>-0.23273273273273276</v>
      </c>
      <c r="G7" s="2">
        <v>584</v>
      </c>
      <c r="H7" s="5">
        <f>((G7/$B7))-1</f>
        <v>-0.12312312312312312</v>
      </c>
      <c r="I7" s="395">
        <v>545</v>
      </c>
      <c r="J7" s="5">
        <f>((I7/$B7))-1</f>
        <v>-0.18168168168168164</v>
      </c>
      <c r="K7" s="395">
        <v>522</v>
      </c>
      <c r="L7" s="5">
        <f>((K7/$B7))-1</f>
        <v>-0.21621621621621623</v>
      </c>
      <c r="M7" s="395">
        <v>721</v>
      </c>
      <c r="N7" s="5">
        <f>((M7/$B7))-1</f>
        <v>8.2582582582582553E-2</v>
      </c>
      <c r="O7" s="2">
        <v>694</v>
      </c>
      <c r="P7" s="5">
        <f>((O7/$B7))-1</f>
        <v>4.2042042042041983E-2</v>
      </c>
      <c r="Q7" s="2">
        <v>688</v>
      </c>
      <c r="R7" s="5">
        <f>((Q7/$B7))-1</f>
        <v>3.3033033033033066E-2</v>
      </c>
      <c r="S7" s="395">
        <v>549</v>
      </c>
      <c r="T7" s="397">
        <f t="shared" ref="T7:T12" si="0">S7/$B7</f>
        <v>0.82432432432432434</v>
      </c>
      <c r="U7" s="395">
        <v>490</v>
      </c>
      <c r="V7" s="397">
        <f t="shared" ref="V7:V12" si="1">U7/$B7</f>
        <v>0.7357357357357357</v>
      </c>
      <c r="W7" s="395">
        <v>632</v>
      </c>
      <c r="X7" s="397">
        <f t="shared" ref="X7:X12" si="2">W7/$B7</f>
        <v>0.94894894894894899</v>
      </c>
      <c r="Y7" s="395">
        <v>553</v>
      </c>
      <c r="Z7" s="397">
        <f t="shared" ref="Z7:Z12" si="3">Y7/$B7</f>
        <v>0.83033033033033032</v>
      </c>
    </row>
    <row r="8" spans="1:26" x14ac:dyDescent="0.25">
      <c r="A8" s="193" t="s">
        <v>10</v>
      </c>
      <c r="B8" s="194">
        <v>2664</v>
      </c>
      <c r="C8" s="499">
        <v>2020</v>
      </c>
      <c r="D8" s="397">
        <f t="shared" ref="D8:D12" si="4">((C8/$B8))-1</f>
        <v>-0.24174174174174179</v>
      </c>
      <c r="E8" s="499">
        <v>2136</v>
      </c>
      <c r="F8" s="397">
        <f t="shared" ref="F8:F12" si="5">((E8/$B8))-1</f>
        <v>-0.19819819819819817</v>
      </c>
      <c r="G8" s="195">
        <v>2680</v>
      </c>
      <c r="H8" s="5">
        <f t="shared" ref="H8:H12" si="6">((G8/$B8))-1</f>
        <v>6.0060060060060927E-3</v>
      </c>
      <c r="I8" s="476">
        <v>2541</v>
      </c>
      <c r="J8" s="5">
        <f t="shared" ref="J8:J12" si="7">((I8/$B8))-1</f>
        <v>-4.6171171171171199E-2</v>
      </c>
      <c r="K8" s="476">
        <v>2852</v>
      </c>
      <c r="L8" s="5">
        <f t="shared" ref="L8:L12" si="8">((K8/$B8))-1</f>
        <v>7.057057057057059E-2</v>
      </c>
      <c r="M8" s="476">
        <v>3097</v>
      </c>
      <c r="N8" s="5">
        <f t="shared" ref="N8:N12" si="9">((M8/$B8))-1</f>
        <v>0.16253753753753752</v>
      </c>
      <c r="O8" s="195">
        <v>2677</v>
      </c>
      <c r="P8" s="5">
        <f t="shared" ref="P8:P12" si="10">((O8/$B8))-1</f>
        <v>4.8798798798799226E-3</v>
      </c>
      <c r="Q8" s="195">
        <v>2809</v>
      </c>
      <c r="R8" s="5">
        <f t="shared" ref="R8:R12" si="11">((Q8/$B8))-1</f>
        <v>5.442942942942941E-2</v>
      </c>
      <c r="S8" s="499">
        <v>2912</v>
      </c>
      <c r="T8" s="507">
        <f t="shared" si="0"/>
        <v>1.0930930930930931</v>
      </c>
      <c r="U8" s="499">
        <v>2586</v>
      </c>
      <c r="V8" s="507">
        <f t="shared" si="1"/>
        <v>0.97072072072072069</v>
      </c>
      <c r="W8" s="499">
        <v>3227</v>
      </c>
      <c r="X8" s="507">
        <f t="shared" si="2"/>
        <v>1.2113363363363363</v>
      </c>
      <c r="Y8" s="499">
        <v>2927</v>
      </c>
      <c r="Z8" s="507">
        <f t="shared" si="3"/>
        <v>1.0987237237237237</v>
      </c>
    </row>
    <row r="9" spans="1:26" x14ac:dyDescent="0.25">
      <c r="A9" s="193" t="s">
        <v>11</v>
      </c>
      <c r="B9" s="194">
        <v>526</v>
      </c>
      <c r="C9" s="499">
        <v>530</v>
      </c>
      <c r="D9" s="397">
        <f t="shared" si="4"/>
        <v>7.6045627376426506E-3</v>
      </c>
      <c r="E9" s="499">
        <v>487</v>
      </c>
      <c r="F9" s="397">
        <f t="shared" si="5"/>
        <v>-7.4144486692015232E-2</v>
      </c>
      <c r="G9" s="195">
        <v>642</v>
      </c>
      <c r="H9" s="5">
        <f t="shared" si="6"/>
        <v>0.22053231939163509</v>
      </c>
      <c r="I9" s="476">
        <v>539</v>
      </c>
      <c r="J9" s="5">
        <f t="shared" si="7"/>
        <v>2.4714828897338448E-2</v>
      </c>
      <c r="K9" s="476">
        <v>552</v>
      </c>
      <c r="L9" s="5">
        <f t="shared" si="8"/>
        <v>4.9429657794676896E-2</v>
      </c>
      <c r="M9" s="476">
        <v>319</v>
      </c>
      <c r="N9" s="5">
        <f t="shared" si="9"/>
        <v>-0.39353612167300378</v>
      </c>
      <c r="O9" s="195">
        <v>513</v>
      </c>
      <c r="P9" s="5">
        <f t="shared" si="10"/>
        <v>-2.4714828897338448E-2</v>
      </c>
      <c r="Q9" s="195">
        <v>613</v>
      </c>
      <c r="R9" s="5">
        <f t="shared" si="11"/>
        <v>0.16539923954372626</v>
      </c>
      <c r="S9" s="499">
        <v>564</v>
      </c>
      <c r="T9" s="507">
        <f t="shared" si="0"/>
        <v>1.0722433460076046</v>
      </c>
      <c r="U9" s="499">
        <v>517</v>
      </c>
      <c r="V9" s="507">
        <f t="shared" si="1"/>
        <v>0.9828897338403042</v>
      </c>
      <c r="W9" s="499">
        <v>493</v>
      </c>
      <c r="X9" s="507">
        <f t="shared" si="2"/>
        <v>0.93726235741444863</v>
      </c>
      <c r="Y9" s="499">
        <v>369</v>
      </c>
      <c r="Z9" s="507">
        <f t="shared" si="3"/>
        <v>0.70152091254752846</v>
      </c>
    </row>
    <row r="10" spans="1:26" x14ac:dyDescent="0.25">
      <c r="A10" s="196" t="s">
        <v>43</v>
      </c>
      <c r="B10" s="197">
        <v>526</v>
      </c>
      <c r="C10" s="501">
        <v>291</v>
      </c>
      <c r="D10" s="491">
        <f t="shared" si="4"/>
        <v>-0.44676806083650189</v>
      </c>
      <c r="E10" s="499">
        <v>290</v>
      </c>
      <c r="F10" s="491">
        <f t="shared" si="5"/>
        <v>-0.4486692015209125</v>
      </c>
      <c r="G10" s="198">
        <v>433</v>
      </c>
      <c r="H10" s="50">
        <f t="shared" si="6"/>
        <v>-0.17680608365019013</v>
      </c>
      <c r="I10" s="476">
        <v>467</v>
      </c>
      <c r="J10" s="50">
        <f t="shared" si="7"/>
        <v>-0.11216730038022815</v>
      </c>
      <c r="K10" s="476">
        <v>419</v>
      </c>
      <c r="L10" s="50">
        <f t="shared" si="8"/>
        <v>-0.20342205323193918</v>
      </c>
      <c r="M10" s="476">
        <v>405</v>
      </c>
      <c r="N10" s="50">
        <f t="shared" si="9"/>
        <v>-0.23003802281368824</v>
      </c>
      <c r="O10" s="198">
        <v>589</v>
      </c>
      <c r="P10" s="289">
        <f t="shared" si="10"/>
        <v>0.1197718631178708</v>
      </c>
      <c r="Q10" s="198">
        <v>589</v>
      </c>
      <c r="R10" s="289">
        <f t="shared" si="11"/>
        <v>0.1197718631178708</v>
      </c>
      <c r="S10" s="501">
        <v>294</v>
      </c>
      <c r="T10" s="507">
        <f t="shared" si="0"/>
        <v>0.55893536121673004</v>
      </c>
      <c r="U10" s="499">
        <v>326</v>
      </c>
      <c r="V10" s="507">
        <f t="shared" si="1"/>
        <v>0.61977186311787069</v>
      </c>
      <c r="W10" s="499">
        <v>321</v>
      </c>
      <c r="X10" s="507">
        <f t="shared" si="2"/>
        <v>0.61026615969581754</v>
      </c>
      <c r="Y10" s="499">
        <v>304</v>
      </c>
      <c r="Z10" s="507">
        <f t="shared" si="3"/>
        <v>0.57794676806083645</v>
      </c>
    </row>
    <row r="11" spans="1:26" ht="15.75" thickBot="1" x14ac:dyDescent="0.3">
      <c r="A11" s="199" t="s">
        <v>14</v>
      </c>
      <c r="B11" s="200">
        <v>526</v>
      </c>
      <c r="C11" s="505">
        <v>202</v>
      </c>
      <c r="D11" s="506">
        <f t="shared" si="4"/>
        <v>-0.61596958174904937</v>
      </c>
      <c r="E11" s="509">
        <v>187</v>
      </c>
      <c r="F11" s="506">
        <f t="shared" si="5"/>
        <v>-0.64448669201520914</v>
      </c>
      <c r="G11" s="201">
        <v>327</v>
      </c>
      <c r="H11" s="202">
        <f t="shared" si="6"/>
        <v>-0.37832699619771859</v>
      </c>
      <c r="I11" s="477">
        <v>415</v>
      </c>
      <c r="J11" s="202">
        <f t="shared" si="7"/>
        <v>-0.21102661596958172</v>
      </c>
      <c r="K11" s="477">
        <v>544</v>
      </c>
      <c r="L11" s="202">
        <f t="shared" si="8"/>
        <v>3.4220532319391594E-2</v>
      </c>
      <c r="M11" s="477">
        <v>451</v>
      </c>
      <c r="N11" s="202">
        <f t="shared" si="9"/>
        <v>-0.14258555133079853</v>
      </c>
      <c r="O11" s="201">
        <v>475</v>
      </c>
      <c r="P11" s="202">
        <f t="shared" si="10"/>
        <v>-9.6958174904942962E-2</v>
      </c>
      <c r="Q11" s="201">
        <v>475</v>
      </c>
      <c r="R11" s="202">
        <f t="shared" si="11"/>
        <v>-9.6958174904942962E-2</v>
      </c>
      <c r="S11" s="509">
        <v>250</v>
      </c>
      <c r="T11" s="530">
        <f t="shared" si="0"/>
        <v>0.47528517110266161</v>
      </c>
      <c r="U11" s="509">
        <v>224</v>
      </c>
      <c r="V11" s="530">
        <f t="shared" si="1"/>
        <v>0.42585551330798477</v>
      </c>
      <c r="W11" s="509">
        <v>193</v>
      </c>
      <c r="X11" s="530">
        <f t="shared" si="2"/>
        <v>0.36692015209125473</v>
      </c>
      <c r="Y11" s="509">
        <v>243</v>
      </c>
      <c r="Z11" s="530">
        <f t="shared" si="3"/>
        <v>0.46197718631178708</v>
      </c>
    </row>
    <row r="12" spans="1:26" ht="15.75" thickBot="1" x14ac:dyDescent="0.3">
      <c r="A12" s="56" t="s">
        <v>7</v>
      </c>
      <c r="B12" s="59">
        <f>SUM(B7:B11)</f>
        <v>4908</v>
      </c>
      <c r="C12" s="63">
        <f>SUM(C7:C11)</f>
        <v>3563</v>
      </c>
      <c r="D12" s="77">
        <f t="shared" si="4"/>
        <v>-0.27404237978810109</v>
      </c>
      <c r="E12" s="63">
        <f>SUM(E7:E11)</f>
        <v>3611</v>
      </c>
      <c r="F12" s="77">
        <f t="shared" si="5"/>
        <v>-0.26426242868785654</v>
      </c>
      <c r="G12" s="63">
        <f>SUM(G7:G11)</f>
        <v>4666</v>
      </c>
      <c r="H12" s="77">
        <f t="shared" si="6"/>
        <v>-4.9307253463732659E-2</v>
      </c>
      <c r="I12" s="63">
        <f>SUM(I7:I11)</f>
        <v>4507</v>
      </c>
      <c r="J12" s="77">
        <f t="shared" si="7"/>
        <v>-8.1703341483292613E-2</v>
      </c>
      <c r="K12" s="63">
        <f>SUM(K7:K11)</f>
        <v>4889</v>
      </c>
      <c r="L12" s="77">
        <f t="shared" si="8"/>
        <v>-3.871230643846757E-3</v>
      </c>
      <c r="M12" s="63">
        <f>SUM(M7:M11)</f>
        <v>4993</v>
      </c>
      <c r="N12" s="77">
        <f t="shared" si="9"/>
        <v>1.7318663406682866E-2</v>
      </c>
      <c r="O12" s="63">
        <f>SUM(O7:O11)</f>
        <v>4948</v>
      </c>
      <c r="P12" s="77">
        <f t="shared" si="10"/>
        <v>8.1499592502036755E-3</v>
      </c>
      <c r="Q12" s="63">
        <f>SUM(Q7:Q11)</f>
        <v>5174</v>
      </c>
      <c r="R12" s="77">
        <f t="shared" si="11"/>
        <v>5.4197229013855042E-2</v>
      </c>
      <c r="S12" s="504">
        <f>SUM(S7:S11)</f>
        <v>4569</v>
      </c>
      <c r="T12" s="492">
        <f t="shared" si="0"/>
        <v>0.93092909535452317</v>
      </c>
      <c r="U12" s="504">
        <f>SUM(U7:U11)</f>
        <v>4143</v>
      </c>
      <c r="V12" s="492">
        <f t="shared" si="1"/>
        <v>0.84413202933985332</v>
      </c>
      <c r="W12" s="504">
        <f>SUM(W7:W11)</f>
        <v>4866</v>
      </c>
      <c r="X12" s="492">
        <f t="shared" si="2"/>
        <v>0.99144254278728605</v>
      </c>
      <c r="Y12" s="504">
        <f>SUM(Y7:Y11)</f>
        <v>4396</v>
      </c>
      <c r="Z12" s="492">
        <f t="shared" si="3"/>
        <v>0.89568052159739198</v>
      </c>
    </row>
  </sheetData>
  <mergeCells count="3">
    <mergeCell ref="A5:Z5"/>
    <mergeCell ref="A2:Z2"/>
    <mergeCell ref="A3:Z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headerFooter>
    <oddFooter>&amp;LFonte: Sistema WEBSAASS&amp;RPag.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Z12"/>
  <sheetViews>
    <sheetView workbookViewId="0">
      <selection activeCell="A5" sqref="A5:Z12"/>
    </sheetView>
  </sheetViews>
  <sheetFormatPr defaultColWidth="8.85546875" defaultRowHeight="15" x14ac:dyDescent="0.25"/>
  <cols>
    <col min="1" max="1" width="39.42578125" bestFit="1" customWidth="1"/>
    <col min="3" max="3" width="5.42578125" bestFit="1" customWidth="1"/>
    <col min="4" max="4" width="8.140625" bestFit="1" customWidth="1"/>
    <col min="5" max="5" width="5.42578125" bestFit="1" customWidth="1"/>
    <col min="6" max="6" width="8.140625" bestFit="1" customWidth="1"/>
    <col min="7" max="7" width="5.42578125" bestFit="1" customWidth="1"/>
    <col min="8" max="8" width="7.140625" bestFit="1" customWidth="1"/>
    <col min="9" max="9" width="5.42578125" bestFit="1" customWidth="1"/>
    <col min="10" max="10" width="7.140625" bestFit="1" customWidth="1"/>
    <col min="11" max="11" width="5.42578125" bestFit="1" customWidth="1"/>
    <col min="12" max="12" width="7.140625" bestFit="1" customWidth="1"/>
    <col min="13" max="13" width="5.42578125" bestFit="1" customWidth="1"/>
    <col min="14" max="14" width="7.140625" bestFit="1" customWidth="1"/>
    <col min="15" max="15" width="5.42578125" bestFit="1" customWidth="1"/>
    <col min="16" max="16" width="7.140625" bestFit="1" customWidth="1"/>
    <col min="17" max="17" width="5.42578125" bestFit="1" customWidth="1"/>
    <col min="18" max="18" width="7.140625" bestFit="1" customWidth="1"/>
    <col min="19" max="19" width="5.42578125" bestFit="1" customWidth="1"/>
    <col min="20" max="20" width="7.5703125" bestFit="1" customWidth="1"/>
    <col min="21" max="21" width="5.42578125" bestFit="1" customWidth="1"/>
    <col min="22" max="22" width="6.5703125" bestFit="1" customWidth="1"/>
    <col min="23" max="23" width="5.42578125" bestFit="1" customWidth="1"/>
    <col min="24" max="24" width="7.5703125" bestFit="1" customWidth="1"/>
    <col min="25" max="25" width="5.42578125" bestFit="1" customWidth="1"/>
    <col min="26" max="26" width="7.5703125" bestFit="1" customWidth="1"/>
  </cols>
  <sheetData>
    <row r="2" spans="1:26" ht="18" x14ac:dyDescent="0.35">
      <c r="A2" s="584" t="s">
        <v>276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</row>
    <row r="3" spans="1:26" ht="18" x14ac:dyDescent="0.35">
      <c r="A3" s="584" t="s">
        <v>0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</row>
    <row r="5" spans="1:26" ht="15.75" x14ac:dyDescent="0.25">
      <c r="A5" s="585" t="s">
        <v>286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</row>
    <row r="6" spans="1:26" ht="24.75" thickBot="1" x14ac:dyDescent="0.3">
      <c r="A6" s="179" t="s">
        <v>15</v>
      </c>
      <c r="B6" s="180" t="s">
        <v>16</v>
      </c>
      <c r="C6" s="510" t="s">
        <v>242</v>
      </c>
      <c r="D6" s="511" t="s">
        <v>1</v>
      </c>
      <c r="E6" s="510" t="s">
        <v>243</v>
      </c>
      <c r="F6" s="511" t="s">
        <v>1</v>
      </c>
      <c r="G6" s="472" t="s">
        <v>263</v>
      </c>
      <c r="H6" s="473" t="s">
        <v>1</v>
      </c>
      <c r="I6" s="472" t="s">
        <v>264</v>
      </c>
      <c r="J6" s="473" t="s">
        <v>1</v>
      </c>
      <c r="K6" s="472" t="s">
        <v>265</v>
      </c>
      <c r="L6" s="473" t="s">
        <v>1</v>
      </c>
      <c r="M6" s="472" t="s">
        <v>267</v>
      </c>
      <c r="N6" s="473" t="s">
        <v>1</v>
      </c>
      <c r="O6" s="472" t="s">
        <v>268</v>
      </c>
      <c r="P6" s="473" t="s">
        <v>1</v>
      </c>
      <c r="Q6" s="472" t="s">
        <v>2</v>
      </c>
      <c r="R6" s="473" t="s">
        <v>1</v>
      </c>
      <c r="S6" s="282" t="s">
        <v>3</v>
      </c>
      <c r="T6" s="283" t="s">
        <v>1</v>
      </c>
      <c r="U6" s="282" t="s">
        <v>4</v>
      </c>
      <c r="V6" s="283" t="s">
        <v>1</v>
      </c>
      <c r="W6" s="282" t="s">
        <v>5</v>
      </c>
      <c r="X6" s="283" t="s">
        <v>1</v>
      </c>
      <c r="Y6" s="282" t="s">
        <v>6</v>
      </c>
      <c r="Z6" s="283" t="s">
        <v>1</v>
      </c>
    </row>
    <row r="7" spans="1:26" ht="15.75" thickTop="1" x14ac:dyDescent="0.25">
      <c r="A7" s="181" t="s">
        <v>9</v>
      </c>
      <c r="B7" s="1">
        <v>666</v>
      </c>
      <c r="C7" s="395">
        <v>541</v>
      </c>
      <c r="D7" s="397">
        <f>((C7/$B7))-1</f>
        <v>-0.18768768768768773</v>
      </c>
      <c r="E7" s="395">
        <v>536</v>
      </c>
      <c r="F7" s="397">
        <f>((E7/$B7))-1</f>
        <v>-0.19519519519519524</v>
      </c>
      <c r="G7" s="2">
        <v>546</v>
      </c>
      <c r="H7" s="5">
        <f>((G7/$B7))-1</f>
        <v>-0.18018018018018023</v>
      </c>
      <c r="I7" s="395">
        <v>580</v>
      </c>
      <c r="J7" s="5">
        <f>((I7/$B7))-1</f>
        <v>-0.12912912912912911</v>
      </c>
      <c r="K7" s="395">
        <v>553</v>
      </c>
      <c r="L7" s="5">
        <f>((K7/$B7))-1</f>
        <v>-0.16966966966966968</v>
      </c>
      <c r="M7" s="395">
        <v>597</v>
      </c>
      <c r="N7" s="5">
        <f>((M7/$B7))-1</f>
        <v>-0.10360360360360366</v>
      </c>
      <c r="O7" s="2">
        <v>726</v>
      </c>
      <c r="P7" s="5">
        <f>((O7/$B7))-1</f>
        <v>9.0090090090090058E-2</v>
      </c>
      <c r="Q7" s="395">
        <v>830</v>
      </c>
      <c r="R7" s="5">
        <f>((Q7/$B7))-1</f>
        <v>0.24624624624624625</v>
      </c>
      <c r="S7" s="395">
        <v>780</v>
      </c>
      <c r="T7" s="397">
        <f t="shared" ref="T7:T12" si="0">S7/$B7</f>
        <v>1.1711711711711712</v>
      </c>
      <c r="U7" s="395">
        <v>626</v>
      </c>
      <c r="V7" s="397">
        <f t="shared" ref="V7:V12" si="1">U7/$B7</f>
        <v>0.93993993993993996</v>
      </c>
      <c r="W7" s="395">
        <v>691</v>
      </c>
      <c r="X7" s="397">
        <f t="shared" ref="X7:X12" si="2">W7/$B7</f>
        <v>1.0375375375375375</v>
      </c>
      <c r="Y7" s="395">
        <v>670</v>
      </c>
      <c r="Z7" s="397">
        <f t="shared" ref="Z7:Z12" si="3">Y7/$B7</f>
        <v>1.0060060060060061</v>
      </c>
    </row>
    <row r="8" spans="1:26" x14ac:dyDescent="0.25">
      <c r="A8" s="181" t="s">
        <v>10</v>
      </c>
      <c r="B8" s="182">
        <v>2664</v>
      </c>
      <c r="C8" s="499">
        <v>2192</v>
      </c>
      <c r="D8" s="397">
        <f t="shared" ref="D8:D12" si="4">((C8/$B8))-1</f>
        <v>-0.17717717717717718</v>
      </c>
      <c r="E8" s="499">
        <v>2177</v>
      </c>
      <c r="F8" s="397">
        <f t="shared" ref="F8:F12" si="5">((E8/$B8))-1</f>
        <v>-0.18280780780780781</v>
      </c>
      <c r="G8" s="183">
        <v>2414</v>
      </c>
      <c r="H8" s="5">
        <f t="shared" ref="H8:H12" si="6">((G8/$B8))-1</f>
        <v>-9.3843843843843811E-2</v>
      </c>
      <c r="I8" s="476">
        <v>2463</v>
      </c>
      <c r="J8" s="5">
        <f t="shared" ref="J8:J12" si="7">((I8/$B8))-1</f>
        <v>-7.5450450450450401E-2</v>
      </c>
      <c r="K8" s="476">
        <v>2283</v>
      </c>
      <c r="L8" s="5">
        <f t="shared" ref="L8:L12" si="8">((K8/$B8))-1</f>
        <v>-0.14301801801801806</v>
      </c>
      <c r="M8" s="476">
        <v>2337</v>
      </c>
      <c r="N8" s="5">
        <f t="shared" ref="N8:N12" si="9">((M8/$B8))-1</f>
        <v>-0.12274774774774777</v>
      </c>
      <c r="O8" s="183">
        <v>2675</v>
      </c>
      <c r="P8" s="5">
        <f t="shared" ref="P8:P12" si="10">((O8/$B8))-1</f>
        <v>4.1291291291292165E-3</v>
      </c>
      <c r="Q8" s="476">
        <v>3610</v>
      </c>
      <c r="R8" s="5">
        <f t="shared" ref="R8:R12" si="11">((Q8/$B8))-1</f>
        <v>0.35510510510510507</v>
      </c>
      <c r="S8" s="499">
        <v>3186</v>
      </c>
      <c r="T8" s="507">
        <f t="shared" si="0"/>
        <v>1.1959459459459461</v>
      </c>
      <c r="U8" s="499">
        <v>2538</v>
      </c>
      <c r="V8" s="507">
        <f t="shared" si="1"/>
        <v>0.95270270270270274</v>
      </c>
      <c r="W8" s="499">
        <v>2659</v>
      </c>
      <c r="X8" s="507">
        <f t="shared" si="2"/>
        <v>0.99812312312312312</v>
      </c>
      <c r="Y8" s="499">
        <v>2525</v>
      </c>
      <c r="Z8" s="507">
        <f t="shared" si="3"/>
        <v>0.94782282282282282</v>
      </c>
    </row>
    <row r="9" spans="1:26" x14ac:dyDescent="0.25">
      <c r="A9" s="181" t="s">
        <v>11</v>
      </c>
      <c r="B9" s="182">
        <v>789</v>
      </c>
      <c r="C9" s="499">
        <v>496</v>
      </c>
      <c r="D9" s="397">
        <f t="shared" si="4"/>
        <v>-0.37135614702154629</v>
      </c>
      <c r="E9" s="499">
        <v>553</v>
      </c>
      <c r="F9" s="397">
        <f t="shared" si="5"/>
        <v>-0.29911280101394166</v>
      </c>
      <c r="G9" s="183">
        <v>639</v>
      </c>
      <c r="H9" s="5">
        <f t="shared" si="6"/>
        <v>-0.1901140684410646</v>
      </c>
      <c r="I9" s="476">
        <v>665</v>
      </c>
      <c r="J9" s="5">
        <f t="shared" si="7"/>
        <v>-0.15716096324461348</v>
      </c>
      <c r="K9" s="476">
        <v>711</v>
      </c>
      <c r="L9" s="5">
        <f t="shared" si="8"/>
        <v>-9.8859315589353569E-2</v>
      </c>
      <c r="M9" s="476">
        <v>823</v>
      </c>
      <c r="N9" s="5">
        <f t="shared" si="9"/>
        <v>4.3092522179974724E-2</v>
      </c>
      <c r="O9" s="183">
        <v>815</v>
      </c>
      <c r="P9" s="5">
        <f t="shared" si="10"/>
        <v>3.2953105196451116E-2</v>
      </c>
      <c r="Q9" s="476">
        <v>831</v>
      </c>
      <c r="R9" s="5">
        <f t="shared" si="11"/>
        <v>5.323193916349811E-2</v>
      </c>
      <c r="S9" s="499">
        <v>626</v>
      </c>
      <c r="T9" s="507">
        <f t="shared" si="0"/>
        <v>0.79340937896070973</v>
      </c>
      <c r="U9" s="499">
        <v>668</v>
      </c>
      <c r="V9" s="507">
        <f t="shared" si="1"/>
        <v>0.84664131812420784</v>
      </c>
      <c r="W9" s="499">
        <v>693</v>
      </c>
      <c r="X9" s="507">
        <f t="shared" si="2"/>
        <v>0.87832699619771859</v>
      </c>
      <c r="Y9" s="499">
        <v>518</v>
      </c>
      <c r="Z9" s="507">
        <f t="shared" si="3"/>
        <v>0.65652724968314324</v>
      </c>
    </row>
    <row r="10" spans="1:26" x14ac:dyDescent="0.25">
      <c r="A10" s="184" t="s">
        <v>43</v>
      </c>
      <c r="B10" s="185">
        <v>526</v>
      </c>
      <c r="C10" s="501">
        <v>248</v>
      </c>
      <c r="D10" s="491">
        <f t="shared" si="4"/>
        <v>-0.52851711026615966</v>
      </c>
      <c r="E10" s="499">
        <v>405</v>
      </c>
      <c r="F10" s="491">
        <f t="shared" si="5"/>
        <v>-0.23003802281368824</v>
      </c>
      <c r="G10" s="186">
        <v>531</v>
      </c>
      <c r="H10" s="50">
        <f t="shared" si="6"/>
        <v>9.5057034220531467E-3</v>
      </c>
      <c r="I10" s="476">
        <v>432</v>
      </c>
      <c r="J10" s="50">
        <f t="shared" si="7"/>
        <v>-0.17870722433460073</v>
      </c>
      <c r="K10" s="476">
        <v>358</v>
      </c>
      <c r="L10" s="50">
        <f t="shared" si="8"/>
        <v>-0.31939163498098855</v>
      </c>
      <c r="M10" s="476">
        <v>313</v>
      </c>
      <c r="N10" s="50">
        <f t="shared" si="9"/>
        <v>-0.40494296577946765</v>
      </c>
      <c r="O10" s="186">
        <v>241</v>
      </c>
      <c r="P10" s="289">
        <f t="shared" si="10"/>
        <v>-0.54182509505703425</v>
      </c>
      <c r="Q10" s="476">
        <v>261</v>
      </c>
      <c r="R10" s="289">
        <f t="shared" si="11"/>
        <v>-0.50380228136882121</v>
      </c>
      <c r="S10" s="501">
        <v>25</v>
      </c>
      <c r="T10" s="507">
        <f t="shared" si="0"/>
        <v>4.7528517110266157E-2</v>
      </c>
      <c r="U10" s="499">
        <v>182</v>
      </c>
      <c r="V10" s="507">
        <f t="shared" si="1"/>
        <v>0.34600760456273766</v>
      </c>
      <c r="W10" s="499">
        <v>373</v>
      </c>
      <c r="X10" s="507">
        <f t="shared" si="2"/>
        <v>0.70912547528517111</v>
      </c>
      <c r="Y10" s="499">
        <v>451</v>
      </c>
      <c r="Z10" s="507">
        <f t="shared" si="3"/>
        <v>0.85741444866920147</v>
      </c>
    </row>
    <row r="11" spans="1:26" ht="15.75" thickBot="1" x14ac:dyDescent="0.3">
      <c r="A11" s="187" t="s">
        <v>14</v>
      </c>
      <c r="B11" s="188">
        <v>526</v>
      </c>
      <c r="C11" s="505">
        <v>511</v>
      </c>
      <c r="D11" s="506">
        <f t="shared" si="4"/>
        <v>-2.8517110266159662E-2</v>
      </c>
      <c r="E11" s="501">
        <v>493</v>
      </c>
      <c r="F11" s="506">
        <f t="shared" si="5"/>
        <v>-6.2737642585551368E-2</v>
      </c>
      <c r="G11" s="189">
        <v>333</v>
      </c>
      <c r="H11" s="190">
        <f t="shared" si="6"/>
        <v>-0.36692015209125473</v>
      </c>
      <c r="I11" s="81">
        <v>406</v>
      </c>
      <c r="J11" s="190">
        <f t="shared" si="7"/>
        <v>-0.22813688212927752</v>
      </c>
      <c r="K11" s="81">
        <v>447</v>
      </c>
      <c r="L11" s="190">
        <f t="shared" si="8"/>
        <v>-0.15019011406844107</v>
      </c>
      <c r="M11" s="81">
        <v>430</v>
      </c>
      <c r="N11" s="190">
        <f t="shared" si="9"/>
        <v>-0.18250950570342206</v>
      </c>
      <c r="O11" s="189">
        <v>431</v>
      </c>
      <c r="P11" s="190">
        <f t="shared" si="10"/>
        <v>-0.18060836501901145</v>
      </c>
      <c r="Q11" s="81">
        <v>532</v>
      </c>
      <c r="R11" s="190">
        <f t="shared" si="11"/>
        <v>1.1406844106463865E-2</v>
      </c>
      <c r="S11" s="505">
        <v>444</v>
      </c>
      <c r="T11" s="508">
        <f t="shared" si="0"/>
        <v>0.844106463878327</v>
      </c>
      <c r="U11" s="501">
        <v>463</v>
      </c>
      <c r="V11" s="508">
        <f t="shared" si="1"/>
        <v>0.88022813688212931</v>
      </c>
      <c r="W11" s="501">
        <v>458</v>
      </c>
      <c r="X11" s="508">
        <f t="shared" si="2"/>
        <v>0.87072243346007605</v>
      </c>
      <c r="Y11" s="501">
        <v>393</v>
      </c>
      <c r="Z11" s="508">
        <f t="shared" si="3"/>
        <v>0.74714828897338403</v>
      </c>
    </row>
    <row r="12" spans="1:26" ht="15.75" thickBot="1" x14ac:dyDescent="0.3">
      <c r="A12" s="56" t="s">
        <v>7</v>
      </c>
      <c r="B12" s="59">
        <f>SUM(B7:B11)</f>
        <v>5171</v>
      </c>
      <c r="C12" s="63">
        <f>SUM(C7:C11)</f>
        <v>3988</v>
      </c>
      <c r="D12" s="77">
        <f t="shared" si="4"/>
        <v>-0.22877586540321027</v>
      </c>
      <c r="E12" s="63">
        <f>SUM(E7:E11)</f>
        <v>4164</v>
      </c>
      <c r="F12" s="77">
        <f t="shared" si="5"/>
        <v>-0.19473989557145621</v>
      </c>
      <c r="G12" s="63">
        <f>SUM(G7:G11)</f>
        <v>4463</v>
      </c>
      <c r="H12" s="77">
        <f t="shared" si="6"/>
        <v>-0.13691742409591956</v>
      </c>
      <c r="I12" s="63">
        <f>SUM(I7:I11)</f>
        <v>4546</v>
      </c>
      <c r="J12" s="77">
        <f t="shared" si="7"/>
        <v>-0.12086637014117196</v>
      </c>
      <c r="K12" s="63">
        <f>SUM(K7:K11)</f>
        <v>4352</v>
      </c>
      <c r="L12" s="77">
        <f t="shared" si="8"/>
        <v>-0.15838329143299168</v>
      </c>
      <c r="M12" s="63">
        <f>SUM(M7:M11)</f>
        <v>4500</v>
      </c>
      <c r="N12" s="77">
        <f t="shared" si="9"/>
        <v>-0.12976213498356215</v>
      </c>
      <c r="O12" s="63">
        <f>SUM(O7:O11)</f>
        <v>4888</v>
      </c>
      <c r="P12" s="77">
        <f t="shared" si="10"/>
        <v>-5.4728292399922607E-2</v>
      </c>
      <c r="Q12" s="63">
        <f>SUM(Q7:Q11)</f>
        <v>6064</v>
      </c>
      <c r="R12" s="77">
        <f t="shared" si="11"/>
        <v>0.1726938696577065</v>
      </c>
      <c r="S12" s="522">
        <f>SUM(S7:S11)</f>
        <v>5061</v>
      </c>
      <c r="T12" s="523">
        <f t="shared" si="0"/>
        <v>0.97872751885515374</v>
      </c>
      <c r="U12" s="522">
        <f>SUM(U7:U11)</f>
        <v>4477</v>
      </c>
      <c r="V12" s="523">
        <f t="shared" si="1"/>
        <v>0.86578998259524265</v>
      </c>
      <c r="W12" s="522">
        <f>SUM(W7:W11)</f>
        <v>4874</v>
      </c>
      <c r="X12" s="523">
        <f t="shared" si="2"/>
        <v>0.94256430090891508</v>
      </c>
      <c r="Y12" s="522">
        <f>SUM(Y7:Y11)</f>
        <v>4557</v>
      </c>
      <c r="Z12" s="523">
        <f t="shared" si="3"/>
        <v>0.88126087797331265</v>
      </c>
    </row>
  </sheetData>
  <mergeCells count="3">
    <mergeCell ref="A5:Z5"/>
    <mergeCell ref="A2:Z2"/>
    <mergeCell ref="A3:Z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headerFooter>
    <oddFooter>&amp;LFonte: Sistema WEBSAASS&amp;RPag.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Z15"/>
  <sheetViews>
    <sheetView workbookViewId="0">
      <selection activeCell="A5" sqref="A5:Z15"/>
    </sheetView>
  </sheetViews>
  <sheetFormatPr defaultColWidth="8.85546875" defaultRowHeight="15" x14ac:dyDescent="0.25"/>
  <cols>
    <col min="1" max="1" width="39.42578125" bestFit="1" customWidth="1"/>
    <col min="3" max="3" width="5.42578125" bestFit="1" customWidth="1"/>
    <col min="4" max="4" width="8.140625" bestFit="1" customWidth="1"/>
    <col min="5" max="5" width="5.42578125" bestFit="1" customWidth="1"/>
    <col min="6" max="6" width="8.140625" bestFit="1" customWidth="1"/>
    <col min="7" max="7" width="5.42578125" bestFit="1" customWidth="1"/>
    <col min="8" max="8" width="8.140625" bestFit="1" customWidth="1"/>
    <col min="9" max="9" width="5.42578125" bestFit="1" customWidth="1"/>
    <col min="10" max="10" width="8.140625" bestFit="1" customWidth="1"/>
    <col min="11" max="11" width="5.42578125" bestFit="1" customWidth="1"/>
    <col min="12" max="12" width="8.140625" bestFit="1" customWidth="1"/>
    <col min="13" max="13" width="5.42578125" bestFit="1" customWidth="1"/>
    <col min="14" max="14" width="8.140625" bestFit="1" customWidth="1"/>
    <col min="15" max="15" width="5.42578125" bestFit="1" customWidth="1"/>
    <col min="16" max="16" width="8.140625" bestFit="1" customWidth="1"/>
    <col min="17" max="17" width="5.42578125" bestFit="1" customWidth="1"/>
    <col min="18" max="18" width="8.140625" bestFit="1" customWidth="1"/>
    <col min="19" max="19" width="5.42578125" bestFit="1" customWidth="1"/>
    <col min="20" max="20" width="7.5703125" bestFit="1" customWidth="1"/>
    <col min="21" max="21" width="5.42578125" bestFit="1" customWidth="1"/>
    <col min="22" max="22" width="6.5703125" bestFit="1" customWidth="1"/>
    <col min="23" max="23" width="5.42578125" bestFit="1" customWidth="1"/>
    <col min="24" max="24" width="6.5703125" bestFit="1" customWidth="1"/>
    <col min="25" max="25" width="5.42578125" bestFit="1" customWidth="1"/>
    <col min="26" max="26" width="6.5703125" bestFit="1" customWidth="1"/>
  </cols>
  <sheetData>
    <row r="2" spans="1:26" ht="18" x14ac:dyDescent="0.35">
      <c r="A2" s="584" t="s">
        <v>276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</row>
    <row r="3" spans="1:26" ht="18" x14ac:dyDescent="0.35">
      <c r="A3" s="584" t="s">
        <v>246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</row>
    <row r="5" spans="1:26" ht="15.75" x14ac:dyDescent="0.25">
      <c r="A5" s="585" t="s">
        <v>285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</row>
    <row r="6" spans="1:26" ht="24.75" thickBot="1" x14ac:dyDescent="0.3">
      <c r="A6" s="167" t="s">
        <v>15</v>
      </c>
      <c r="B6" s="168" t="s">
        <v>16</v>
      </c>
      <c r="C6" s="510" t="s">
        <v>242</v>
      </c>
      <c r="D6" s="511" t="s">
        <v>1</v>
      </c>
      <c r="E6" s="510" t="s">
        <v>243</v>
      </c>
      <c r="F6" s="511" t="s">
        <v>1</v>
      </c>
      <c r="G6" s="472" t="s">
        <v>263</v>
      </c>
      <c r="H6" s="473" t="s">
        <v>1</v>
      </c>
      <c r="I6" s="472" t="s">
        <v>264</v>
      </c>
      <c r="J6" s="473" t="s">
        <v>1</v>
      </c>
      <c r="K6" s="472" t="s">
        <v>265</v>
      </c>
      <c r="L6" s="473" t="s">
        <v>1</v>
      </c>
      <c r="M6" s="472" t="s">
        <v>267</v>
      </c>
      <c r="N6" s="473" t="s">
        <v>1</v>
      </c>
      <c r="O6" s="472" t="s">
        <v>268</v>
      </c>
      <c r="P6" s="473" t="s">
        <v>1</v>
      </c>
      <c r="Q6" s="472" t="s">
        <v>2</v>
      </c>
      <c r="R6" s="473" t="s">
        <v>1</v>
      </c>
      <c r="S6" s="282" t="s">
        <v>3</v>
      </c>
      <c r="T6" s="283" t="s">
        <v>1</v>
      </c>
      <c r="U6" s="282" t="s">
        <v>4</v>
      </c>
      <c r="V6" s="283" t="s">
        <v>1</v>
      </c>
      <c r="W6" s="282" t="s">
        <v>5</v>
      </c>
      <c r="X6" s="283" t="s">
        <v>1</v>
      </c>
      <c r="Y6" s="282" t="s">
        <v>6</v>
      </c>
      <c r="Z6" s="283" t="s">
        <v>1</v>
      </c>
    </row>
    <row r="7" spans="1:26" ht="15.75" thickTop="1" x14ac:dyDescent="0.25">
      <c r="A7" s="169" t="s">
        <v>9</v>
      </c>
      <c r="B7" s="1">
        <v>999</v>
      </c>
      <c r="C7" s="395">
        <v>343</v>
      </c>
      <c r="D7" s="397">
        <f>((C7/$B7))-1</f>
        <v>-0.65665665665665673</v>
      </c>
      <c r="E7" s="395">
        <v>316</v>
      </c>
      <c r="F7" s="397">
        <f>((E7/$B7))-1</f>
        <v>-0.68368368368368371</v>
      </c>
      <c r="G7" s="2">
        <v>399</v>
      </c>
      <c r="H7" s="5">
        <f>((G7/$B7))-1</f>
        <v>-0.60060060060060061</v>
      </c>
      <c r="I7" s="395">
        <v>701</v>
      </c>
      <c r="J7" s="5">
        <f>((I7/$B7))-1</f>
        <v>-0.29829829829829835</v>
      </c>
      <c r="K7" s="395">
        <v>722</v>
      </c>
      <c r="L7" s="5">
        <f>((K7/$B7))-1</f>
        <v>-0.27727727727727725</v>
      </c>
      <c r="M7" s="395">
        <v>888</v>
      </c>
      <c r="N7" s="5">
        <f>((M7/$B7))-1</f>
        <v>-0.11111111111111116</v>
      </c>
      <c r="O7" s="395">
        <v>1074</v>
      </c>
      <c r="P7" s="5">
        <f>((O7/$B7))-1</f>
        <v>7.5075075075075048E-2</v>
      </c>
      <c r="Q7" s="395">
        <v>983</v>
      </c>
      <c r="R7" s="5">
        <f>((Q7/$B7))-1</f>
        <v>-1.6016016016015988E-2</v>
      </c>
      <c r="S7" s="395">
        <v>837</v>
      </c>
      <c r="T7" s="397">
        <f t="shared" ref="T7:T15" si="0">S7/$B7</f>
        <v>0.83783783783783783</v>
      </c>
      <c r="U7" s="395">
        <v>775</v>
      </c>
      <c r="V7" s="397">
        <f t="shared" ref="V7:V15" si="1">U7/$B7</f>
        <v>0.77577577577577572</v>
      </c>
      <c r="W7" s="395">
        <v>723</v>
      </c>
      <c r="X7" s="397">
        <f t="shared" ref="X7:X15" si="2">W7/$B7</f>
        <v>0.72372372372372373</v>
      </c>
      <c r="Y7" s="395">
        <v>903</v>
      </c>
      <c r="Z7" s="397">
        <f t="shared" ref="Z7:Z15" si="3">Y7/$B7</f>
        <v>0.90390390390390385</v>
      </c>
    </row>
    <row r="8" spans="1:26" x14ac:dyDescent="0.25">
      <c r="A8" s="169" t="s">
        <v>10</v>
      </c>
      <c r="B8" s="170">
        <v>3996</v>
      </c>
      <c r="C8" s="499">
        <v>2243</v>
      </c>
      <c r="D8" s="397">
        <f t="shared" ref="D8:D15" si="4">((C8/$B8))-1</f>
        <v>-0.43868868868868871</v>
      </c>
      <c r="E8" s="499">
        <v>1950</v>
      </c>
      <c r="F8" s="397">
        <f t="shared" ref="F8:F15" si="5">((E8/$B8))-1</f>
        <v>-0.51201201201201196</v>
      </c>
      <c r="G8" s="171">
        <v>2427</v>
      </c>
      <c r="H8" s="5">
        <f t="shared" ref="H8:H15" si="6">((G8/$B8))-1</f>
        <v>-0.39264264264264259</v>
      </c>
      <c r="I8" s="476">
        <v>1872</v>
      </c>
      <c r="J8" s="5">
        <f t="shared" ref="J8:J15" si="7">((I8/$B8))-1</f>
        <v>-0.53153153153153154</v>
      </c>
      <c r="K8" s="476">
        <v>1948</v>
      </c>
      <c r="L8" s="5">
        <f t="shared" ref="L8:L15" si="8">((K8/$B8))-1</f>
        <v>-0.51251251251251251</v>
      </c>
      <c r="M8" s="476">
        <v>2336</v>
      </c>
      <c r="N8" s="5">
        <f t="shared" ref="N8:N15" si="9">((M8/$B8))-1</f>
        <v>-0.41541541541541538</v>
      </c>
      <c r="O8" s="476">
        <v>3970</v>
      </c>
      <c r="P8" s="5">
        <f t="shared" ref="P8:P15" si="10">((O8/$B8))-1</f>
        <v>-6.5065065065065264E-3</v>
      </c>
      <c r="Q8" s="476">
        <v>2920</v>
      </c>
      <c r="R8" s="5">
        <f t="shared" ref="R8:R15" si="11">((Q8/$B8))-1</f>
        <v>-0.26926926926926931</v>
      </c>
      <c r="S8" s="499">
        <v>6238</v>
      </c>
      <c r="T8" s="507">
        <f t="shared" si="0"/>
        <v>1.5610610610610611</v>
      </c>
      <c r="U8" s="499">
        <v>3057</v>
      </c>
      <c r="V8" s="507">
        <f t="shared" si="1"/>
        <v>0.76501501501501501</v>
      </c>
      <c r="W8" s="499">
        <v>2390</v>
      </c>
      <c r="X8" s="507">
        <f t="shared" si="2"/>
        <v>0.59809809809809811</v>
      </c>
      <c r="Y8" s="499">
        <v>3113</v>
      </c>
      <c r="Z8" s="507">
        <f t="shared" si="3"/>
        <v>0.77902902902902904</v>
      </c>
    </row>
    <row r="9" spans="1:26" x14ac:dyDescent="0.25">
      <c r="A9" s="169" t="s">
        <v>11</v>
      </c>
      <c r="B9" s="170">
        <v>1052</v>
      </c>
      <c r="C9" s="499">
        <v>664</v>
      </c>
      <c r="D9" s="397">
        <f t="shared" si="4"/>
        <v>-0.36882129277566544</v>
      </c>
      <c r="E9" s="499">
        <v>526</v>
      </c>
      <c r="F9" s="397">
        <f t="shared" si="5"/>
        <v>-0.5</v>
      </c>
      <c r="G9" s="171">
        <v>832</v>
      </c>
      <c r="H9" s="5">
        <f t="shared" si="6"/>
        <v>-0.20912547528517111</v>
      </c>
      <c r="I9" s="476">
        <v>683</v>
      </c>
      <c r="J9" s="5">
        <f t="shared" si="7"/>
        <v>-0.35076045627376429</v>
      </c>
      <c r="K9" s="476">
        <v>784</v>
      </c>
      <c r="L9" s="5">
        <f t="shared" si="8"/>
        <v>-0.25475285171102657</v>
      </c>
      <c r="M9" s="476">
        <v>737</v>
      </c>
      <c r="N9" s="5">
        <f t="shared" si="9"/>
        <v>-0.29942965779467678</v>
      </c>
      <c r="O9" s="476">
        <v>828</v>
      </c>
      <c r="P9" s="5">
        <f t="shared" si="10"/>
        <v>-0.21292775665399244</v>
      </c>
      <c r="Q9" s="476">
        <v>830</v>
      </c>
      <c r="R9" s="5">
        <f t="shared" si="11"/>
        <v>-0.21102661596958172</v>
      </c>
      <c r="S9" s="499">
        <v>553</v>
      </c>
      <c r="T9" s="507">
        <f t="shared" si="0"/>
        <v>0.5256653992395437</v>
      </c>
      <c r="U9" s="499">
        <v>717</v>
      </c>
      <c r="V9" s="507">
        <f t="shared" si="1"/>
        <v>0.6815589353612167</v>
      </c>
      <c r="W9" s="499">
        <v>713</v>
      </c>
      <c r="X9" s="507">
        <f t="shared" si="2"/>
        <v>0.67775665399239549</v>
      </c>
      <c r="Y9" s="499">
        <v>806</v>
      </c>
      <c r="Z9" s="507">
        <f t="shared" si="3"/>
        <v>0.76615969581749055</v>
      </c>
    </row>
    <row r="10" spans="1:26" x14ac:dyDescent="0.25">
      <c r="A10" s="169" t="s">
        <v>43</v>
      </c>
      <c r="B10" s="170">
        <v>789</v>
      </c>
      <c r="C10" s="499">
        <v>273</v>
      </c>
      <c r="D10" s="397">
        <f t="shared" si="4"/>
        <v>-0.6539923954372624</v>
      </c>
      <c r="E10" s="499">
        <v>426</v>
      </c>
      <c r="F10" s="397">
        <f t="shared" si="5"/>
        <v>-0.46007604562737647</v>
      </c>
      <c r="G10" s="171">
        <v>454</v>
      </c>
      <c r="H10" s="5">
        <f t="shared" si="6"/>
        <v>-0.4245880861850444</v>
      </c>
      <c r="I10" s="476">
        <v>430</v>
      </c>
      <c r="J10" s="5">
        <f t="shared" si="7"/>
        <v>-0.45500633713561467</v>
      </c>
      <c r="K10" s="476">
        <v>448</v>
      </c>
      <c r="L10" s="5">
        <f t="shared" si="8"/>
        <v>-0.43219264892268694</v>
      </c>
      <c r="M10" s="476">
        <v>492</v>
      </c>
      <c r="N10" s="5">
        <f t="shared" si="9"/>
        <v>-0.37642585551330798</v>
      </c>
      <c r="O10" s="476">
        <v>394</v>
      </c>
      <c r="P10" s="5">
        <f t="shared" si="10"/>
        <v>-0.50063371356147024</v>
      </c>
      <c r="Q10" s="476">
        <v>378</v>
      </c>
      <c r="R10" s="5">
        <f t="shared" si="11"/>
        <v>-0.52091254752851712</v>
      </c>
      <c r="S10" s="499">
        <v>404</v>
      </c>
      <c r="T10" s="507">
        <f t="shared" si="0"/>
        <v>0.5120405576679341</v>
      </c>
      <c r="U10" s="499">
        <v>336</v>
      </c>
      <c r="V10" s="507">
        <f t="shared" si="1"/>
        <v>0.42585551330798477</v>
      </c>
      <c r="W10" s="499">
        <v>296</v>
      </c>
      <c r="X10" s="507">
        <f t="shared" si="2"/>
        <v>0.37515842839036756</v>
      </c>
      <c r="Y10" s="499">
        <v>290</v>
      </c>
      <c r="Z10" s="507">
        <f t="shared" si="3"/>
        <v>0.36755386565272496</v>
      </c>
    </row>
    <row r="11" spans="1:26" x14ac:dyDescent="0.25">
      <c r="A11" s="169" t="s">
        <v>13</v>
      </c>
      <c r="B11" s="170">
        <v>125</v>
      </c>
      <c r="C11" s="499">
        <v>45</v>
      </c>
      <c r="D11" s="397">
        <f t="shared" si="4"/>
        <v>-0.64</v>
      </c>
      <c r="E11" s="499">
        <v>72</v>
      </c>
      <c r="F11" s="397">
        <f t="shared" si="5"/>
        <v>-0.42400000000000004</v>
      </c>
      <c r="G11" s="171">
        <v>151</v>
      </c>
      <c r="H11" s="5">
        <f t="shared" si="6"/>
        <v>0.20799999999999996</v>
      </c>
      <c r="I11" s="476">
        <v>101</v>
      </c>
      <c r="J11" s="5">
        <f t="shared" si="7"/>
        <v>-0.19199999999999995</v>
      </c>
      <c r="K11" s="476">
        <v>140</v>
      </c>
      <c r="L11" s="5">
        <f t="shared" si="8"/>
        <v>0.12000000000000011</v>
      </c>
      <c r="M11" s="476">
        <v>144</v>
      </c>
      <c r="N11" s="5">
        <f t="shared" si="9"/>
        <v>0.15199999999999991</v>
      </c>
      <c r="O11" s="476">
        <v>105</v>
      </c>
      <c r="P11" s="5">
        <f t="shared" si="10"/>
        <v>-0.16000000000000003</v>
      </c>
      <c r="Q11" s="476">
        <v>144</v>
      </c>
      <c r="R11" s="5">
        <f t="shared" si="11"/>
        <v>0.15199999999999991</v>
      </c>
      <c r="S11" s="499">
        <v>68</v>
      </c>
      <c r="T11" s="507">
        <f t="shared" si="0"/>
        <v>0.54400000000000004</v>
      </c>
      <c r="U11" s="499">
        <v>62</v>
      </c>
      <c r="V11" s="507">
        <f t="shared" si="1"/>
        <v>0.496</v>
      </c>
      <c r="W11" s="499">
        <v>68</v>
      </c>
      <c r="X11" s="507">
        <f t="shared" si="2"/>
        <v>0.54400000000000004</v>
      </c>
      <c r="Y11" s="499">
        <v>77</v>
      </c>
      <c r="Z11" s="507">
        <f t="shared" si="3"/>
        <v>0.61599999999999999</v>
      </c>
    </row>
    <row r="12" spans="1:26" x14ac:dyDescent="0.25">
      <c r="A12" s="169" t="s">
        <v>49</v>
      </c>
      <c r="B12" s="170">
        <v>125</v>
      </c>
      <c r="C12" s="499">
        <v>187</v>
      </c>
      <c r="D12" s="397">
        <f t="shared" si="4"/>
        <v>0.496</v>
      </c>
      <c r="E12" s="499">
        <v>186</v>
      </c>
      <c r="F12" s="397">
        <f t="shared" si="5"/>
        <v>0.48799999999999999</v>
      </c>
      <c r="G12" s="171">
        <v>227</v>
      </c>
      <c r="H12" s="5">
        <f t="shared" si="6"/>
        <v>0.81600000000000006</v>
      </c>
      <c r="I12" s="476">
        <v>205</v>
      </c>
      <c r="J12" s="5">
        <f t="shared" si="7"/>
        <v>0.6399999999999999</v>
      </c>
      <c r="K12" s="476">
        <v>206</v>
      </c>
      <c r="L12" s="5">
        <f t="shared" si="8"/>
        <v>0.64799999999999991</v>
      </c>
      <c r="M12" s="476">
        <v>209</v>
      </c>
      <c r="N12" s="5">
        <f t="shared" si="9"/>
        <v>0.67199999999999993</v>
      </c>
      <c r="O12" s="476">
        <v>227</v>
      </c>
      <c r="P12" s="5">
        <f t="shared" si="10"/>
        <v>0.81600000000000006</v>
      </c>
      <c r="Q12" s="476">
        <v>234</v>
      </c>
      <c r="R12" s="5">
        <f t="shared" si="11"/>
        <v>0.87200000000000011</v>
      </c>
      <c r="S12" s="499"/>
      <c r="T12" s="507">
        <f t="shared" si="0"/>
        <v>0</v>
      </c>
      <c r="U12" s="499"/>
      <c r="V12" s="507">
        <f t="shared" si="1"/>
        <v>0</v>
      </c>
      <c r="W12" s="499"/>
      <c r="X12" s="507">
        <f t="shared" si="2"/>
        <v>0</v>
      </c>
      <c r="Y12" s="499"/>
      <c r="Z12" s="507">
        <f t="shared" si="3"/>
        <v>0</v>
      </c>
    </row>
    <row r="13" spans="1:26" x14ac:dyDescent="0.25">
      <c r="A13" s="172" t="s">
        <v>14</v>
      </c>
      <c r="B13" s="173">
        <v>526</v>
      </c>
      <c r="C13" s="501">
        <v>458</v>
      </c>
      <c r="D13" s="491">
        <f t="shared" si="4"/>
        <v>-0.12927756653992395</v>
      </c>
      <c r="E13" s="499">
        <v>428</v>
      </c>
      <c r="F13" s="491">
        <f t="shared" si="5"/>
        <v>-0.18631178707224338</v>
      </c>
      <c r="G13" s="174">
        <v>517</v>
      </c>
      <c r="H13" s="50">
        <f t="shared" si="6"/>
        <v>-1.7110266159695797E-2</v>
      </c>
      <c r="I13" s="476">
        <v>429</v>
      </c>
      <c r="J13" s="50">
        <f t="shared" si="7"/>
        <v>-0.18441064638783267</v>
      </c>
      <c r="K13" s="476">
        <v>310</v>
      </c>
      <c r="L13" s="50">
        <f t="shared" si="8"/>
        <v>-0.41064638783269958</v>
      </c>
      <c r="M13" s="476">
        <v>520</v>
      </c>
      <c r="N13" s="50">
        <f t="shared" si="9"/>
        <v>-1.1406844106463865E-2</v>
      </c>
      <c r="O13" s="476">
        <v>256</v>
      </c>
      <c r="P13" s="379">
        <f t="shared" si="10"/>
        <v>-0.51330798479087458</v>
      </c>
      <c r="Q13" s="476">
        <v>471</v>
      </c>
      <c r="R13" s="379">
        <f t="shared" si="11"/>
        <v>-0.1045627376425855</v>
      </c>
      <c r="S13" s="501">
        <v>402</v>
      </c>
      <c r="T13" s="507">
        <f t="shared" si="0"/>
        <v>0.76425855513307983</v>
      </c>
      <c r="U13" s="499">
        <v>297</v>
      </c>
      <c r="V13" s="507">
        <f t="shared" si="1"/>
        <v>0.56463878326996197</v>
      </c>
      <c r="W13" s="499">
        <v>385</v>
      </c>
      <c r="X13" s="507">
        <f t="shared" si="2"/>
        <v>0.73193916349809884</v>
      </c>
      <c r="Y13" s="499">
        <v>405</v>
      </c>
      <c r="Z13" s="507">
        <f t="shared" si="3"/>
        <v>0.76996197718631176</v>
      </c>
    </row>
    <row r="14" spans="1:26" ht="15.75" thickBot="1" x14ac:dyDescent="0.3">
      <c r="A14" s="175" t="s">
        <v>50</v>
      </c>
      <c r="B14" s="176">
        <v>100</v>
      </c>
      <c r="C14" s="505">
        <v>51</v>
      </c>
      <c r="D14" s="506">
        <f t="shared" si="4"/>
        <v>-0.49</v>
      </c>
      <c r="E14" s="509">
        <v>58</v>
      </c>
      <c r="F14" s="506">
        <f t="shared" si="5"/>
        <v>-0.42000000000000004</v>
      </c>
      <c r="G14" s="177">
        <v>88</v>
      </c>
      <c r="H14" s="178">
        <f t="shared" si="6"/>
        <v>-0.12</v>
      </c>
      <c r="I14" s="81">
        <v>107</v>
      </c>
      <c r="J14" s="178">
        <f t="shared" si="7"/>
        <v>7.0000000000000062E-2</v>
      </c>
      <c r="K14" s="81">
        <v>79</v>
      </c>
      <c r="L14" s="178">
        <f t="shared" si="8"/>
        <v>-0.20999999999999996</v>
      </c>
      <c r="M14" s="81">
        <v>98</v>
      </c>
      <c r="N14" s="178">
        <f t="shared" si="9"/>
        <v>-2.0000000000000018E-2</v>
      </c>
      <c r="O14" s="81">
        <v>55</v>
      </c>
      <c r="P14" s="178">
        <f t="shared" si="10"/>
        <v>-0.44999999999999996</v>
      </c>
      <c r="Q14" s="81">
        <v>0</v>
      </c>
      <c r="R14" s="178">
        <f t="shared" si="11"/>
        <v>-1</v>
      </c>
      <c r="S14" s="505">
        <v>88</v>
      </c>
      <c r="T14" s="508">
        <f t="shared" si="0"/>
        <v>0.88</v>
      </c>
      <c r="U14" s="501">
        <v>85</v>
      </c>
      <c r="V14" s="508">
        <f t="shared" si="1"/>
        <v>0.85</v>
      </c>
      <c r="W14" s="501">
        <v>88</v>
      </c>
      <c r="X14" s="508">
        <f t="shared" si="2"/>
        <v>0.88</v>
      </c>
      <c r="Y14" s="501">
        <v>99</v>
      </c>
      <c r="Z14" s="508">
        <f t="shared" si="3"/>
        <v>0.99</v>
      </c>
    </row>
    <row r="15" spans="1:26" ht="15.75" thickBot="1" x14ac:dyDescent="0.3">
      <c r="A15" s="56" t="s">
        <v>7</v>
      </c>
      <c r="B15" s="59">
        <f>SUM(B7:B14)</f>
        <v>7712</v>
      </c>
      <c r="C15" s="63">
        <f>SUM(C7:C14)</f>
        <v>4264</v>
      </c>
      <c r="D15" s="77">
        <f t="shared" si="4"/>
        <v>-0.44709543568464727</v>
      </c>
      <c r="E15" s="63">
        <f>SUM(E7:E14)</f>
        <v>3962</v>
      </c>
      <c r="F15" s="77">
        <f t="shared" si="5"/>
        <v>-0.48625518672199175</v>
      </c>
      <c r="G15" s="63">
        <f>SUM(G7:G14)</f>
        <v>5095</v>
      </c>
      <c r="H15" s="77">
        <f t="shared" si="6"/>
        <v>-0.33934128630705396</v>
      </c>
      <c r="I15" s="63">
        <f>SUM(I7:I14)</f>
        <v>4528</v>
      </c>
      <c r="J15" s="77">
        <f t="shared" si="7"/>
        <v>-0.41286307053941906</v>
      </c>
      <c r="K15" s="63">
        <f>SUM(K7:K14)</f>
        <v>4637</v>
      </c>
      <c r="L15" s="77">
        <f t="shared" si="8"/>
        <v>-0.39872925311203322</v>
      </c>
      <c r="M15" s="63">
        <f>SUM(M7:M14)</f>
        <v>5424</v>
      </c>
      <c r="N15" s="77">
        <f t="shared" si="9"/>
        <v>-0.29668049792531115</v>
      </c>
      <c r="O15" s="63">
        <f>SUM(O7:O14)</f>
        <v>6909</v>
      </c>
      <c r="P15" s="77">
        <f t="shared" si="10"/>
        <v>-0.10412344398340245</v>
      </c>
      <c r="Q15" s="63">
        <f>SUM(Q7:Q14)</f>
        <v>5960</v>
      </c>
      <c r="R15" s="77">
        <f t="shared" si="11"/>
        <v>-0.22717842323651449</v>
      </c>
      <c r="S15" s="542">
        <f>SUM(S7:S14)</f>
        <v>8590</v>
      </c>
      <c r="T15" s="543">
        <f t="shared" si="0"/>
        <v>1.1138485477178424</v>
      </c>
      <c r="U15" s="542">
        <f>SUM(U7:U14)</f>
        <v>5329</v>
      </c>
      <c r="V15" s="543">
        <f t="shared" si="1"/>
        <v>0.69100103734439833</v>
      </c>
      <c r="W15" s="542">
        <f>SUM(W7:W14)</f>
        <v>4663</v>
      </c>
      <c r="X15" s="543">
        <f t="shared" si="2"/>
        <v>0.60464211618257258</v>
      </c>
      <c r="Y15" s="542">
        <f>SUM(Y7:Y14)</f>
        <v>5693</v>
      </c>
      <c r="Z15" s="543">
        <f t="shared" si="3"/>
        <v>0.73820020746887971</v>
      </c>
    </row>
  </sheetData>
  <mergeCells count="3">
    <mergeCell ref="A5:Z5"/>
    <mergeCell ref="A2:Z2"/>
    <mergeCell ref="A3:Z3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>&amp;LFonte: Sistema WEBSAASS&amp;RPag.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Z14"/>
  <sheetViews>
    <sheetView workbookViewId="0">
      <selection activeCell="A5" sqref="A5:Z14"/>
    </sheetView>
  </sheetViews>
  <sheetFormatPr defaultColWidth="8.85546875" defaultRowHeight="15" x14ac:dyDescent="0.25"/>
  <cols>
    <col min="1" max="1" width="39.42578125" bestFit="1" customWidth="1"/>
    <col min="3" max="3" width="4.28515625" bestFit="1" customWidth="1"/>
    <col min="4" max="4" width="7.140625" bestFit="1" customWidth="1"/>
    <col min="5" max="5" width="4" bestFit="1" customWidth="1"/>
    <col min="6" max="6" width="7.140625" bestFit="1" customWidth="1"/>
    <col min="7" max="7" width="4.7109375" bestFit="1" customWidth="1"/>
    <col min="8" max="8" width="7.140625" bestFit="1" customWidth="1"/>
    <col min="9" max="9" width="4.42578125" bestFit="1" customWidth="1"/>
    <col min="10" max="10" width="7.140625" bestFit="1" customWidth="1"/>
    <col min="11" max="11" width="4" bestFit="1" customWidth="1"/>
    <col min="12" max="12" width="7.140625" bestFit="1" customWidth="1"/>
    <col min="13" max="13" width="4.28515625" bestFit="1" customWidth="1"/>
    <col min="14" max="14" width="8.140625" bestFit="1" customWidth="1"/>
    <col min="15" max="15" width="5.42578125" bestFit="1" customWidth="1"/>
    <col min="16" max="16" width="7.140625" bestFit="1" customWidth="1"/>
    <col min="17" max="17" width="5.42578125" bestFit="1" customWidth="1"/>
    <col min="18" max="18" width="7.140625" bestFit="1" customWidth="1"/>
    <col min="19" max="19" width="5.42578125" bestFit="1" customWidth="1"/>
    <col min="20" max="20" width="7.5703125" bestFit="1" customWidth="1"/>
    <col min="21" max="21" width="5.42578125" bestFit="1" customWidth="1"/>
    <col min="22" max="22" width="7.5703125" bestFit="1" customWidth="1"/>
    <col min="23" max="23" width="5.42578125" bestFit="1" customWidth="1"/>
    <col min="24" max="24" width="7.5703125" bestFit="1" customWidth="1"/>
    <col min="25" max="25" width="5.42578125" bestFit="1" customWidth="1"/>
    <col min="26" max="26" width="7.5703125" bestFit="1" customWidth="1"/>
  </cols>
  <sheetData>
    <row r="2" spans="1:26" ht="18" x14ac:dyDescent="0.35">
      <c r="A2" s="584" t="s">
        <v>276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</row>
    <row r="3" spans="1:26" ht="18" x14ac:dyDescent="0.35">
      <c r="A3" s="584" t="s">
        <v>246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</row>
    <row r="5" spans="1:26" ht="15.75" x14ac:dyDescent="0.25">
      <c r="A5" s="585" t="s">
        <v>284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</row>
    <row r="6" spans="1:26" ht="24.75" thickBot="1" x14ac:dyDescent="0.3">
      <c r="A6" s="86" t="s">
        <v>15</v>
      </c>
      <c r="B6" s="87" t="s">
        <v>16</v>
      </c>
      <c r="C6" s="510" t="s">
        <v>242</v>
      </c>
      <c r="D6" s="511" t="s">
        <v>1</v>
      </c>
      <c r="E6" s="510" t="s">
        <v>243</v>
      </c>
      <c r="F6" s="511" t="s">
        <v>1</v>
      </c>
      <c r="G6" s="472" t="s">
        <v>263</v>
      </c>
      <c r="H6" s="473" t="s">
        <v>1</v>
      </c>
      <c r="I6" s="472" t="s">
        <v>264</v>
      </c>
      <c r="J6" s="473" t="s">
        <v>1</v>
      </c>
      <c r="K6" s="472" t="s">
        <v>265</v>
      </c>
      <c r="L6" s="473" t="s">
        <v>1</v>
      </c>
      <c r="M6" s="472" t="s">
        <v>267</v>
      </c>
      <c r="N6" s="473" t="s">
        <v>1</v>
      </c>
      <c r="O6" s="472" t="s">
        <v>268</v>
      </c>
      <c r="P6" s="473" t="s">
        <v>1</v>
      </c>
      <c r="Q6" s="472" t="s">
        <v>2</v>
      </c>
      <c r="R6" s="473" t="s">
        <v>1</v>
      </c>
      <c r="S6" s="282" t="s">
        <v>3</v>
      </c>
      <c r="T6" s="283" t="s">
        <v>1</v>
      </c>
      <c r="U6" s="282" t="s">
        <v>4</v>
      </c>
      <c r="V6" s="283" t="s">
        <v>1</v>
      </c>
      <c r="W6" s="282" t="s">
        <v>5</v>
      </c>
      <c r="X6" s="283" t="s">
        <v>1</v>
      </c>
      <c r="Y6" s="282" t="s">
        <v>6</v>
      </c>
      <c r="Z6" s="283" t="s">
        <v>1</v>
      </c>
    </row>
    <row r="7" spans="1:26" ht="15.75" thickTop="1" x14ac:dyDescent="0.25">
      <c r="A7" s="88" t="s">
        <v>94</v>
      </c>
      <c r="B7" s="89">
        <v>528</v>
      </c>
      <c r="C7" s="499">
        <v>163</v>
      </c>
      <c r="D7" s="507">
        <f>((C7/$B7))-1</f>
        <v>-0.69128787878787878</v>
      </c>
      <c r="E7" s="499">
        <v>202</v>
      </c>
      <c r="F7" s="507">
        <f>((E7/$B7))-1</f>
        <v>-0.61742424242424243</v>
      </c>
      <c r="G7" s="90">
        <v>251</v>
      </c>
      <c r="H7" s="91">
        <f>((G7/$B7))-1</f>
        <v>-0.52462121212121215</v>
      </c>
      <c r="I7" s="476">
        <v>226</v>
      </c>
      <c r="J7" s="91">
        <f>((I7/$B7))-1</f>
        <v>-0.57196969696969702</v>
      </c>
      <c r="K7" s="476">
        <v>241</v>
      </c>
      <c r="L7" s="91">
        <f>((K7/$B7))-1</f>
        <v>-0.54356060606060608</v>
      </c>
      <c r="M7" s="476">
        <v>291</v>
      </c>
      <c r="N7" s="91">
        <f>((M7/$B7))-1</f>
        <v>-0.44886363636363635</v>
      </c>
      <c r="O7" s="476">
        <v>210</v>
      </c>
      <c r="P7" s="91">
        <f>((O7/$B7))-1</f>
        <v>-0.60227272727272729</v>
      </c>
      <c r="Q7" s="476">
        <v>289</v>
      </c>
      <c r="R7" s="91">
        <f>((Q7/$B7))-1</f>
        <v>-0.45265151515151514</v>
      </c>
      <c r="S7" s="499">
        <v>328</v>
      </c>
      <c r="T7" s="507">
        <f t="shared" ref="T7:T14" si="0">S7/$B7</f>
        <v>0.62121212121212122</v>
      </c>
      <c r="U7" s="499">
        <v>390</v>
      </c>
      <c r="V7" s="507">
        <f t="shared" ref="V7:V14" si="1">U7/$B7</f>
        <v>0.73863636363636365</v>
      </c>
      <c r="W7" s="499">
        <v>421</v>
      </c>
      <c r="X7" s="507">
        <f t="shared" ref="X7:X14" si="2">W7/$B7</f>
        <v>0.79734848484848486</v>
      </c>
      <c r="Y7" s="499">
        <v>323</v>
      </c>
      <c r="Z7" s="507">
        <f t="shared" ref="Z7:Z14" si="3">Y7/$B7</f>
        <v>0.6117424242424242</v>
      </c>
    </row>
    <row r="8" spans="1:26" x14ac:dyDescent="0.25">
      <c r="A8" s="88" t="s">
        <v>88</v>
      </c>
      <c r="B8" s="89">
        <v>176</v>
      </c>
      <c r="C8" s="499">
        <v>111</v>
      </c>
      <c r="D8" s="507">
        <f t="shared" ref="D8:D14" si="4">((C8/$B8))-1</f>
        <v>-0.36931818181818177</v>
      </c>
      <c r="E8" s="499">
        <v>131</v>
      </c>
      <c r="F8" s="507">
        <f t="shared" ref="F8:F14" si="5">((E8/$B8))-1</f>
        <v>-0.25568181818181823</v>
      </c>
      <c r="G8" s="90">
        <v>209</v>
      </c>
      <c r="H8" s="91">
        <f t="shared" ref="H8:H14" si="6">((G8/$B8))-1</f>
        <v>0.1875</v>
      </c>
      <c r="I8" s="476">
        <v>154</v>
      </c>
      <c r="J8" s="91">
        <f t="shared" ref="J8:J14" si="7">((I8/$B8))-1</f>
        <v>-0.125</v>
      </c>
      <c r="K8" s="476">
        <v>198</v>
      </c>
      <c r="L8" s="91">
        <f t="shared" ref="L8:L14" si="8">((K8/$B8))-1</f>
        <v>0.125</v>
      </c>
      <c r="M8" s="476">
        <v>202</v>
      </c>
      <c r="N8" s="91">
        <f t="shared" ref="N8:N14" si="9">((M8/$B8))-1</f>
        <v>0.14772727272727271</v>
      </c>
      <c r="O8" s="476">
        <v>192</v>
      </c>
      <c r="P8" s="91">
        <f t="shared" ref="P8:P14" si="10">((O8/$B8))-1</f>
        <v>9.0909090909090828E-2</v>
      </c>
      <c r="Q8" s="476">
        <v>147</v>
      </c>
      <c r="R8" s="91">
        <f t="shared" ref="R8:R14" si="11">((Q8/$B8))-1</f>
        <v>-0.16477272727272729</v>
      </c>
      <c r="S8" s="499">
        <v>195</v>
      </c>
      <c r="T8" s="507">
        <f t="shared" si="0"/>
        <v>1.1079545454545454</v>
      </c>
      <c r="U8" s="499">
        <v>180</v>
      </c>
      <c r="V8" s="507">
        <f t="shared" si="1"/>
        <v>1.0227272727272727</v>
      </c>
      <c r="W8" s="499">
        <v>210</v>
      </c>
      <c r="X8" s="507">
        <f t="shared" si="2"/>
        <v>1.1931818181818181</v>
      </c>
      <c r="Y8" s="499">
        <v>157</v>
      </c>
      <c r="Z8" s="507">
        <f t="shared" si="3"/>
        <v>0.89204545454545459</v>
      </c>
    </row>
    <row r="9" spans="1:26" x14ac:dyDescent="0.25">
      <c r="A9" s="88" t="s">
        <v>89</v>
      </c>
      <c r="B9" s="89">
        <v>264</v>
      </c>
      <c r="C9" s="499">
        <v>268</v>
      </c>
      <c r="D9" s="507">
        <f t="shared" si="4"/>
        <v>1.5151515151515138E-2</v>
      </c>
      <c r="E9" s="499">
        <v>287</v>
      </c>
      <c r="F9" s="507">
        <f t="shared" si="5"/>
        <v>8.7121212121212155E-2</v>
      </c>
      <c r="G9" s="90">
        <v>319</v>
      </c>
      <c r="H9" s="91">
        <f t="shared" si="6"/>
        <v>0.20833333333333326</v>
      </c>
      <c r="I9" s="476">
        <v>256</v>
      </c>
      <c r="J9" s="91">
        <f t="shared" si="7"/>
        <v>-3.0303030303030276E-2</v>
      </c>
      <c r="K9" s="476">
        <v>260</v>
      </c>
      <c r="L9" s="91">
        <f t="shared" si="8"/>
        <v>-1.5151515151515138E-2</v>
      </c>
      <c r="M9" s="476">
        <v>174</v>
      </c>
      <c r="N9" s="91">
        <f t="shared" si="9"/>
        <v>-0.34090909090909094</v>
      </c>
      <c r="O9" s="476">
        <v>266</v>
      </c>
      <c r="P9" s="91">
        <f t="shared" si="10"/>
        <v>7.575757575757569E-3</v>
      </c>
      <c r="Q9" s="476">
        <v>303</v>
      </c>
      <c r="R9" s="91">
        <f t="shared" si="11"/>
        <v>0.14772727272727271</v>
      </c>
      <c r="S9" s="499">
        <v>269</v>
      </c>
      <c r="T9" s="507">
        <f t="shared" si="0"/>
        <v>1.018939393939394</v>
      </c>
      <c r="U9" s="499">
        <v>369</v>
      </c>
      <c r="V9" s="507">
        <f t="shared" si="1"/>
        <v>1.3977272727272727</v>
      </c>
      <c r="W9" s="499">
        <v>374</v>
      </c>
      <c r="X9" s="507">
        <f t="shared" si="2"/>
        <v>1.4166666666666667</v>
      </c>
      <c r="Y9" s="499">
        <v>227</v>
      </c>
      <c r="Z9" s="507">
        <f t="shared" si="3"/>
        <v>0.85984848484848486</v>
      </c>
    </row>
    <row r="10" spans="1:26" x14ac:dyDescent="0.25">
      <c r="A10" s="88" t="s">
        <v>90</v>
      </c>
      <c r="B10" s="89">
        <v>100</v>
      </c>
      <c r="C10" s="499">
        <v>81</v>
      </c>
      <c r="D10" s="507">
        <f t="shared" si="4"/>
        <v>-0.18999999999999995</v>
      </c>
      <c r="E10" s="499">
        <v>66</v>
      </c>
      <c r="F10" s="507">
        <f t="shared" si="5"/>
        <v>-0.33999999999999997</v>
      </c>
      <c r="G10" s="90">
        <v>84</v>
      </c>
      <c r="H10" s="91">
        <f t="shared" si="6"/>
        <v>-0.16000000000000003</v>
      </c>
      <c r="I10" s="476">
        <v>104</v>
      </c>
      <c r="J10" s="91">
        <f t="shared" si="7"/>
        <v>4.0000000000000036E-2</v>
      </c>
      <c r="K10" s="476">
        <v>57</v>
      </c>
      <c r="L10" s="91">
        <f t="shared" si="8"/>
        <v>-0.43000000000000005</v>
      </c>
      <c r="M10" s="476">
        <v>0</v>
      </c>
      <c r="N10" s="91">
        <f t="shared" si="9"/>
        <v>-1</v>
      </c>
      <c r="O10" s="476">
        <v>42</v>
      </c>
      <c r="P10" s="91">
        <f t="shared" si="10"/>
        <v>-0.58000000000000007</v>
      </c>
      <c r="Q10" s="476">
        <v>127</v>
      </c>
      <c r="R10" s="91">
        <f t="shared" si="11"/>
        <v>0.27</v>
      </c>
      <c r="S10" s="499">
        <v>134</v>
      </c>
      <c r="T10" s="507">
        <f t="shared" si="0"/>
        <v>1.34</v>
      </c>
      <c r="U10" s="499">
        <v>128</v>
      </c>
      <c r="V10" s="507">
        <f t="shared" si="1"/>
        <v>1.28</v>
      </c>
      <c r="W10" s="499">
        <v>134</v>
      </c>
      <c r="X10" s="507">
        <f t="shared" si="2"/>
        <v>1.34</v>
      </c>
      <c r="Y10" s="499">
        <v>150</v>
      </c>
      <c r="Z10" s="507">
        <f t="shared" si="3"/>
        <v>1.5</v>
      </c>
    </row>
    <row r="11" spans="1:26" x14ac:dyDescent="0.25">
      <c r="A11" s="88" t="s">
        <v>91</v>
      </c>
      <c r="B11" s="89">
        <v>100</v>
      </c>
      <c r="C11" s="499">
        <v>19</v>
      </c>
      <c r="D11" s="507">
        <f t="shared" si="4"/>
        <v>-0.81</v>
      </c>
      <c r="E11" s="499">
        <v>10</v>
      </c>
      <c r="F11" s="507">
        <f t="shared" si="5"/>
        <v>-0.9</v>
      </c>
      <c r="G11" s="90">
        <v>15</v>
      </c>
      <c r="H11" s="91">
        <f t="shared" si="6"/>
        <v>-0.85</v>
      </c>
      <c r="I11" s="476">
        <v>96</v>
      </c>
      <c r="J11" s="91">
        <f t="shared" si="7"/>
        <v>-4.0000000000000036E-2</v>
      </c>
      <c r="K11" s="476">
        <v>110</v>
      </c>
      <c r="L11" s="91">
        <f t="shared" si="8"/>
        <v>0.10000000000000009</v>
      </c>
      <c r="M11" s="476">
        <v>15</v>
      </c>
      <c r="N11" s="91">
        <f t="shared" si="9"/>
        <v>-0.85</v>
      </c>
      <c r="O11" s="476">
        <v>100</v>
      </c>
      <c r="P11" s="91">
        <f t="shared" si="10"/>
        <v>0</v>
      </c>
      <c r="Q11" s="476">
        <v>114</v>
      </c>
      <c r="R11" s="91">
        <f t="shared" si="11"/>
        <v>0.1399999999999999</v>
      </c>
      <c r="S11" s="499">
        <v>120</v>
      </c>
      <c r="T11" s="507">
        <f t="shared" si="0"/>
        <v>1.2</v>
      </c>
      <c r="U11" s="499">
        <v>110</v>
      </c>
      <c r="V11" s="507">
        <f t="shared" si="1"/>
        <v>1.1000000000000001</v>
      </c>
      <c r="W11" s="499">
        <v>115</v>
      </c>
      <c r="X11" s="507">
        <f t="shared" si="2"/>
        <v>1.1499999999999999</v>
      </c>
      <c r="Y11" s="499">
        <v>122</v>
      </c>
      <c r="Z11" s="507">
        <f t="shared" si="3"/>
        <v>1.22</v>
      </c>
    </row>
    <row r="12" spans="1:26" x14ac:dyDescent="0.25">
      <c r="A12" s="92" t="s">
        <v>92</v>
      </c>
      <c r="B12" s="93">
        <v>100</v>
      </c>
      <c r="C12" s="501">
        <v>14</v>
      </c>
      <c r="D12" s="508">
        <f t="shared" si="4"/>
        <v>-0.86</v>
      </c>
      <c r="E12" s="499">
        <v>11</v>
      </c>
      <c r="F12" s="508">
        <f t="shared" si="5"/>
        <v>-0.89</v>
      </c>
      <c r="G12" s="94">
        <v>36</v>
      </c>
      <c r="H12" s="95">
        <f t="shared" si="6"/>
        <v>-0.64</v>
      </c>
      <c r="I12" s="476">
        <v>73</v>
      </c>
      <c r="J12" s="95">
        <f t="shared" si="7"/>
        <v>-0.27</v>
      </c>
      <c r="K12" s="476">
        <v>21</v>
      </c>
      <c r="L12" s="95">
        <f t="shared" si="8"/>
        <v>-0.79</v>
      </c>
      <c r="M12" s="476">
        <v>45</v>
      </c>
      <c r="N12" s="95">
        <f t="shared" si="9"/>
        <v>-0.55000000000000004</v>
      </c>
      <c r="O12" s="476">
        <v>95</v>
      </c>
      <c r="P12" s="95">
        <f t="shared" si="10"/>
        <v>-5.0000000000000044E-2</v>
      </c>
      <c r="Q12" s="476">
        <f>91+60</f>
        <v>151</v>
      </c>
      <c r="R12" s="95">
        <f t="shared" si="11"/>
        <v>0.51</v>
      </c>
      <c r="S12" s="501">
        <v>186</v>
      </c>
      <c r="T12" s="507">
        <f t="shared" si="0"/>
        <v>1.86</v>
      </c>
      <c r="U12" s="499">
        <v>116</v>
      </c>
      <c r="V12" s="507">
        <f t="shared" si="1"/>
        <v>1.1599999999999999</v>
      </c>
      <c r="W12" s="499">
        <v>88</v>
      </c>
      <c r="X12" s="507">
        <f t="shared" si="2"/>
        <v>0.88</v>
      </c>
      <c r="Y12" s="499">
        <v>102</v>
      </c>
      <c r="Z12" s="507">
        <f t="shared" si="3"/>
        <v>1.02</v>
      </c>
    </row>
    <row r="13" spans="1:26" ht="15.75" thickBot="1" x14ac:dyDescent="0.3">
      <c r="A13" s="96" t="s">
        <v>93</v>
      </c>
      <c r="B13" s="97">
        <v>100</v>
      </c>
      <c r="C13" s="505">
        <v>12</v>
      </c>
      <c r="D13" s="506">
        <f t="shared" si="4"/>
        <v>-0.88</v>
      </c>
      <c r="E13" s="501">
        <v>3</v>
      </c>
      <c r="F13" s="506">
        <f t="shared" si="5"/>
        <v>-0.97</v>
      </c>
      <c r="G13" s="98">
        <v>8</v>
      </c>
      <c r="H13" s="99">
        <f t="shared" si="6"/>
        <v>-0.92</v>
      </c>
      <c r="I13" s="81">
        <v>20</v>
      </c>
      <c r="J13" s="99">
        <f t="shared" si="7"/>
        <v>-0.8</v>
      </c>
      <c r="K13" s="81">
        <v>86</v>
      </c>
      <c r="L13" s="99">
        <f t="shared" si="8"/>
        <v>-0.14000000000000001</v>
      </c>
      <c r="M13" s="81">
        <v>68</v>
      </c>
      <c r="N13" s="99">
        <f t="shared" si="9"/>
        <v>-0.31999999999999995</v>
      </c>
      <c r="O13" s="81">
        <v>100</v>
      </c>
      <c r="P13" s="99">
        <f t="shared" si="10"/>
        <v>0</v>
      </c>
      <c r="Q13" s="81">
        <v>38</v>
      </c>
      <c r="R13" s="99">
        <f t="shared" si="11"/>
        <v>-0.62</v>
      </c>
      <c r="S13" s="505">
        <v>46</v>
      </c>
      <c r="T13" s="508">
        <f t="shared" si="0"/>
        <v>0.46</v>
      </c>
      <c r="U13" s="501">
        <v>89</v>
      </c>
      <c r="V13" s="508">
        <f t="shared" si="1"/>
        <v>0.89</v>
      </c>
      <c r="W13" s="501">
        <v>99</v>
      </c>
      <c r="X13" s="508">
        <f t="shared" si="2"/>
        <v>0.99</v>
      </c>
      <c r="Y13" s="501">
        <v>95</v>
      </c>
      <c r="Z13" s="508">
        <f t="shared" si="3"/>
        <v>0.95</v>
      </c>
    </row>
    <row r="14" spans="1:26" ht="15.75" thickBot="1" x14ac:dyDescent="0.3">
      <c r="A14" s="56" t="s">
        <v>7</v>
      </c>
      <c r="B14" s="59">
        <f>SUM(B7:B13)</f>
        <v>1368</v>
      </c>
      <c r="C14" s="63">
        <f>SUM(C7:C13)</f>
        <v>668</v>
      </c>
      <c r="D14" s="77">
        <f t="shared" si="4"/>
        <v>-0.51169590643274854</v>
      </c>
      <c r="E14" s="63">
        <f>SUM(E7:E13)</f>
        <v>710</v>
      </c>
      <c r="F14" s="77">
        <f t="shared" si="5"/>
        <v>-0.48099415204678364</v>
      </c>
      <c r="G14" s="63">
        <f>SUM(G7:G13)</f>
        <v>922</v>
      </c>
      <c r="H14" s="77">
        <f t="shared" si="6"/>
        <v>-0.32602339181286555</v>
      </c>
      <c r="I14" s="63">
        <f>SUM(I7:I13)</f>
        <v>929</v>
      </c>
      <c r="J14" s="77">
        <f t="shared" si="7"/>
        <v>-0.32090643274853803</v>
      </c>
      <c r="K14" s="63">
        <f>SUM(K7:K13)</f>
        <v>973</v>
      </c>
      <c r="L14" s="77">
        <f t="shared" si="8"/>
        <v>-0.28874269005847952</v>
      </c>
      <c r="M14" s="63">
        <f>SUM(M7:M13)</f>
        <v>795</v>
      </c>
      <c r="N14" s="77">
        <f t="shared" si="9"/>
        <v>-0.41885964912280704</v>
      </c>
      <c r="O14" s="63">
        <f>SUM(O7:O13)</f>
        <v>1005</v>
      </c>
      <c r="P14" s="77">
        <f t="shared" si="10"/>
        <v>-0.26535087719298245</v>
      </c>
      <c r="Q14" s="63">
        <f>SUM(Q7:Q13)</f>
        <v>1169</v>
      </c>
      <c r="R14" s="77">
        <f t="shared" si="11"/>
        <v>-0.14546783625730997</v>
      </c>
      <c r="S14" s="528">
        <f>SUM(S7:S13)</f>
        <v>1278</v>
      </c>
      <c r="T14" s="529">
        <f t="shared" si="0"/>
        <v>0.93421052631578949</v>
      </c>
      <c r="U14" s="528">
        <f>SUM(U7:U13)</f>
        <v>1382</v>
      </c>
      <c r="V14" s="529">
        <f t="shared" si="1"/>
        <v>1.010233918128655</v>
      </c>
      <c r="W14" s="528">
        <f>SUM(W7:W13)</f>
        <v>1441</v>
      </c>
      <c r="X14" s="529">
        <f t="shared" si="2"/>
        <v>1.0533625730994152</v>
      </c>
      <c r="Y14" s="528">
        <f>SUM(Y7:Y13)</f>
        <v>1176</v>
      </c>
      <c r="Z14" s="529">
        <f t="shared" si="3"/>
        <v>0.85964912280701755</v>
      </c>
    </row>
  </sheetData>
  <mergeCells count="3">
    <mergeCell ref="A5:Z5"/>
    <mergeCell ref="A2:Z2"/>
    <mergeCell ref="A3:Z3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Footer>&amp;LFonte: Sistema WEBSAASS&amp;RPag.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Z10"/>
  <sheetViews>
    <sheetView zoomScalePageLayoutView="110" workbookViewId="0">
      <selection activeCell="A5" sqref="A5:Z9"/>
    </sheetView>
  </sheetViews>
  <sheetFormatPr defaultColWidth="8.85546875" defaultRowHeight="15" x14ac:dyDescent="0.25"/>
  <cols>
    <col min="1" max="1" width="39.42578125" bestFit="1" customWidth="1"/>
    <col min="3" max="3" width="5.42578125" bestFit="1" customWidth="1"/>
    <col min="4" max="4" width="8.140625" bestFit="1" customWidth="1"/>
    <col min="5" max="5" width="5.42578125" bestFit="1" customWidth="1"/>
    <col min="6" max="6" width="8.140625" bestFit="1" customWidth="1"/>
    <col min="7" max="7" width="5.42578125" bestFit="1" customWidth="1"/>
    <col min="8" max="8" width="8.140625" bestFit="1" customWidth="1"/>
    <col min="9" max="9" width="5.42578125" bestFit="1" customWidth="1"/>
    <col min="10" max="10" width="8.140625" bestFit="1" customWidth="1"/>
    <col min="11" max="11" width="5.42578125" bestFit="1" customWidth="1"/>
    <col min="12" max="12" width="8.140625" bestFit="1" customWidth="1"/>
    <col min="13" max="13" width="5.42578125" bestFit="1" customWidth="1"/>
    <col min="14" max="14" width="8.140625" bestFit="1" customWidth="1"/>
    <col min="15" max="15" width="4.42578125" bestFit="1" customWidth="1"/>
    <col min="16" max="16" width="8.140625" bestFit="1" customWidth="1"/>
    <col min="17" max="17" width="5.5703125" bestFit="1" customWidth="1"/>
    <col min="18" max="18" width="8.140625" bestFit="1" customWidth="1"/>
    <col min="19" max="19" width="5.42578125" bestFit="1" customWidth="1"/>
    <col min="20" max="20" width="7.5703125" bestFit="1" customWidth="1"/>
    <col min="21" max="21" width="5.42578125" bestFit="1" customWidth="1"/>
    <col min="22" max="22" width="7" bestFit="1" customWidth="1"/>
    <col min="23" max="23" width="5.42578125" bestFit="1" customWidth="1"/>
    <col min="24" max="24" width="7" bestFit="1" customWidth="1"/>
    <col min="25" max="25" width="5.42578125" bestFit="1" customWidth="1"/>
    <col min="26" max="26" width="7" bestFit="1" customWidth="1"/>
  </cols>
  <sheetData>
    <row r="2" spans="1:26" ht="18" x14ac:dyDescent="0.35">
      <c r="A2" s="597" t="s">
        <v>276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</row>
    <row r="3" spans="1:26" ht="18" x14ac:dyDescent="0.35">
      <c r="A3" s="584" t="s">
        <v>246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</row>
    <row r="5" spans="1:26" ht="15.75" x14ac:dyDescent="0.25">
      <c r="A5" s="585" t="s">
        <v>283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</row>
    <row r="6" spans="1:26" ht="24.75" thickBot="1" x14ac:dyDescent="0.3">
      <c r="A6" s="66" t="s">
        <v>109</v>
      </c>
      <c r="B6" s="20" t="s">
        <v>16</v>
      </c>
      <c r="C6" s="512" t="s">
        <v>242</v>
      </c>
      <c r="D6" s="513" t="s">
        <v>1</v>
      </c>
      <c r="E6" s="512" t="s">
        <v>243</v>
      </c>
      <c r="F6" s="513" t="s">
        <v>1</v>
      </c>
      <c r="G6" s="472" t="s">
        <v>263</v>
      </c>
      <c r="H6" s="473" t="s">
        <v>1</v>
      </c>
      <c r="I6" s="472" t="s">
        <v>264</v>
      </c>
      <c r="J6" s="473" t="s">
        <v>1</v>
      </c>
      <c r="K6" s="472" t="s">
        <v>265</v>
      </c>
      <c r="L6" s="473" t="s">
        <v>1</v>
      </c>
      <c r="M6" s="472" t="s">
        <v>267</v>
      </c>
      <c r="N6" s="473" t="s">
        <v>1</v>
      </c>
      <c r="O6" s="472" t="s">
        <v>268</v>
      </c>
      <c r="P6" s="473" t="s">
        <v>1</v>
      </c>
      <c r="Q6" s="472" t="s">
        <v>2</v>
      </c>
      <c r="R6" s="473" t="s">
        <v>1</v>
      </c>
      <c r="S6" s="282" t="s">
        <v>3</v>
      </c>
      <c r="T6" s="283" t="s">
        <v>1</v>
      </c>
      <c r="U6" s="282" t="s">
        <v>4</v>
      </c>
      <c r="V6" s="283" t="s">
        <v>1</v>
      </c>
      <c r="W6" s="282" t="s">
        <v>5</v>
      </c>
      <c r="X6" s="283" t="s">
        <v>1</v>
      </c>
      <c r="Y6" s="282" t="s">
        <v>6</v>
      </c>
      <c r="Z6" s="283" t="s">
        <v>1</v>
      </c>
    </row>
    <row r="7" spans="1:26" ht="23.25" customHeight="1" thickTop="1" x14ac:dyDescent="0.25">
      <c r="A7" s="67" t="s">
        <v>149</v>
      </c>
      <c r="B7" s="21">
        <v>180</v>
      </c>
      <c r="C7" s="399">
        <v>364</v>
      </c>
      <c r="D7" s="514">
        <f>((C7/$B7))-1</f>
        <v>1.0222222222222221</v>
      </c>
      <c r="E7" s="399">
        <v>487</v>
      </c>
      <c r="F7" s="514">
        <f>((E7/$B7))-1</f>
        <v>1.7055555555555557</v>
      </c>
      <c r="G7" s="399">
        <v>490</v>
      </c>
      <c r="H7" s="22">
        <f>((G7/$B7))-1</f>
        <v>1.7222222222222223</v>
      </c>
      <c r="I7" s="399">
        <v>349</v>
      </c>
      <c r="J7" s="22">
        <f>((I7/$B7))-1</f>
        <v>0.93888888888888888</v>
      </c>
      <c r="K7" s="399">
        <v>322</v>
      </c>
      <c r="L7" s="22">
        <f>((K7/$B7))-1</f>
        <v>0.78888888888888897</v>
      </c>
      <c r="M7" s="399">
        <v>230</v>
      </c>
      <c r="N7" s="22">
        <f>((M7/$B7))-1</f>
        <v>0.27777777777777768</v>
      </c>
      <c r="O7" s="399">
        <v>155</v>
      </c>
      <c r="P7" s="22">
        <f>((O7/$B7))-1</f>
        <v>-0.13888888888888884</v>
      </c>
      <c r="Q7" s="482">
        <v>478</v>
      </c>
      <c r="R7" s="22">
        <f>((Q7/$B7))-1</f>
        <v>1.6555555555555554</v>
      </c>
      <c r="S7" s="399">
        <v>325</v>
      </c>
      <c r="T7" s="514">
        <f t="shared" ref="T7:T8" si="0">S7/$B7</f>
        <v>1.8055555555555556</v>
      </c>
      <c r="U7" s="399">
        <v>368</v>
      </c>
      <c r="V7" s="514">
        <f t="shared" ref="V7:V8" si="1">U7/$B7</f>
        <v>2.0444444444444443</v>
      </c>
      <c r="W7" s="399">
        <v>343</v>
      </c>
      <c r="X7" s="514">
        <f t="shared" ref="X7:X8" si="2">W7/$B7</f>
        <v>1.9055555555555554</v>
      </c>
      <c r="Y7" s="399">
        <v>241</v>
      </c>
      <c r="Z7" s="514">
        <f t="shared" ref="Z7:Z8" si="3">Y7/$B7</f>
        <v>1.3388888888888888</v>
      </c>
    </row>
    <row r="8" spans="1:26" ht="23.25" customHeight="1" thickBot="1" x14ac:dyDescent="0.3">
      <c r="A8" s="68" t="s">
        <v>150</v>
      </c>
      <c r="B8" s="69">
        <v>490</v>
      </c>
      <c r="C8" s="515">
        <v>840</v>
      </c>
      <c r="D8" s="516">
        <f t="shared" ref="D8:D9" si="4">((C8/$B8))-1</f>
        <v>0.71428571428571419</v>
      </c>
      <c r="E8" s="478">
        <v>917</v>
      </c>
      <c r="F8" s="516">
        <f t="shared" ref="F8:F9" si="5">((E8/$B8))-1</f>
        <v>0.87142857142857144</v>
      </c>
      <c r="G8" s="400">
        <v>1123</v>
      </c>
      <c r="H8" s="70">
        <f t="shared" ref="H8:H9" si="6">((G8/$B8))-1</f>
        <v>1.2918367346938777</v>
      </c>
      <c r="I8" s="478">
        <v>964</v>
      </c>
      <c r="J8" s="70">
        <f t="shared" ref="J8:J9" si="7">((I8/$B8))-1</f>
        <v>0.96734693877551026</v>
      </c>
      <c r="K8" s="478">
        <v>957</v>
      </c>
      <c r="L8" s="70">
        <f t="shared" ref="L8:L9" si="8">((K8/$B8))-1</f>
        <v>0.95306122448979602</v>
      </c>
      <c r="M8" s="478">
        <v>974</v>
      </c>
      <c r="N8" s="70">
        <f t="shared" ref="N8:N9" si="9">((M8/$B8))-1</f>
        <v>0.9877551020408164</v>
      </c>
      <c r="O8" s="478">
        <v>693</v>
      </c>
      <c r="P8" s="70">
        <f t="shared" ref="P8:P9" si="10">((O8/$B8))-1</f>
        <v>0.41428571428571437</v>
      </c>
      <c r="Q8" s="483">
        <v>1140</v>
      </c>
      <c r="R8" s="70">
        <f t="shared" ref="R8:R9" si="11">((Q8/$B8))-1</f>
        <v>1.3265306122448979</v>
      </c>
      <c r="S8" s="400">
        <v>761</v>
      </c>
      <c r="T8" s="544">
        <f t="shared" si="0"/>
        <v>1.5530612244897959</v>
      </c>
      <c r="U8" s="478">
        <v>820</v>
      </c>
      <c r="V8" s="544">
        <f t="shared" si="1"/>
        <v>1.6734693877551021</v>
      </c>
      <c r="W8" s="478">
        <v>753</v>
      </c>
      <c r="X8" s="544">
        <f t="shared" si="2"/>
        <v>1.536734693877551</v>
      </c>
      <c r="Y8" s="478">
        <v>817</v>
      </c>
      <c r="Z8" s="544">
        <f t="shared" si="3"/>
        <v>1.6673469387755102</v>
      </c>
    </row>
    <row r="9" spans="1:26" ht="23.25" customHeight="1" thickBot="1" x14ac:dyDescent="0.3">
      <c r="A9" s="56" t="s">
        <v>7</v>
      </c>
      <c r="B9" s="59">
        <f>SUM(B7:B8)</f>
        <v>670</v>
      </c>
      <c r="C9" s="60">
        <f>SUM(C7:C8)</f>
        <v>1204</v>
      </c>
      <c r="D9" s="61">
        <f t="shared" si="4"/>
        <v>0.79701492537313423</v>
      </c>
      <c r="E9" s="60">
        <f>SUM(E7:E8)</f>
        <v>1404</v>
      </c>
      <c r="F9" s="61">
        <f t="shared" si="5"/>
        <v>1.0955223880597016</v>
      </c>
      <c r="G9" s="60">
        <f>SUM(G7:G8)</f>
        <v>1613</v>
      </c>
      <c r="H9" s="61">
        <f t="shared" si="6"/>
        <v>1.4074626865671642</v>
      </c>
      <c r="I9" s="60">
        <f>SUM(I7:I8)</f>
        <v>1313</v>
      </c>
      <c r="J9" s="61">
        <f t="shared" si="7"/>
        <v>0.95970149253731352</v>
      </c>
      <c r="K9" s="60">
        <f>SUM(K7:K8)</f>
        <v>1279</v>
      </c>
      <c r="L9" s="61">
        <f t="shared" si="8"/>
        <v>0.90895522388059691</v>
      </c>
      <c r="M9" s="60">
        <f>SUM(M7:M8)</f>
        <v>1204</v>
      </c>
      <c r="N9" s="61">
        <f t="shared" si="9"/>
        <v>0.79701492537313423</v>
      </c>
      <c r="O9" s="60">
        <f>SUM(O7:O8)</f>
        <v>848</v>
      </c>
      <c r="P9" s="61">
        <f t="shared" si="10"/>
        <v>0.26567164179104474</v>
      </c>
      <c r="Q9" s="60">
        <f>SUM(Q7:Q8)</f>
        <v>1618</v>
      </c>
      <c r="R9" s="61">
        <f t="shared" si="11"/>
        <v>1.4149253731343285</v>
      </c>
      <c r="S9" s="545">
        <f>SUM(S7:S8)</f>
        <v>1086</v>
      </c>
      <c r="T9" s="546">
        <f>((S9/$B$9))-1</f>
        <v>0.62089552238805967</v>
      </c>
      <c r="U9" s="545">
        <f>SUM(U7:U8)</f>
        <v>1188</v>
      </c>
      <c r="V9" s="546">
        <f>((U9/$B$9))-1</f>
        <v>0.77313432835820906</v>
      </c>
      <c r="W9" s="545">
        <f>SUM(W7:W8)</f>
        <v>1096</v>
      </c>
      <c r="X9" s="546">
        <f>((W9/$B$9))-1</f>
        <v>0.63582089552238807</v>
      </c>
      <c r="Y9" s="545">
        <f>SUM(Y7:Y8)</f>
        <v>1058</v>
      </c>
      <c r="Z9" s="546">
        <f>((Y9/$B$9))-1</f>
        <v>0.57910447761194028</v>
      </c>
    </row>
    <row r="10" spans="1:26" s="12" customFormat="1" x14ac:dyDescent="0.25">
      <c r="A10" s="7"/>
      <c r="B10" s="8"/>
      <c r="C10" s="10"/>
      <c r="D10" s="11"/>
      <c r="G10" s="8"/>
      <c r="H10" s="9"/>
      <c r="I10" s="8"/>
      <c r="J10" s="9"/>
      <c r="K10" s="8"/>
      <c r="L10" s="9"/>
      <c r="M10" s="8"/>
      <c r="N10" s="9"/>
      <c r="O10" s="10"/>
      <c r="P10" s="11"/>
      <c r="S10" s="8"/>
      <c r="T10" s="9"/>
      <c r="U10" s="8"/>
      <c r="V10" s="9"/>
      <c r="W10" s="8"/>
      <c r="X10" s="9"/>
      <c r="Y10" s="8"/>
      <c r="Z10" s="9"/>
    </row>
  </sheetData>
  <mergeCells count="3">
    <mergeCell ref="A5:Z5"/>
    <mergeCell ref="A2:Z2"/>
    <mergeCell ref="A3:Z3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>&amp;LFonte: Sistema WEBSAASS&amp;RPag.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Z8"/>
  <sheetViews>
    <sheetView workbookViewId="0">
      <selection activeCell="A5" sqref="A5:Z9"/>
    </sheetView>
  </sheetViews>
  <sheetFormatPr defaultColWidth="8.85546875" defaultRowHeight="15" x14ac:dyDescent="0.25"/>
  <cols>
    <col min="1" max="1" width="39.42578125" bestFit="1" customWidth="1"/>
    <col min="3" max="3" width="4.28515625" bestFit="1" customWidth="1"/>
    <col min="4" max="4" width="8.140625" bestFit="1" customWidth="1"/>
    <col min="5" max="5" width="4" bestFit="1" customWidth="1"/>
    <col min="6" max="6" width="7.140625" bestFit="1" customWidth="1"/>
    <col min="7" max="7" width="4.7109375" bestFit="1" customWidth="1"/>
    <col min="8" max="8" width="7.140625" bestFit="1" customWidth="1"/>
    <col min="9" max="9" width="4.42578125" bestFit="1" customWidth="1"/>
    <col min="10" max="10" width="7.140625" bestFit="1" customWidth="1"/>
    <col min="11" max="11" width="4" bestFit="1" customWidth="1"/>
    <col min="12" max="12" width="7.140625" bestFit="1" customWidth="1"/>
    <col min="13" max="13" width="4.28515625" bestFit="1" customWidth="1"/>
    <col min="14" max="14" width="7.140625" bestFit="1" customWidth="1"/>
    <col min="15" max="15" width="4.140625" bestFit="1" customWidth="1"/>
    <col min="16" max="16" width="7.140625" bestFit="1" customWidth="1"/>
    <col min="17" max="17" width="4.5703125" bestFit="1" customWidth="1"/>
    <col min="18" max="18" width="7.140625" bestFit="1" customWidth="1"/>
    <col min="19" max="19" width="4.140625" bestFit="1" customWidth="1"/>
    <col min="20" max="20" width="7.5703125" bestFit="1" customWidth="1"/>
    <col min="21" max="21" width="4.42578125" bestFit="1" customWidth="1"/>
    <col min="22" max="22" width="7.5703125" bestFit="1" customWidth="1"/>
    <col min="23" max="23" width="4.5703125" bestFit="1" customWidth="1"/>
    <col min="24" max="24" width="7.5703125" bestFit="1" customWidth="1"/>
    <col min="25" max="25" width="4.140625" bestFit="1" customWidth="1"/>
    <col min="26" max="26" width="7.5703125" bestFit="1" customWidth="1"/>
  </cols>
  <sheetData>
    <row r="2" spans="1:26" ht="18" x14ac:dyDescent="0.35">
      <c r="A2" s="597" t="s">
        <v>276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</row>
    <row r="3" spans="1:26" ht="18" x14ac:dyDescent="0.35">
      <c r="A3" s="584" t="s">
        <v>246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</row>
    <row r="5" spans="1:26" ht="15.75" x14ac:dyDescent="0.25">
      <c r="A5" s="585" t="s">
        <v>282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</row>
    <row r="6" spans="1:26" ht="24.75" thickBot="1" x14ac:dyDescent="0.3">
      <c r="A6" s="54" t="s">
        <v>108</v>
      </c>
      <c r="B6" s="3" t="s">
        <v>16</v>
      </c>
      <c r="C6" s="510" t="s">
        <v>242</v>
      </c>
      <c r="D6" s="511" t="s">
        <v>1</v>
      </c>
      <c r="E6" s="510" t="s">
        <v>243</v>
      </c>
      <c r="F6" s="511" t="s">
        <v>1</v>
      </c>
      <c r="G6" s="472" t="s">
        <v>263</v>
      </c>
      <c r="H6" s="473" t="s">
        <v>1</v>
      </c>
      <c r="I6" s="472" t="s">
        <v>264</v>
      </c>
      <c r="J6" s="473" t="s">
        <v>1</v>
      </c>
      <c r="K6" s="472" t="s">
        <v>265</v>
      </c>
      <c r="L6" s="473" t="s">
        <v>1</v>
      </c>
      <c r="M6" s="472" t="s">
        <v>267</v>
      </c>
      <c r="N6" s="473" t="s">
        <v>1</v>
      </c>
      <c r="O6" s="472" t="s">
        <v>268</v>
      </c>
      <c r="P6" s="473" t="s">
        <v>1</v>
      </c>
      <c r="Q6" s="472" t="s">
        <v>2</v>
      </c>
      <c r="R6" s="473" t="s">
        <v>1</v>
      </c>
      <c r="S6" s="282" t="s">
        <v>3</v>
      </c>
      <c r="T6" s="283" t="s">
        <v>1</v>
      </c>
      <c r="U6" s="282" t="s">
        <v>4</v>
      </c>
      <c r="V6" s="283" t="s">
        <v>1</v>
      </c>
      <c r="W6" s="282" t="s">
        <v>5</v>
      </c>
      <c r="X6" s="283" t="s">
        <v>1</v>
      </c>
      <c r="Y6" s="282" t="s">
        <v>6</v>
      </c>
      <c r="Z6" s="283" t="s">
        <v>1</v>
      </c>
    </row>
    <row r="7" spans="1:26" ht="16.5" thickTop="1" thickBot="1" x14ac:dyDescent="0.3">
      <c r="A7" s="71" t="s">
        <v>147</v>
      </c>
      <c r="B7" s="72">
        <v>70</v>
      </c>
      <c r="C7" s="25">
        <v>0</v>
      </c>
      <c r="D7" s="26">
        <f>((C7/$B7))-1</f>
        <v>-1</v>
      </c>
      <c r="E7" s="25">
        <v>11</v>
      </c>
      <c r="F7" s="26">
        <f>((E7/$B7))-1</f>
        <v>-0.84285714285714286</v>
      </c>
      <c r="G7" s="25">
        <v>17</v>
      </c>
      <c r="H7" s="26">
        <f>((G7/$B7))-1</f>
        <v>-0.75714285714285712</v>
      </c>
      <c r="I7" s="25">
        <v>18</v>
      </c>
      <c r="J7" s="26">
        <f>((I7/$B7))-1</f>
        <v>-0.74285714285714288</v>
      </c>
      <c r="K7" s="25">
        <v>19</v>
      </c>
      <c r="L7" s="26">
        <f>((K7/$B7))-1</f>
        <v>-0.72857142857142865</v>
      </c>
      <c r="M7" s="25">
        <v>20</v>
      </c>
      <c r="N7" s="26">
        <f>((M7/$B7))-1</f>
        <v>-0.7142857142857143</v>
      </c>
      <c r="O7" s="25">
        <v>20</v>
      </c>
      <c r="P7" s="26">
        <f>((O7/$B7))-1</f>
        <v>-0.7142857142857143</v>
      </c>
      <c r="Q7" s="25">
        <v>31</v>
      </c>
      <c r="R7" s="26">
        <f>((Q7/$B7))-1</f>
        <v>-0.55714285714285716</v>
      </c>
      <c r="S7" s="25">
        <v>31</v>
      </c>
      <c r="T7" s="26">
        <f t="shared" ref="T7" si="0">S7/$B7</f>
        <v>0.44285714285714284</v>
      </c>
      <c r="U7" s="25">
        <v>70</v>
      </c>
      <c r="V7" s="26">
        <f t="shared" ref="V7" si="1">U7/$B7</f>
        <v>1</v>
      </c>
      <c r="W7" s="25">
        <v>70</v>
      </c>
      <c r="X7" s="26">
        <f t="shared" ref="X7" si="2">W7/$B7</f>
        <v>1</v>
      </c>
      <c r="Y7" s="25">
        <v>70</v>
      </c>
      <c r="Z7" s="26">
        <f t="shared" ref="Z7" si="3">Y7/$B7</f>
        <v>1</v>
      </c>
    </row>
    <row r="8" spans="1:26" ht="15.75" thickBot="1" x14ac:dyDescent="0.3">
      <c r="A8" s="73" t="s">
        <v>7</v>
      </c>
      <c r="B8" s="74">
        <f>SUM(B7)</f>
        <v>70</v>
      </c>
      <c r="C8" s="75">
        <f>SUM(C7)</f>
        <v>0</v>
      </c>
      <c r="D8" s="492">
        <f>((C8/$B8))-1</f>
        <v>-1</v>
      </c>
      <c r="E8" s="75">
        <f>SUM(E7)</f>
        <v>11</v>
      </c>
      <c r="F8" s="492">
        <f>((E8/$B8))-1</f>
        <v>-0.84285714285714286</v>
      </c>
      <c r="G8" s="75">
        <f>SUM(G7)</f>
        <v>17</v>
      </c>
      <c r="H8" s="76">
        <f>((G8/$B8))-1</f>
        <v>-0.75714285714285712</v>
      </c>
      <c r="I8" s="75">
        <f>SUM(I7)</f>
        <v>18</v>
      </c>
      <c r="J8" s="76">
        <f>((I8/$B8))-1</f>
        <v>-0.74285714285714288</v>
      </c>
      <c r="K8" s="75">
        <f>SUM(K7)</f>
        <v>19</v>
      </c>
      <c r="L8" s="76">
        <f>((K8/$B8))-1</f>
        <v>-0.72857142857142865</v>
      </c>
      <c r="M8" s="75">
        <f>SUM(M7)</f>
        <v>20</v>
      </c>
      <c r="N8" s="76">
        <f>((M8/$B8))-1</f>
        <v>-0.7142857142857143</v>
      </c>
      <c r="O8" s="75">
        <f>SUM(O7)</f>
        <v>20</v>
      </c>
      <c r="P8" s="380">
        <f>((O8/$B8))-1</f>
        <v>-0.7142857142857143</v>
      </c>
      <c r="Q8" s="75">
        <f>SUM(Q7)</f>
        <v>31</v>
      </c>
      <c r="R8" s="380">
        <f>((Q8/$B8))-1</f>
        <v>-0.55714285714285716</v>
      </c>
      <c r="S8" s="75">
        <f>SUM(S7)</f>
        <v>31</v>
      </c>
      <c r="T8" s="492">
        <f>((S8/$B$8))-1</f>
        <v>-0.55714285714285716</v>
      </c>
      <c r="U8" s="75">
        <f>SUM(U7)</f>
        <v>70</v>
      </c>
      <c r="V8" s="492">
        <f>((U8/$B$8))-1</f>
        <v>0</v>
      </c>
      <c r="W8" s="75">
        <f>SUM(W7)</f>
        <v>70</v>
      </c>
      <c r="X8" s="492">
        <f>((W8/$B$8))-1</f>
        <v>0</v>
      </c>
      <c r="Y8" s="75">
        <f>SUM(Y7)</f>
        <v>70</v>
      </c>
      <c r="Z8" s="492">
        <f>((Y8/$B$8))-1</f>
        <v>0</v>
      </c>
    </row>
  </sheetData>
  <mergeCells count="3">
    <mergeCell ref="A5:Z5"/>
    <mergeCell ref="A2:Z2"/>
    <mergeCell ref="A3:Z3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Footer>&amp;LFonte: Sistema WEBSAASS&amp;RPag.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Z12"/>
  <sheetViews>
    <sheetView workbookViewId="0">
      <selection activeCell="A5" sqref="A5:Z12"/>
    </sheetView>
  </sheetViews>
  <sheetFormatPr defaultColWidth="8.85546875" defaultRowHeight="15" x14ac:dyDescent="0.25"/>
  <cols>
    <col min="1" max="1" width="39.42578125" bestFit="1" customWidth="1"/>
    <col min="3" max="3" width="5.42578125" bestFit="1" customWidth="1"/>
    <col min="4" max="4" width="7.5703125" bestFit="1" customWidth="1"/>
    <col min="5" max="5" width="5.42578125" bestFit="1" customWidth="1"/>
    <col min="6" max="6" width="7.5703125" bestFit="1" customWidth="1"/>
    <col min="7" max="7" width="5.42578125" bestFit="1" customWidth="1"/>
    <col min="8" max="8" width="7.5703125" bestFit="1" customWidth="1"/>
    <col min="9" max="9" width="5.42578125" bestFit="1" customWidth="1"/>
    <col min="10" max="10" width="7.5703125" bestFit="1" customWidth="1"/>
    <col min="11" max="11" width="5.42578125" bestFit="1" customWidth="1"/>
    <col min="12" max="12" width="7.5703125" bestFit="1" customWidth="1"/>
    <col min="13" max="13" width="5.42578125" bestFit="1" customWidth="1"/>
    <col min="14" max="14" width="7.5703125" bestFit="1" customWidth="1"/>
    <col min="15" max="15" width="5.42578125" bestFit="1" customWidth="1"/>
    <col min="16" max="16" width="7.5703125" bestFit="1" customWidth="1"/>
    <col min="17" max="17" width="5.42578125" bestFit="1" customWidth="1"/>
    <col min="18" max="18" width="7.140625" bestFit="1" customWidth="1"/>
    <col min="19" max="19" width="5.42578125" bestFit="1" customWidth="1"/>
    <col min="20" max="20" width="7.5703125" bestFit="1" customWidth="1"/>
    <col min="21" max="21" width="5.42578125" bestFit="1" customWidth="1"/>
    <col min="22" max="22" width="6.5703125" bestFit="1" customWidth="1"/>
    <col min="23" max="23" width="5.42578125" bestFit="1" customWidth="1"/>
    <col min="24" max="24" width="6.5703125" bestFit="1" customWidth="1"/>
    <col min="25" max="25" width="5.42578125" bestFit="1" customWidth="1"/>
    <col min="26" max="26" width="6.5703125" bestFit="1" customWidth="1"/>
  </cols>
  <sheetData>
    <row r="2" spans="1:26" ht="18" x14ac:dyDescent="0.35">
      <c r="A2" s="584" t="s">
        <v>276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</row>
    <row r="3" spans="1:26" ht="18" x14ac:dyDescent="0.35">
      <c r="A3" s="584" t="s">
        <v>246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</row>
    <row r="5" spans="1:26" ht="15.75" x14ac:dyDescent="0.25">
      <c r="A5" s="585" t="s">
        <v>281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</row>
    <row r="6" spans="1:26" ht="24.75" thickBot="1" x14ac:dyDescent="0.3">
      <c r="A6" s="155" t="s">
        <v>15</v>
      </c>
      <c r="B6" s="156" t="s">
        <v>16</v>
      </c>
      <c r="C6" s="510" t="s">
        <v>242</v>
      </c>
      <c r="D6" s="511" t="s">
        <v>1</v>
      </c>
      <c r="E6" s="510" t="s">
        <v>243</v>
      </c>
      <c r="F6" s="511" t="s">
        <v>1</v>
      </c>
      <c r="G6" s="472" t="s">
        <v>263</v>
      </c>
      <c r="H6" s="473" t="s">
        <v>1</v>
      </c>
      <c r="I6" s="472" t="s">
        <v>264</v>
      </c>
      <c r="J6" s="473" t="s">
        <v>1</v>
      </c>
      <c r="K6" s="472" t="s">
        <v>265</v>
      </c>
      <c r="L6" s="473" t="s">
        <v>1</v>
      </c>
      <c r="M6" s="472" t="s">
        <v>267</v>
      </c>
      <c r="N6" s="473" t="s">
        <v>1</v>
      </c>
      <c r="O6" s="472" t="s">
        <v>268</v>
      </c>
      <c r="P6" s="473" t="s">
        <v>1</v>
      </c>
      <c r="Q6" s="472" t="s">
        <v>2</v>
      </c>
      <c r="R6" s="473" t="s">
        <v>1</v>
      </c>
      <c r="S6" s="282" t="s">
        <v>3</v>
      </c>
      <c r="T6" s="283" t="s">
        <v>1</v>
      </c>
      <c r="U6" s="282" t="s">
        <v>4</v>
      </c>
      <c r="V6" s="283" t="s">
        <v>1</v>
      </c>
      <c r="W6" s="282" t="s">
        <v>5</v>
      </c>
      <c r="X6" s="283" t="s">
        <v>1</v>
      </c>
      <c r="Y6" s="282" t="s">
        <v>6</v>
      </c>
      <c r="Z6" s="283" t="s">
        <v>1</v>
      </c>
    </row>
    <row r="7" spans="1:26" ht="15.75" thickTop="1" x14ac:dyDescent="0.25">
      <c r="A7" s="157" t="s">
        <v>9</v>
      </c>
      <c r="B7" s="1">
        <v>666</v>
      </c>
      <c r="C7" s="395">
        <v>377</v>
      </c>
      <c r="D7" s="397">
        <f>((C7/$B7))-1</f>
        <v>-0.43393393393393398</v>
      </c>
      <c r="E7" s="395">
        <v>342</v>
      </c>
      <c r="F7" s="397">
        <f>((E7/$B7))-1</f>
        <v>-0.48648648648648651</v>
      </c>
      <c r="G7" s="2">
        <v>486</v>
      </c>
      <c r="H7" s="5">
        <f>((G7/$B7))-1</f>
        <v>-0.27027027027027029</v>
      </c>
      <c r="I7" s="395">
        <v>485</v>
      </c>
      <c r="J7" s="5">
        <f>((I7/$B7))-1</f>
        <v>-0.27177177177177181</v>
      </c>
      <c r="K7" s="395">
        <v>560</v>
      </c>
      <c r="L7" s="5">
        <f>((K7/$B7))-1</f>
        <v>-0.15915915915915912</v>
      </c>
      <c r="M7" s="395">
        <v>775</v>
      </c>
      <c r="N7" s="5">
        <f>((M7/$B7))-1</f>
        <v>0.16366366366366369</v>
      </c>
      <c r="O7" s="395">
        <v>415</v>
      </c>
      <c r="P7" s="5">
        <f>((O7/$B7))-1</f>
        <v>-0.37687687687687688</v>
      </c>
      <c r="Q7" s="395">
        <v>760</v>
      </c>
      <c r="R7" s="5">
        <f>((Q7/$B7))-1</f>
        <v>0.14114114114114118</v>
      </c>
      <c r="S7" s="395">
        <v>799</v>
      </c>
      <c r="T7" s="397">
        <f t="shared" ref="T7:T12" si="0">S7/$B7</f>
        <v>1.1996996996996998</v>
      </c>
      <c r="U7" s="395">
        <v>654</v>
      </c>
      <c r="V7" s="397">
        <f t="shared" ref="V7:V12" si="1">U7/$B7</f>
        <v>0.98198198198198194</v>
      </c>
      <c r="W7" s="395">
        <v>592</v>
      </c>
      <c r="X7" s="397">
        <f t="shared" ref="X7:X12" si="2">W7/$B7</f>
        <v>0.88888888888888884</v>
      </c>
      <c r="Y7" s="395">
        <v>545</v>
      </c>
      <c r="Z7" s="397">
        <f t="shared" ref="Z7:Z12" si="3">Y7/$B7</f>
        <v>0.81831831831831836</v>
      </c>
    </row>
    <row r="8" spans="1:26" x14ac:dyDescent="0.25">
      <c r="A8" s="157" t="s">
        <v>10</v>
      </c>
      <c r="B8" s="158">
        <v>2664</v>
      </c>
      <c r="C8" s="499">
        <v>1405</v>
      </c>
      <c r="D8" s="397">
        <f t="shared" ref="D8:D12" si="4">((C8/$B8))-1</f>
        <v>-0.47259759759759756</v>
      </c>
      <c r="E8" s="499">
        <v>1389</v>
      </c>
      <c r="F8" s="397">
        <f t="shared" ref="F8:F12" si="5">((E8/$B8))-1</f>
        <v>-0.47860360360360366</v>
      </c>
      <c r="G8" s="159">
        <v>1792</v>
      </c>
      <c r="H8" s="5">
        <f t="shared" ref="H8:H12" si="6">((G8/$B8))-1</f>
        <v>-0.32732732732732728</v>
      </c>
      <c r="I8" s="476">
        <v>860</v>
      </c>
      <c r="J8" s="5">
        <f t="shared" ref="J8:J12" si="7">((I8/$B8))-1</f>
        <v>-0.67717717717717718</v>
      </c>
      <c r="K8" s="476">
        <v>1500</v>
      </c>
      <c r="L8" s="5">
        <f t="shared" ref="L8:L12" si="8">((K8/$B8))-1</f>
        <v>-0.43693693693693691</v>
      </c>
      <c r="M8" s="476">
        <v>1838</v>
      </c>
      <c r="N8" s="5">
        <f t="shared" ref="N8:N12" si="9">((M8/$B8))-1</f>
        <v>-0.31006006006006004</v>
      </c>
      <c r="O8" s="485">
        <v>1326</v>
      </c>
      <c r="P8" s="5">
        <f t="shared" ref="P8:P12" si="10">((O8/$B8))-1</f>
        <v>-0.50225225225225223</v>
      </c>
      <c r="Q8" s="485">
        <v>1988</v>
      </c>
      <c r="R8" s="5">
        <f t="shared" ref="R8:R12" si="11">((Q8/$B8))-1</f>
        <v>-0.25375375375375375</v>
      </c>
      <c r="S8" s="499">
        <v>2046</v>
      </c>
      <c r="T8" s="507">
        <f t="shared" si="0"/>
        <v>0.76801801801801806</v>
      </c>
      <c r="U8" s="499">
        <v>1746</v>
      </c>
      <c r="V8" s="507">
        <f t="shared" si="1"/>
        <v>0.65540540540540537</v>
      </c>
      <c r="W8" s="499">
        <v>1715</v>
      </c>
      <c r="X8" s="507">
        <f t="shared" si="2"/>
        <v>0.64376876876876876</v>
      </c>
      <c r="Y8" s="499">
        <v>1908</v>
      </c>
      <c r="Z8" s="507">
        <f t="shared" si="3"/>
        <v>0.71621621621621623</v>
      </c>
    </row>
    <row r="9" spans="1:26" x14ac:dyDescent="0.25">
      <c r="A9" s="157" t="s">
        <v>11</v>
      </c>
      <c r="B9" s="158">
        <v>789</v>
      </c>
      <c r="C9" s="499">
        <v>736</v>
      </c>
      <c r="D9" s="397">
        <f t="shared" si="4"/>
        <v>-6.7173637515842821E-2</v>
      </c>
      <c r="E9" s="499">
        <v>640</v>
      </c>
      <c r="F9" s="397">
        <f t="shared" si="5"/>
        <v>-0.18884664131812423</v>
      </c>
      <c r="G9" s="159">
        <v>962</v>
      </c>
      <c r="H9" s="5">
        <f t="shared" si="6"/>
        <v>0.21926489226869461</v>
      </c>
      <c r="I9" s="476">
        <v>727</v>
      </c>
      <c r="J9" s="5">
        <f t="shared" si="7"/>
        <v>-7.8580481622306686E-2</v>
      </c>
      <c r="K9" s="476">
        <v>703</v>
      </c>
      <c r="L9" s="5">
        <f t="shared" si="8"/>
        <v>-0.10899873257287707</v>
      </c>
      <c r="M9" s="476">
        <v>805</v>
      </c>
      <c r="N9" s="5">
        <f t="shared" si="9"/>
        <v>2.0278833967046994E-2</v>
      </c>
      <c r="O9" s="485">
        <v>775</v>
      </c>
      <c r="P9" s="5">
        <f t="shared" si="10"/>
        <v>-1.7743979721166037E-2</v>
      </c>
      <c r="Q9" s="485">
        <v>873</v>
      </c>
      <c r="R9" s="5">
        <f t="shared" si="11"/>
        <v>0.10646387832699622</v>
      </c>
      <c r="S9" s="499">
        <v>468</v>
      </c>
      <c r="T9" s="507">
        <f t="shared" si="0"/>
        <v>0.59315589353612164</v>
      </c>
      <c r="U9" s="499">
        <v>690</v>
      </c>
      <c r="V9" s="507">
        <f t="shared" si="1"/>
        <v>0.87452471482889738</v>
      </c>
      <c r="W9" s="499">
        <v>692</v>
      </c>
      <c r="X9" s="507">
        <f t="shared" si="2"/>
        <v>0.87705956907477822</v>
      </c>
      <c r="Y9" s="499">
        <v>478</v>
      </c>
      <c r="Z9" s="507">
        <f t="shared" si="3"/>
        <v>0.60583016476552598</v>
      </c>
    </row>
    <row r="10" spans="1:26" x14ac:dyDescent="0.25">
      <c r="A10" s="160" t="s">
        <v>43</v>
      </c>
      <c r="B10" s="161">
        <v>789</v>
      </c>
      <c r="C10" s="501">
        <v>259</v>
      </c>
      <c r="D10" s="491">
        <f t="shared" si="4"/>
        <v>-0.67173637515842843</v>
      </c>
      <c r="E10" s="499">
        <v>406</v>
      </c>
      <c r="F10" s="491">
        <f t="shared" si="5"/>
        <v>-0.48542458808618505</v>
      </c>
      <c r="G10" s="162">
        <v>347</v>
      </c>
      <c r="H10" s="50">
        <f t="shared" si="6"/>
        <v>-0.56020278833967052</v>
      </c>
      <c r="I10" s="476">
        <v>462</v>
      </c>
      <c r="J10" s="50">
        <f t="shared" si="7"/>
        <v>-0.4144486692015209</v>
      </c>
      <c r="K10" s="476">
        <v>554</v>
      </c>
      <c r="L10" s="50">
        <f t="shared" si="8"/>
        <v>-0.2978453738910013</v>
      </c>
      <c r="M10" s="476">
        <v>466</v>
      </c>
      <c r="N10" s="50">
        <f t="shared" si="9"/>
        <v>-0.40937896070975921</v>
      </c>
      <c r="O10" s="485">
        <v>489</v>
      </c>
      <c r="P10" s="379">
        <f t="shared" si="10"/>
        <v>-0.38022813688212931</v>
      </c>
      <c r="Q10" s="485">
        <v>596</v>
      </c>
      <c r="R10" s="379">
        <f t="shared" si="11"/>
        <v>-0.24461343472750319</v>
      </c>
      <c r="S10" s="501">
        <v>514</v>
      </c>
      <c r="T10" s="507">
        <f t="shared" si="0"/>
        <v>0.65145754119138155</v>
      </c>
      <c r="U10" s="499">
        <v>519</v>
      </c>
      <c r="V10" s="507">
        <f t="shared" si="1"/>
        <v>0.65779467680608361</v>
      </c>
      <c r="W10" s="499">
        <v>462</v>
      </c>
      <c r="X10" s="507">
        <f t="shared" si="2"/>
        <v>0.5855513307984791</v>
      </c>
      <c r="Y10" s="499">
        <v>474</v>
      </c>
      <c r="Z10" s="507">
        <f t="shared" si="3"/>
        <v>0.60076045627376429</v>
      </c>
    </row>
    <row r="11" spans="1:26" ht="15.75" thickBot="1" x14ac:dyDescent="0.3">
      <c r="A11" s="163" t="s">
        <v>14</v>
      </c>
      <c r="B11" s="164">
        <v>789</v>
      </c>
      <c r="C11" s="505">
        <v>304</v>
      </c>
      <c r="D11" s="506">
        <f t="shared" si="4"/>
        <v>-0.614702154626109</v>
      </c>
      <c r="E11" s="509">
        <v>554</v>
      </c>
      <c r="F11" s="506">
        <f t="shared" si="5"/>
        <v>-0.2978453738910013</v>
      </c>
      <c r="G11" s="165">
        <v>371</v>
      </c>
      <c r="H11" s="166">
        <f t="shared" si="6"/>
        <v>-0.52978453738910014</v>
      </c>
      <c r="I11" s="477">
        <v>499</v>
      </c>
      <c r="J11" s="166">
        <f t="shared" si="7"/>
        <v>-0.36755386565272496</v>
      </c>
      <c r="K11" s="477">
        <v>525</v>
      </c>
      <c r="L11" s="166">
        <f t="shared" si="8"/>
        <v>-0.33460076045627374</v>
      </c>
      <c r="M11" s="477">
        <v>547</v>
      </c>
      <c r="N11" s="166">
        <f t="shared" si="9"/>
        <v>-0.30671736375158432</v>
      </c>
      <c r="O11" s="486">
        <v>415</v>
      </c>
      <c r="P11" s="166">
        <f t="shared" si="10"/>
        <v>-0.47401774397972118</v>
      </c>
      <c r="Q11" s="486">
        <v>491</v>
      </c>
      <c r="R11" s="166">
        <f t="shared" si="11"/>
        <v>-0.37769328263624846</v>
      </c>
      <c r="S11" s="505">
        <v>557</v>
      </c>
      <c r="T11" s="530">
        <f t="shared" si="0"/>
        <v>0.70595690747782003</v>
      </c>
      <c r="U11" s="509">
        <v>576</v>
      </c>
      <c r="V11" s="530">
        <f t="shared" si="1"/>
        <v>0.73003802281368824</v>
      </c>
      <c r="W11" s="509">
        <v>630</v>
      </c>
      <c r="X11" s="530">
        <f t="shared" si="2"/>
        <v>0.79847908745247154</v>
      </c>
      <c r="Y11" s="509">
        <v>580</v>
      </c>
      <c r="Z11" s="530">
        <f t="shared" si="3"/>
        <v>0.73510773130544993</v>
      </c>
    </row>
    <row r="12" spans="1:26" ht="15.75" thickBot="1" x14ac:dyDescent="0.3">
      <c r="A12" s="56" t="s">
        <v>7</v>
      </c>
      <c r="B12" s="59">
        <f>SUM(B7:B11)</f>
        <v>5697</v>
      </c>
      <c r="C12" s="63">
        <f>SUM(C7:C11)</f>
        <v>3081</v>
      </c>
      <c r="D12" s="77">
        <f t="shared" si="4"/>
        <v>-0.45918904686677198</v>
      </c>
      <c r="E12" s="63">
        <f>SUM(E7:E11)</f>
        <v>3331</v>
      </c>
      <c r="F12" s="77">
        <f t="shared" si="5"/>
        <v>-0.4153063015622257</v>
      </c>
      <c r="G12" s="63">
        <f>SUM(G7:G11)</f>
        <v>3958</v>
      </c>
      <c r="H12" s="77">
        <f t="shared" si="6"/>
        <v>-0.30524837633842372</v>
      </c>
      <c r="I12" s="63">
        <f>SUM(I7:I11)</f>
        <v>3033</v>
      </c>
      <c r="J12" s="77">
        <f t="shared" si="7"/>
        <v>-0.46761453396524488</v>
      </c>
      <c r="K12" s="63">
        <f>SUM(K7:K11)</f>
        <v>3842</v>
      </c>
      <c r="L12" s="77">
        <f t="shared" si="8"/>
        <v>-0.32560997015973314</v>
      </c>
      <c r="M12" s="63">
        <f>SUM(M7:M11)</f>
        <v>4431</v>
      </c>
      <c r="N12" s="77">
        <f t="shared" si="9"/>
        <v>-0.22222222222222221</v>
      </c>
      <c r="O12" s="63">
        <f>SUM(O7:O11)</f>
        <v>3420</v>
      </c>
      <c r="P12" s="77">
        <f t="shared" si="10"/>
        <v>-0.39968404423380721</v>
      </c>
      <c r="Q12" s="63">
        <f>SUM(Q7:Q11)</f>
        <v>4708</v>
      </c>
      <c r="R12" s="77">
        <f t="shared" si="11"/>
        <v>-0.173600140424785</v>
      </c>
      <c r="S12" s="524">
        <f>SUM(S7:S11)</f>
        <v>4384</v>
      </c>
      <c r="T12" s="492">
        <f t="shared" si="0"/>
        <v>0.76952782166052314</v>
      </c>
      <c r="U12" s="504">
        <f>SUM(U7:U11)</f>
        <v>4185</v>
      </c>
      <c r="V12" s="492">
        <f t="shared" si="1"/>
        <v>0.7345971563981043</v>
      </c>
      <c r="W12" s="504">
        <f>SUM(W7:W11)</f>
        <v>4091</v>
      </c>
      <c r="X12" s="492">
        <f t="shared" si="2"/>
        <v>0.71809724416359488</v>
      </c>
      <c r="Y12" s="504">
        <f>SUM(Y7:Y11)</f>
        <v>3985</v>
      </c>
      <c r="Z12" s="492">
        <f t="shared" si="3"/>
        <v>0.69949096015446721</v>
      </c>
    </row>
  </sheetData>
  <mergeCells count="3">
    <mergeCell ref="A5:Z5"/>
    <mergeCell ref="A2:Z2"/>
    <mergeCell ref="A3:Z3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  <headerFooter>
    <oddFooter>&amp;LFonte: Sistema WEBSAASS&amp;RPag.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Z10"/>
  <sheetViews>
    <sheetView workbookViewId="0">
      <selection activeCell="A5" sqref="A5:Z10"/>
    </sheetView>
  </sheetViews>
  <sheetFormatPr defaultColWidth="8.85546875" defaultRowHeight="15" x14ac:dyDescent="0.25"/>
  <cols>
    <col min="1" max="1" width="39.42578125" bestFit="1" customWidth="1"/>
    <col min="3" max="3" width="5.42578125" bestFit="1" customWidth="1"/>
    <col min="4" max="4" width="7.140625" bestFit="1" customWidth="1"/>
    <col min="5" max="5" width="5.42578125" bestFit="1" customWidth="1"/>
    <col min="6" max="6" width="7.140625" bestFit="1" customWidth="1"/>
    <col min="7" max="7" width="4.7109375" bestFit="1" customWidth="1"/>
    <col min="8" max="8" width="8.140625" bestFit="1" customWidth="1"/>
    <col min="9" max="9" width="5.42578125" bestFit="1" customWidth="1"/>
    <col min="10" max="10" width="7.140625" bestFit="1" customWidth="1"/>
    <col min="11" max="11" width="5.42578125" bestFit="1" customWidth="1"/>
    <col min="12" max="12" width="7.140625" bestFit="1" customWidth="1"/>
    <col min="13" max="13" width="5.42578125" bestFit="1" customWidth="1"/>
    <col min="14" max="14" width="7.140625" bestFit="1" customWidth="1"/>
    <col min="15" max="15" width="5.42578125" bestFit="1" customWidth="1"/>
    <col min="16" max="16" width="7.140625" bestFit="1" customWidth="1"/>
    <col min="17" max="17" width="5.42578125" bestFit="1" customWidth="1"/>
    <col min="18" max="18" width="7.140625" bestFit="1" customWidth="1"/>
    <col min="19" max="19" width="5.42578125" bestFit="1" customWidth="1"/>
    <col min="20" max="20" width="7.5703125" bestFit="1" customWidth="1"/>
    <col min="21" max="21" width="4.42578125" bestFit="1" customWidth="1"/>
    <col min="22" max="22" width="6.5703125" bestFit="1" customWidth="1"/>
    <col min="23" max="23" width="5.42578125" bestFit="1" customWidth="1"/>
    <col min="24" max="24" width="6.5703125" bestFit="1" customWidth="1"/>
    <col min="25" max="25" width="4.140625" bestFit="1" customWidth="1"/>
    <col min="26" max="26" width="6.5703125" bestFit="1" customWidth="1"/>
  </cols>
  <sheetData>
    <row r="2" spans="1:26" ht="18" x14ac:dyDescent="0.35">
      <c r="A2" s="584" t="s">
        <v>276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</row>
    <row r="3" spans="1:26" ht="18" x14ac:dyDescent="0.35">
      <c r="A3" s="584" t="s">
        <v>246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</row>
    <row r="5" spans="1:26" ht="15.75" x14ac:dyDescent="0.25">
      <c r="A5" s="585" t="s">
        <v>280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</row>
    <row r="6" spans="1:26" ht="24.75" thickBot="1" x14ac:dyDescent="0.3">
      <c r="A6" s="141" t="s">
        <v>15</v>
      </c>
      <c r="B6" s="142" t="s">
        <v>16</v>
      </c>
      <c r="C6" s="510" t="s">
        <v>242</v>
      </c>
      <c r="D6" s="511" t="s">
        <v>1</v>
      </c>
      <c r="E6" s="510" t="s">
        <v>243</v>
      </c>
      <c r="F6" s="511" t="s">
        <v>1</v>
      </c>
      <c r="G6" s="472" t="s">
        <v>263</v>
      </c>
      <c r="H6" s="473" t="s">
        <v>1</v>
      </c>
      <c r="I6" s="472" t="s">
        <v>264</v>
      </c>
      <c r="J6" s="473" t="s">
        <v>1</v>
      </c>
      <c r="K6" s="472" t="s">
        <v>265</v>
      </c>
      <c r="L6" s="473" t="s">
        <v>1</v>
      </c>
      <c r="M6" s="472" t="s">
        <v>267</v>
      </c>
      <c r="N6" s="473" t="s">
        <v>1</v>
      </c>
      <c r="O6" s="472" t="s">
        <v>268</v>
      </c>
      <c r="P6" s="473" t="s">
        <v>1</v>
      </c>
      <c r="Q6" s="472" t="s">
        <v>2</v>
      </c>
      <c r="R6" s="473" t="s">
        <v>1</v>
      </c>
      <c r="S6" s="282" t="s">
        <v>3</v>
      </c>
      <c r="T6" s="283" t="s">
        <v>1</v>
      </c>
      <c r="U6" s="282" t="s">
        <v>4</v>
      </c>
      <c r="V6" s="283" t="s">
        <v>1</v>
      </c>
      <c r="W6" s="282" t="s">
        <v>5</v>
      </c>
      <c r="X6" s="283" t="s">
        <v>1</v>
      </c>
      <c r="Y6" s="282" t="s">
        <v>6</v>
      </c>
      <c r="Z6" s="283" t="s">
        <v>1</v>
      </c>
    </row>
    <row r="7" spans="1:26" ht="15.75" thickTop="1" x14ac:dyDescent="0.25">
      <c r="A7" s="143" t="s">
        <v>11</v>
      </c>
      <c r="B7" s="144">
        <v>789</v>
      </c>
      <c r="C7" s="499">
        <v>499</v>
      </c>
      <c r="D7" s="507">
        <f>((C7/$B7))-1</f>
        <v>-0.36755386565272496</v>
      </c>
      <c r="E7" s="499">
        <v>627</v>
      </c>
      <c r="F7" s="507">
        <f>((E7/$B7))-1</f>
        <v>-0.20532319391634979</v>
      </c>
      <c r="G7" s="145">
        <v>0</v>
      </c>
      <c r="H7" s="146">
        <f>((G7/$B7))-1</f>
        <v>-1</v>
      </c>
      <c r="I7" s="476">
        <v>622</v>
      </c>
      <c r="J7" s="146">
        <f>((I7/$B7))-1</f>
        <v>-0.21166032953105196</v>
      </c>
      <c r="K7" s="476">
        <v>694</v>
      </c>
      <c r="L7" s="146">
        <f>((K7/$B7))-1</f>
        <v>-0.12040557667934093</v>
      </c>
      <c r="M7" s="476">
        <v>838</v>
      </c>
      <c r="N7" s="146">
        <f>((M7/$B7))-1</f>
        <v>6.2103929024081017E-2</v>
      </c>
      <c r="O7" s="485">
        <v>710</v>
      </c>
      <c r="P7" s="146">
        <f>((O7/$B7))-1</f>
        <v>-0.10012674271229405</v>
      </c>
      <c r="Q7" s="485">
        <v>479</v>
      </c>
      <c r="R7" s="146">
        <f>((Q7/$B7))-1</f>
        <v>-0.39290240811153354</v>
      </c>
      <c r="S7" s="499">
        <v>528</v>
      </c>
      <c r="T7" s="507">
        <f t="shared" ref="T7:T10" si="0">S7/$B7</f>
        <v>0.66920152091254748</v>
      </c>
      <c r="U7" s="499">
        <v>344</v>
      </c>
      <c r="V7" s="507">
        <f t="shared" ref="V7:V10" si="1">U7/$B7</f>
        <v>0.43599493029150826</v>
      </c>
      <c r="W7" s="499">
        <v>460</v>
      </c>
      <c r="X7" s="507">
        <f t="shared" ref="X7:X10" si="2">W7/$B7</f>
        <v>0.58301647655259825</v>
      </c>
      <c r="Y7" s="499">
        <v>487</v>
      </c>
      <c r="Z7" s="507">
        <f t="shared" ref="Z7:Z10" si="3">Y7/$B7</f>
        <v>0.61723700887198985</v>
      </c>
    </row>
    <row r="8" spans="1:26" x14ac:dyDescent="0.25">
      <c r="A8" s="147" t="s">
        <v>43</v>
      </c>
      <c r="B8" s="148">
        <v>789</v>
      </c>
      <c r="C8" s="501">
        <v>443</v>
      </c>
      <c r="D8" s="508">
        <f t="shared" ref="D8:D10" si="4">((C8/$B8))-1</f>
        <v>-0.43852978453738911</v>
      </c>
      <c r="E8" s="499">
        <v>381</v>
      </c>
      <c r="F8" s="508">
        <f t="shared" ref="F8:F10" si="5">((E8/$B8))-1</f>
        <v>-0.5171102661596958</v>
      </c>
      <c r="G8" s="149">
        <v>207</v>
      </c>
      <c r="H8" s="150">
        <f t="shared" ref="H8:H10" si="6">((G8/$B8))-1</f>
        <v>-0.73764258555133078</v>
      </c>
      <c r="I8" s="476">
        <v>287</v>
      </c>
      <c r="J8" s="150">
        <f t="shared" ref="J8:J10" si="7">((I8/$B8))-1</f>
        <v>-0.63624841571609636</v>
      </c>
      <c r="K8" s="476">
        <v>261</v>
      </c>
      <c r="L8" s="150">
        <f t="shared" ref="L8:L10" si="8">((K8/$B8))-1</f>
        <v>-0.66920152091254748</v>
      </c>
      <c r="M8" s="476">
        <v>244</v>
      </c>
      <c r="N8" s="150">
        <f t="shared" ref="N8:N10" si="9">((M8/$B8))-1</f>
        <v>-0.69074778200253484</v>
      </c>
      <c r="O8" s="485">
        <v>253</v>
      </c>
      <c r="P8" s="150">
        <f t="shared" ref="P8:P10" si="10">((O8/$B8))-1</f>
        <v>-0.67934093789607097</v>
      </c>
      <c r="Q8" s="485">
        <v>168</v>
      </c>
      <c r="R8" s="150">
        <f t="shared" ref="R8:R10" si="11">((Q8/$B8))-1</f>
        <v>-0.78707224334600756</v>
      </c>
      <c r="S8" s="501">
        <v>187</v>
      </c>
      <c r="T8" s="507">
        <f t="shared" si="0"/>
        <v>0.23700887198986059</v>
      </c>
      <c r="U8" s="499">
        <v>287</v>
      </c>
      <c r="V8" s="507">
        <f t="shared" si="1"/>
        <v>0.3637515842839037</v>
      </c>
      <c r="W8" s="499">
        <v>425</v>
      </c>
      <c r="X8" s="507">
        <f t="shared" si="2"/>
        <v>0.53865652724968316</v>
      </c>
      <c r="Y8" s="499">
        <v>225</v>
      </c>
      <c r="Z8" s="507">
        <f t="shared" si="3"/>
        <v>0.28517110266159695</v>
      </c>
    </row>
    <row r="9" spans="1:26" ht="15.75" thickBot="1" x14ac:dyDescent="0.3">
      <c r="A9" s="151" t="s">
        <v>14</v>
      </c>
      <c r="B9" s="152">
        <v>789</v>
      </c>
      <c r="C9" s="505">
        <v>143</v>
      </c>
      <c r="D9" s="506">
        <f t="shared" si="4"/>
        <v>-0.81875792141951842</v>
      </c>
      <c r="E9" s="509">
        <v>298</v>
      </c>
      <c r="F9" s="506">
        <f t="shared" si="5"/>
        <v>-0.62230671736375154</v>
      </c>
      <c r="G9" s="153">
        <v>423</v>
      </c>
      <c r="H9" s="154">
        <f t="shared" si="6"/>
        <v>-0.46387832699619769</v>
      </c>
      <c r="I9" s="477">
        <v>409</v>
      </c>
      <c r="J9" s="154">
        <f t="shared" si="7"/>
        <v>-0.48162230671736372</v>
      </c>
      <c r="K9" s="477">
        <v>480</v>
      </c>
      <c r="L9" s="154">
        <f t="shared" si="8"/>
        <v>-0.39163498098859317</v>
      </c>
      <c r="M9" s="477">
        <v>306</v>
      </c>
      <c r="N9" s="154">
        <f t="shared" si="9"/>
        <v>-0.61216730038022815</v>
      </c>
      <c r="O9" s="486">
        <v>359</v>
      </c>
      <c r="P9" s="154">
        <f t="shared" si="10"/>
        <v>-0.54499366286438522</v>
      </c>
      <c r="Q9" s="486">
        <v>464</v>
      </c>
      <c r="R9" s="154">
        <f t="shared" si="11"/>
        <v>-0.41191381495564006</v>
      </c>
      <c r="S9" s="509">
        <v>435</v>
      </c>
      <c r="T9" s="530">
        <f t="shared" si="0"/>
        <v>0.5513307984790875</v>
      </c>
      <c r="U9" s="509">
        <v>262</v>
      </c>
      <c r="V9" s="530">
        <f t="shared" si="1"/>
        <v>0.33206590621039289</v>
      </c>
      <c r="W9" s="509">
        <v>219</v>
      </c>
      <c r="X9" s="530">
        <f t="shared" si="2"/>
        <v>0.27756653992395436</v>
      </c>
      <c r="Y9" s="509">
        <v>206</v>
      </c>
      <c r="Z9" s="530">
        <f t="shared" si="3"/>
        <v>0.26108998732572875</v>
      </c>
    </row>
    <row r="10" spans="1:26" ht="15.75" thickBot="1" x14ac:dyDescent="0.3">
      <c r="A10" s="56" t="s">
        <v>7</v>
      </c>
      <c r="B10" s="59">
        <f>SUM(B7:B9)</f>
        <v>2367</v>
      </c>
      <c r="C10" s="63">
        <f>SUM(C7:C9)</f>
        <v>1085</v>
      </c>
      <c r="D10" s="77">
        <f t="shared" si="4"/>
        <v>-0.54161385720321076</v>
      </c>
      <c r="E10" s="63">
        <f>SUM(E7:E9)</f>
        <v>1306</v>
      </c>
      <c r="F10" s="77">
        <f t="shared" si="5"/>
        <v>-0.44824672581326575</v>
      </c>
      <c r="G10" s="63">
        <f>SUM(G7:G9)</f>
        <v>630</v>
      </c>
      <c r="H10" s="77">
        <f t="shared" si="6"/>
        <v>-0.73384030418250945</v>
      </c>
      <c r="I10" s="63">
        <f>SUM(I7:I9)</f>
        <v>1318</v>
      </c>
      <c r="J10" s="77">
        <f t="shared" si="7"/>
        <v>-0.44317701732150405</v>
      </c>
      <c r="K10" s="63">
        <f>SUM(K7:K9)</f>
        <v>1435</v>
      </c>
      <c r="L10" s="77">
        <f t="shared" si="8"/>
        <v>-0.39374735952682716</v>
      </c>
      <c r="M10" s="63">
        <f>SUM(M7:M9)</f>
        <v>1388</v>
      </c>
      <c r="N10" s="77">
        <f t="shared" si="9"/>
        <v>-0.41360371778622729</v>
      </c>
      <c r="O10" s="63">
        <f>SUM(O7:O9)</f>
        <v>1322</v>
      </c>
      <c r="P10" s="77">
        <f t="shared" si="10"/>
        <v>-0.44148711449091682</v>
      </c>
      <c r="Q10" s="63">
        <f>SUM(Q7:Q9)</f>
        <v>1111</v>
      </c>
      <c r="R10" s="77">
        <f t="shared" si="11"/>
        <v>-0.53062948880439376</v>
      </c>
      <c r="S10" s="504">
        <f>SUM(S7:S9)</f>
        <v>1150</v>
      </c>
      <c r="T10" s="492">
        <f t="shared" si="0"/>
        <v>0.48584706379383186</v>
      </c>
      <c r="U10" s="504">
        <f>SUM(U7:U9)</f>
        <v>893</v>
      </c>
      <c r="V10" s="492">
        <f t="shared" si="1"/>
        <v>0.3772708069286016</v>
      </c>
      <c r="W10" s="504">
        <f>SUM(W7:W9)</f>
        <v>1104</v>
      </c>
      <c r="X10" s="492">
        <f t="shared" si="2"/>
        <v>0.46641318124207859</v>
      </c>
      <c r="Y10" s="504">
        <f>SUM(Y7:Y9)</f>
        <v>918</v>
      </c>
      <c r="Z10" s="492">
        <f t="shared" si="3"/>
        <v>0.38783269961977185</v>
      </c>
    </row>
  </sheetData>
  <mergeCells count="3">
    <mergeCell ref="A5:Z5"/>
    <mergeCell ref="A2:Z2"/>
    <mergeCell ref="A3:Z3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Footer>&amp;LFonte: Sistema WEBSAASS&amp;RPag.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Z20"/>
  <sheetViews>
    <sheetView workbookViewId="0">
      <selection sqref="A1:XFD1048576"/>
    </sheetView>
  </sheetViews>
  <sheetFormatPr defaultColWidth="8.85546875" defaultRowHeight="15" x14ac:dyDescent="0.25"/>
  <cols>
    <col min="1" max="1" width="39.42578125" bestFit="1" customWidth="1"/>
    <col min="3" max="3" width="6.42578125" bestFit="1" customWidth="1"/>
    <col min="4" max="4" width="7.140625" bestFit="1" customWidth="1"/>
    <col min="5" max="5" width="6.42578125" bestFit="1" customWidth="1"/>
    <col min="6" max="6" width="8.140625" bestFit="1" customWidth="1"/>
    <col min="7" max="7" width="6.42578125" bestFit="1" customWidth="1"/>
    <col min="8" max="8" width="7.140625" bestFit="1" customWidth="1"/>
    <col min="9" max="9" width="6.42578125" bestFit="1" customWidth="1"/>
    <col min="10" max="10" width="8.140625" bestFit="1" customWidth="1"/>
    <col min="11" max="11" width="6.42578125" bestFit="1" customWidth="1"/>
    <col min="12" max="12" width="8.140625" bestFit="1" customWidth="1"/>
    <col min="13" max="13" width="6.42578125" bestFit="1" customWidth="1"/>
    <col min="14" max="14" width="8.140625" bestFit="1" customWidth="1"/>
    <col min="15" max="15" width="6.42578125" bestFit="1" customWidth="1"/>
    <col min="16" max="16" width="8.140625" bestFit="1" customWidth="1"/>
    <col min="17" max="17" width="6.42578125" bestFit="1" customWidth="1"/>
    <col min="18" max="18" width="8.140625" bestFit="1" customWidth="1"/>
    <col min="19" max="19" width="6.42578125" bestFit="1" customWidth="1"/>
    <col min="20" max="20" width="7.5703125" bestFit="1" customWidth="1"/>
    <col min="21" max="21" width="6.42578125" bestFit="1" customWidth="1"/>
    <col min="22" max="22" width="7.5703125" bestFit="1" customWidth="1"/>
    <col min="23" max="23" width="6.42578125" bestFit="1" customWidth="1"/>
    <col min="24" max="24" width="7.5703125" bestFit="1" customWidth="1"/>
    <col min="25" max="25" width="6.42578125" bestFit="1" customWidth="1"/>
    <col min="26" max="26" width="7.5703125" bestFit="1" customWidth="1"/>
  </cols>
  <sheetData>
    <row r="2" spans="1:26" ht="18" x14ac:dyDescent="0.35">
      <c r="A2" s="584" t="s">
        <v>276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</row>
    <row r="3" spans="1:26" ht="18" x14ac:dyDescent="0.35">
      <c r="A3" s="584" t="s">
        <v>246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</row>
    <row r="5" spans="1:26" ht="15.75" customHeight="1" x14ac:dyDescent="0.25">
      <c r="A5" s="582" t="s">
        <v>244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</row>
    <row r="6" spans="1:26" ht="24.75" thickBot="1" x14ac:dyDescent="0.3">
      <c r="A6" s="280" t="s">
        <v>15</v>
      </c>
      <c r="B6" s="281" t="s">
        <v>16</v>
      </c>
      <c r="C6" s="282" t="s">
        <v>242</v>
      </c>
      <c r="D6" s="283" t="s">
        <v>1</v>
      </c>
      <c r="E6" s="282" t="s">
        <v>243</v>
      </c>
      <c r="F6" s="283" t="s">
        <v>1</v>
      </c>
      <c r="G6" s="282" t="s">
        <v>263</v>
      </c>
      <c r="H6" s="283" t="s">
        <v>1</v>
      </c>
      <c r="I6" s="282" t="s">
        <v>264</v>
      </c>
      <c r="J6" s="283" t="s">
        <v>1</v>
      </c>
      <c r="K6" s="282" t="s">
        <v>265</v>
      </c>
      <c r="L6" s="283" t="s">
        <v>1</v>
      </c>
      <c r="M6" s="282" t="s">
        <v>267</v>
      </c>
      <c r="N6" s="283" t="s">
        <v>1</v>
      </c>
      <c r="O6" s="282" t="s">
        <v>268</v>
      </c>
      <c r="P6" s="283" t="s">
        <v>1</v>
      </c>
      <c r="Q6" s="282" t="s">
        <v>2</v>
      </c>
      <c r="R6" s="283" t="s">
        <v>1</v>
      </c>
      <c r="S6" s="282" t="s">
        <v>3</v>
      </c>
      <c r="T6" s="283" t="s">
        <v>1</v>
      </c>
      <c r="U6" s="282" t="s">
        <v>4</v>
      </c>
      <c r="V6" s="283" t="s">
        <v>1</v>
      </c>
      <c r="W6" s="282" t="s">
        <v>5</v>
      </c>
      <c r="X6" s="283" t="s">
        <v>1</v>
      </c>
      <c r="Y6" s="282" t="s">
        <v>6</v>
      </c>
      <c r="Z6" s="283" t="s">
        <v>1</v>
      </c>
    </row>
    <row r="7" spans="1:26" ht="15.75" thickTop="1" x14ac:dyDescent="0.25">
      <c r="A7" s="65" t="s">
        <v>27</v>
      </c>
      <c r="B7" s="23">
        <v>6000</v>
      </c>
      <c r="C7" s="395">
        <v>6098</v>
      </c>
      <c r="D7" s="493">
        <f>((C7/$B7))-1</f>
        <v>1.6333333333333311E-2</v>
      </c>
      <c r="E7" s="395">
        <v>5916</v>
      </c>
      <c r="F7" s="494">
        <f>((E7/$B7))-1</f>
        <v>-1.4000000000000012E-2</v>
      </c>
      <c r="G7" s="2">
        <v>6269</v>
      </c>
      <c r="H7" s="24">
        <f>((G7/$B7))-1</f>
        <v>4.4833333333333281E-2</v>
      </c>
      <c r="I7" s="395">
        <v>6249</v>
      </c>
      <c r="J7" s="24">
        <f>((I7/$B7))-1</f>
        <v>4.1500000000000092E-2</v>
      </c>
      <c r="K7" s="395">
        <v>5821</v>
      </c>
      <c r="L7" s="27">
        <f>((K7/$B7))-1</f>
        <v>-2.9833333333333378E-2</v>
      </c>
      <c r="M7" s="395">
        <v>6071</v>
      </c>
      <c r="N7" s="24">
        <f>((M7/$B7))-1</f>
        <v>1.1833333333333362E-2</v>
      </c>
      <c r="O7" s="395">
        <v>6138</v>
      </c>
      <c r="P7" s="24">
        <f>((O7/$B7))-1</f>
        <v>2.2999999999999909E-2</v>
      </c>
      <c r="Q7" s="395">
        <v>5864</v>
      </c>
      <c r="R7" s="27">
        <f>((Q7/$B7))-1</f>
        <v>-2.2666666666666613E-2</v>
      </c>
      <c r="S7" s="395">
        <v>6343</v>
      </c>
      <c r="T7" s="493">
        <f>S7/$B7</f>
        <v>1.0571666666666666</v>
      </c>
      <c r="U7" s="395">
        <v>6238</v>
      </c>
      <c r="V7" s="493">
        <f t="shared" ref="V7:V16" si="0">U7/$B7</f>
        <v>1.0396666666666667</v>
      </c>
      <c r="W7" s="395">
        <v>5771</v>
      </c>
      <c r="X7" s="494">
        <f t="shared" ref="X7:X16" si="1">W7/$B7</f>
        <v>0.96183333333333332</v>
      </c>
      <c r="Y7" s="395">
        <v>5928</v>
      </c>
      <c r="Z7" s="493">
        <f t="shared" ref="Z7:Z16" si="2">Y7/$B7</f>
        <v>0.98799999999999999</v>
      </c>
    </row>
    <row r="8" spans="1:26" x14ac:dyDescent="0.25">
      <c r="A8" s="269" t="s">
        <v>28</v>
      </c>
      <c r="B8" s="270">
        <v>2080</v>
      </c>
      <c r="C8" s="485">
        <v>1880</v>
      </c>
      <c r="D8" s="493">
        <f t="shared" ref="D8:D16" si="3">((C8/$B8))-1</f>
        <v>-9.6153846153846145E-2</v>
      </c>
      <c r="E8" s="485">
        <v>1826</v>
      </c>
      <c r="F8" s="494">
        <f t="shared" ref="F8:F15" si="4">((E8/$B8))-1</f>
        <v>-0.12211538461538463</v>
      </c>
      <c r="G8" s="271">
        <v>2045</v>
      </c>
      <c r="H8" s="24">
        <f t="shared" ref="H8:H15" si="5">((G8/$B8))-1</f>
        <v>-1.6826923076923128E-2</v>
      </c>
      <c r="I8" s="476">
        <v>2036</v>
      </c>
      <c r="J8" s="24">
        <f t="shared" ref="J8" si="6">((I8/$B8))-1</f>
        <v>-2.115384615384619E-2</v>
      </c>
      <c r="K8" s="476">
        <v>2235</v>
      </c>
      <c r="L8" s="27">
        <f t="shared" ref="L8:L15" si="7">((K8/$B8))-1</f>
        <v>7.4519230769230838E-2</v>
      </c>
      <c r="M8" s="476">
        <v>2393</v>
      </c>
      <c r="N8" s="24">
        <f t="shared" ref="N8:N15" si="8">((M8/$B8))-1</f>
        <v>0.15048076923076925</v>
      </c>
      <c r="O8" s="476">
        <v>2204</v>
      </c>
      <c r="P8" s="24">
        <f t="shared" ref="P8:P16" si="9">((O8/$B8))-1</f>
        <v>5.9615384615384626E-2</v>
      </c>
      <c r="Q8" s="476">
        <v>2449</v>
      </c>
      <c r="R8" s="27">
        <f t="shared" ref="R8:R15" si="10">((Q8/$B8))-1</f>
        <v>0.17740384615384608</v>
      </c>
      <c r="S8" s="499">
        <v>2045</v>
      </c>
      <c r="T8" s="502">
        <f t="shared" ref="T8:T15" si="11">S8/$B8</f>
        <v>0.98317307692307687</v>
      </c>
      <c r="U8" s="499">
        <v>2032</v>
      </c>
      <c r="V8" s="502">
        <f t="shared" si="0"/>
        <v>0.97692307692307689</v>
      </c>
      <c r="W8" s="499">
        <v>1816</v>
      </c>
      <c r="X8" s="502">
        <f t="shared" si="1"/>
        <v>0.87307692307692308</v>
      </c>
      <c r="Y8" s="499">
        <v>1895</v>
      </c>
      <c r="Z8" s="502">
        <f t="shared" si="2"/>
        <v>0.91105769230769229</v>
      </c>
    </row>
    <row r="9" spans="1:26" x14ac:dyDescent="0.25">
      <c r="A9" s="269" t="s">
        <v>29</v>
      </c>
      <c r="B9" s="270">
        <v>780</v>
      </c>
      <c r="C9" s="485">
        <v>733</v>
      </c>
      <c r="D9" s="493">
        <f t="shared" si="3"/>
        <v>-6.0256410256410264E-2</v>
      </c>
      <c r="E9" s="485">
        <v>885</v>
      </c>
      <c r="F9" s="494">
        <f t="shared" si="4"/>
        <v>0.13461538461538458</v>
      </c>
      <c r="G9" s="271">
        <v>852</v>
      </c>
      <c r="H9" s="24">
        <f t="shared" si="5"/>
        <v>9.2307692307692202E-2</v>
      </c>
      <c r="I9" s="476">
        <v>935</v>
      </c>
      <c r="J9" s="24">
        <f t="shared" ref="J9" si="12">((I9/$B9))-1</f>
        <v>0.19871794871794868</v>
      </c>
      <c r="K9" s="476">
        <v>794</v>
      </c>
      <c r="L9" s="27">
        <f t="shared" si="7"/>
        <v>1.7948717948717885E-2</v>
      </c>
      <c r="M9" s="476">
        <v>716</v>
      </c>
      <c r="N9" s="24">
        <f t="shared" si="8"/>
        <v>-8.2051282051282093E-2</v>
      </c>
      <c r="O9" s="476">
        <v>621</v>
      </c>
      <c r="P9" s="24">
        <f t="shared" si="9"/>
        <v>-0.2038461538461539</v>
      </c>
      <c r="Q9" s="476">
        <f>945-150</f>
        <v>795</v>
      </c>
      <c r="R9" s="27">
        <f t="shared" si="10"/>
        <v>1.9230769230769162E-2</v>
      </c>
      <c r="S9" s="499">
        <v>932</v>
      </c>
      <c r="T9" s="502">
        <f t="shared" si="11"/>
        <v>1.1948717948717948</v>
      </c>
      <c r="U9" s="499">
        <v>724</v>
      </c>
      <c r="V9" s="502">
        <f t="shared" si="0"/>
        <v>0.92820512820512824</v>
      </c>
      <c r="W9" s="499">
        <v>665</v>
      </c>
      <c r="X9" s="502">
        <f t="shared" si="1"/>
        <v>0.85256410256410253</v>
      </c>
      <c r="Y9" s="499">
        <v>751</v>
      </c>
      <c r="Z9" s="502">
        <f t="shared" si="2"/>
        <v>0.96282051282051284</v>
      </c>
    </row>
    <row r="10" spans="1:26" x14ac:dyDescent="0.25">
      <c r="A10" s="269" t="s">
        <v>9</v>
      </c>
      <c r="B10" s="270">
        <v>999</v>
      </c>
      <c r="C10" s="485">
        <v>260</v>
      </c>
      <c r="D10" s="493">
        <f t="shared" si="3"/>
        <v>-0.73973973973973972</v>
      </c>
      <c r="E10" s="485">
        <v>485</v>
      </c>
      <c r="F10" s="494">
        <f t="shared" si="4"/>
        <v>-0.51451451451451446</v>
      </c>
      <c r="G10" s="271">
        <v>943</v>
      </c>
      <c r="H10" s="24">
        <f t="shared" si="5"/>
        <v>-5.6056056056056014E-2</v>
      </c>
      <c r="I10" s="476">
        <v>728</v>
      </c>
      <c r="J10" s="24">
        <f t="shared" ref="J10" si="13">((I10/$B10))-1</f>
        <v>-0.27127127127127126</v>
      </c>
      <c r="K10" s="476">
        <v>812</v>
      </c>
      <c r="L10" s="27">
        <f t="shared" si="7"/>
        <v>-0.18718718718718719</v>
      </c>
      <c r="M10" s="476">
        <v>1144</v>
      </c>
      <c r="N10" s="24">
        <f t="shared" si="8"/>
        <v>0.14514514514514509</v>
      </c>
      <c r="O10" s="476">
        <v>1200</v>
      </c>
      <c r="P10" s="24">
        <f t="shared" si="9"/>
        <v>0.20120120120120122</v>
      </c>
      <c r="Q10" s="476">
        <v>1073</v>
      </c>
      <c r="R10" s="27">
        <f t="shared" si="10"/>
        <v>7.4074074074074181E-2</v>
      </c>
      <c r="S10" s="499">
        <v>764</v>
      </c>
      <c r="T10" s="502">
        <f t="shared" si="11"/>
        <v>0.76476476476476474</v>
      </c>
      <c r="U10" s="499">
        <v>836</v>
      </c>
      <c r="V10" s="502">
        <f t="shared" si="0"/>
        <v>0.83683683683683685</v>
      </c>
      <c r="W10" s="499">
        <v>812</v>
      </c>
      <c r="X10" s="502">
        <f t="shared" si="1"/>
        <v>0.81281281281281281</v>
      </c>
      <c r="Y10" s="499">
        <v>827</v>
      </c>
      <c r="Z10" s="502">
        <f t="shared" si="2"/>
        <v>0.82782782782782782</v>
      </c>
    </row>
    <row r="11" spans="1:26" x14ac:dyDescent="0.25">
      <c r="A11" s="269" t="s">
        <v>10</v>
      </c>
      <c r="B11" s="270">
        <v>3996</v>
      </c>
      <c r="C11" s="485">
        <v>572</v>
      </c>
      <c r="D11" s="493">
        <f t="shared" si="3"/>
        <v>-0.85685685685685686</v>
      </c>
      <c r="E11" s="485">
        <v>1466</v>
      </c>
      <c r="F11" s="494">
        <f t="shared" si="4"/>
        <v>-0.63313313313313313</v>
      </c>
      <c r="G11" s="271">
        <v>3607</v>
      </c>
      <c r="H11" s="24">
        <f t="shared" si="5"/>
        <v>-9.7347347347347402E-2</v>
      </c>
      <c r="I11" s="476">
        <v>2376</v>
      </c>
      <c r="J11" s="24">
        <f t="shared" ref="J11" si="14">((I11/$B11))-1</f>
        <v>-0.40540540540540537</v>
      </c>
      <c r="K11" s="476">
        <v>3164</v>
      </c>
      <c r="L11" s="27">
        <f t="shared" si="7"/>
        <v>-0.20820820820820818</v>
      </c>
      <c r="M11" s="476">
        <v>3520</v>
      </c>
      <c r="N11" s="24">
        <f t="shared" si="8"/>
        <v>-0.1191191191191191</v>
      </c>
      <c r="O11" s="476">
        <v>3876</v>
      </c>
      <c r="P11" s="24">
        <f t="shared" si="9"/>
        <v>-3.0030030030030019E-2</v>
      </c>
      <c r="Q11" s="476">
        <v>3566</v>
      </c>
      <c r="R11" s="27">
        <f t="shared" si="10"/>
        <v>-0.10760760760760757</v>
      </c>
      <c r="S11" s="499">
        <v>2580</v>
      </c>
      <c r="T11" s="502">
        <f t="shared" si="11"/>
        <v>0.64564564564564564</v>
      </c>
      <c r="U11" s="499">
        <v>2830</v>
      </c>
      <c r="V11" s="502">
        <f t="shared" si="0"/>
        <v>0.70820820820820818</v>
      </c>
      <c r="W11" s="499">
        <v>3040</v>
      </c>
      <c r="X11" s="502">
        <f t="shared" si="1"/>
        <v>0.76076076076076071</v>
      </c>
      <c r="Y11" s="499">
        <v>3213</v>
      </c>
      <c r="Z11" s="502">
        <f t="shared" si="2"/>
        <v>0.80405405405405406</v>
      </c>
    </row>
    <row r="12" spans="1:26" x14ac:dyDescent="0.25">
      <c r="A12" s="269" t="s">
        <v>11</v>
      </c>
      <c r="B12" s="270">
        <v>526</v>
      </c>
      <c r="C12" s="485">
        <v>458</v>
      </c>
      <c r="D12" s="493">
        <f t="shared" si="3"/>
        <v>-0.12927756653992395</v>
      </c>
      <c r="E12" s="485">
        <v>428</v>
      </c>
      <c r="F12" s="494">
        <f t="shared" si="4"/>
        <v>-0.18631178707224338</v>
      </c>
      <c r="G12" s="271">
        <v>304</v>
      </c>
      <c r="H12" s="24">
        <f t="shared" si="5"/>
        <v>-0.42205323193916355</v>
      </c>
      <c r="I12" s="476">
        <v>276</v>
      </c>
      <c r="J12" s="24">
        <f t="shared" ref="J12" si="15">((I12/$B12))-1</f>
        <v>-0.47528517110266155</v>
      </c>
      <c r="K12" s="476">
        <v>280</v>
      </c>
      <c r="L12" s="27">
        <f t="shared" si="7"/>
        <v>-0.46768060836501901</v>
      </c>
      <c r="M12" s="476">
        <v>358</v>
      </c>
      <c r="N12" s="24">
        <f t="shared" si="8"/>
        <v>-0.31939163498098855</v>
      </c>
      <c r="O12" s="476">
        <v>340</v>
      </c>
      <c r="P12" s="24">
        <f t="shared" si="9"/>
        <v>-0.35361216730038025</v>
      </c>
      <c r="Q12" s="476">
        <v>410</v>
      </c>
      <c r="R12" s="27">
        <f t="shared" si="10"/>
        <v>-0.22053231939163498</v>
      </c>
      <c r="S12" s="499">
        <v>423</v>
      </c>
      <c r="T12" s="502">
        <f t="shared" si="11"/>
        <v>0.80418250950570347</v>
      </c>
      <c r="U12" s="499">
        <v>0</v>
      </c>
      <c r="V12" s="502">
        <f t="shared" si="0"/>
        <v>0</v>
      </c>
      <c r="W12" s="499">
        <v>325</v>
      </c>
      <c r="X12" s="502">
        <f t="shared" si="1"/>
        <v>0.61787072243346008</v>
      </c>
      <c r="Y12" s="499">
        <v>424</v>
      </c>
      <c r="Z12" s="502">
        <f t="shared" si="2"/>
        <v>0.80608365019011408</v>
      </c>
    </row>
    <row r="13" spans="1:26" x14ac:dyDescent="0.25">
      <c r="A13" s="269" t="s">
        <v>43</v>
      </c>
      <c r="B13" s="270">
        <v>526</v>
      </c>
      <c r="C13" s="485">
        <v>275</v>
      </c>
      <c r="D13" s="493">
        <f t="shared" si="3"/>
        <v>-0.47718631178707227</v>
      </c>
      <c r="E13" s="485">
        <v>289</v>
      </c>
      <c r="F13" s="494">
        <f t="shared" si="4"/>
        <v>-0.45057034220532322</v>
      </c>
      <c r="G13" s="271">
        <v>352</v>
      </c>
      <c r="H13" s="24">
        <f t="shared" si="5"/>
        <v>-0.33079847908745252</v>
      </c>
      <c r="I13" s="476">
        <v>285</v>
      </c>
      <c r="J13" s="24">
        <f t="shared" ref="J13" si="16">((I13/$B13))-1</f>
        <v>-0.45817490494296575</v>
      </c>
      <c r="K13" s="476">
        <v>437</v>
      </c>
      <c r="L13" s="27">
        <f t="shared" si="7"/>
        <v>-0.16920152091254748</v>
      </c>
      <c r="M13" s="476">
        <v>421</v>
      </c>
      <c r="N13" s="24">
        <f t="shared" si="8"/>
        <v>-0.19961977186311786</v>
      </c>
      <c r="O13" s="476">
        <v>338</v>
      </c>
      <c r="P13" s="24">
        <f t="shared" si="9"/>
        <v>-0.35741444866920147</v>
      </c>
      <c r="Q13" s="476">
        <v>424</v>
      </c>
      <c r="R13" s="27">
        <f t="shared" si="10"/>
        <v>-0.19391634980988592</v>
      </c>
      <c r="S13" s="499">
        <v>394</v>
      </c>
      <c r="T13" s="502">
        <f t="shared" si="11"/>
        <v>0.74904942965779464</v>
      </c>
      <c r="U13" s="499">
        <v>255</v>
      </c>
      <c r="V13" s="502">
        <f t="shared" si="0"/>
        <v>0.48479087452471481</v>
      </c>
      <c r="W13" s="499">
        <v>350</v>
      </c>
      <c r="X13" s="502">
        <f t="shared" si="1"/>
        <v>0.66539923954372626</v>
      </c>
      <c r="Y13" s="499">
        <v>348</v>
      </c>
      <c r="Z13" s="502">
        <f t="shared" si="2"/>
        <v>0.66159695817490494</v>
      </c>
    </row>
    <row r="14" spans="1:26" x14ac:dyDescent="0.25">
      <c r="A14" s="272" t="s">
        <v>13</v>
      </c>
      <c r="B14" s="273">
        <v>250</v>
      </c>
      <c r="C14" s="81">
        <v>269</v>
      </c>
      <c r="D14" s="34">
        <f t="shared" si="3"/>
        <v>7.6000000000000068E-2</v>
      </c>
      <c r="E14" s="485">
        <v>264</v>
      </c>
      <c r="F14" s="35">
        <f t="shared" si="4"/>
        <v>5.600000000000005E-2</v>
      </c>
      <c r="G14" s="274">
        <v>265</v>
      </c>
      <c r="H14" s="34">
        <f t="shared" si="5"/>
        <v>6.0000000000000053E-2</v>
      </c>
      <c r="I14" s="476">
        <v>283</v>
      </c>
      <c r="J14" s="34">
        <f t="shared" ref="J14" si="17">((I14/$B14))-1</f>
        <v>0.1319999999999999</v>
      </c>
      <c r="K14" s="476">
        <v>319</v>
      </c>
      <c r="L14" s="35">
        <f t="shared" si="7"/>
        <v>0.27600000000000002</v>
      </c>
      <c r="M14" s="476">
        <v>395</v>
      </c>
      <c r="N14" s="34">
        <f t="shared" si="8"/>
        <v>0.58000000000000007</v>
      </c>
      <c r="O14" s="476">
        <v>288</v>
      </c>
      <c r="P14" s="34">
        <f t="shared" si="9"/>
        <v>0.15199999999999991</v>
      </c>
      <c r="Q14" s="476">
        <v>194</v>
      </c>
      <c r="R14" s="35">
        <f t="shared" si="10"/>
        <v>-0.22399999999999998</v>
      </c>
      <c r="S14" s="501">
        <v>284</v>
      </c>
      <c r="T14" s="502">
        <f t="shared" si="11"/>
        <v>1.1359999999999999</v>
      </c>
      <c r="U14" s="499">
        <v>270</v>
      </c>
      <c r="V14" s="502">
        <f t="shared" si="0"/>
        <v>1.08</v>
      </c>
      <c r="W14" s="499">
        <v>262</v>
      </c>
      <c r="X14" s="502">
        <f t="shared" si="1"/>
        <v>1.048</v>
      </c>
      <c r="Y14" s="499">
        <v>294</v>
      </c>
      <c r="Z14" s="502">
        <f t="shared" si="2"/>
        <v>1.1759999999999999</v>
      </c>
    </row>
    <row r="15" spans="1:26" ht="15.75" thickBot="1" x14ac:dyDescent="0.3">
      <c r="A15" s="275" t="s">
        <v>14</v>
      </c>
      <c r="B15" s="276">
        <v>526</v>
      </c>
      <c r="C15" s="254">
        <v>336</v>
      </c>
      <c r="D15" s="495">
        <f t="shared" si="3"/>
        <v>-0.36121673003802279</v>
      </c>
      <c r="E15" s="81">
        <v>306</v>
      </c>
      <c r="F15" s="496">
        <f t="shared" si="4"/>
        <v>-0.41825095057034223</v>
      </c>
      <c r="G15" s="277">
        <v>478</v>
      </c>
      <c r="H15" s="278">
        <f t="shared" si="5"/>
        <v>-9.125475285171103E-2</v>
      </c>
      <c r="I15" s="81">
        <v>473</v>
      </c>
      <c r="J15" s="278">
        <f t="shared" ref="J15" si="18">((I15/$B15))-1</f>
        <v>-0.10076045627376429</v>
      </c>
      <c r="K15" s="81">
        <v>424</v>
      </c>
      <c r="L15" s="284">
        <f t="shared" si="7"/>
        <v>-0.19391634980988592</v>
      </c>
      <c r="M15" s="81">
        <v>432</v>
      </c>
      <c r="N15" s="278">
        <f t="shared" si="8"/>
        <v>-0.17870722433460073</v>
      </c>
      <c r="O15" s="81">
        <v>495</v>
      </c>
      <c r="P15" s="278">
        <f t="shared" si="9"/>
        <v>-5.8935361216730042E-2</v>
      </c>
      <c r="Q15" s="81">
        <v>459</v>
      </c>
      <c r="R15" s="284">
        <f t="shared" si="10"/>
        <v>-0.12737642585551334</v>
      </c>
      <c r="S15" s="505">
        <v>570</v>
      </c>
      <c r="T15" s="503">
        <f t="shared" si="11"/>
        <v>1.0836501901140685</v>
      </c>
      <c r="U15" s="501">
        <v>411</v>
      </c>
      <c r="V15" s="503">
        <f t="shared" si="0"/>
        <v>0.78136882129277563</v>
      </c>
      <c r="W15" s="501">
        <v>490</v>
      </c>
      <c r="X15" s="503">
        <f t="shared" si="1"/>
        <v>0.9315589353612167</v>
      </c>
      <c r="Y15" s="501">
        <v>594</v>
      </c>
      <c r="Z15" s="503">
        <f t="shared" si="2"/>
        <v>1.1292775665399239</v>
      </c>
    </row>
    <row r="16" spans="1:26" ht="15.75" thickBot="1" x14ac:dyDescent="0.3">
      <c r="A16" s="56" t="s">
        <v>7</v>
      </c>
      <c r="B16" s="59">
        <f>SUM(B7:B15)</f>
        <v>15683</v>
      </c>
      <c r="C16" s="63">
        <f>SUM(C7:C15)</f>
        <v>10881</v>
      </c>
      <c r="D16" s="77">
        <f t="shared" si="3"/>
        <v>-0.3061914174583944</v>
      </c>
      <c r="E16" s="63">
        <f>SUM(E7:E15)</f>
        <v>11865</v>
      </c>
      <c r="F16" s="285">
        <f>((E16/$B16))-1</f>
        <v>-0.24344831983676596</v>
      </c>
      <c r="G16" s="63">
        <f>SUM(G7:G15)</f>
        <v>15115</v>
      </c>
      <c r="H16" s="77">
        <f>((G16/$B16))-1</f>
        <v>-3.621756041573676E-2</v>
      </c>
      <c r="I16" s="63">
        <f>SUM(I7:I15)</f>
        <v>13641</v>
      </c>
      <c r="J16" s="77">
        <f t="shared" ref="J16" si="19">((I16/$B16))-1</f>
        <v>-0.13020468022699738</v>
      </c>
      <c r="K16" s="63">
        <f>SUM(K7:K15)</f>
        <v>14286</v>
      </c>
      <c r="L16" s="285">
        <f>((K16/$B16))-1</f>
        <v>-8.9077344895747035E-2</v>
      </c>
      <c r="M16" s="63">
        <f>SUM(M7:M15)</f>
        <v>15450</v>
      </c>
      <c r="N16" s="77">
        <f>((M16/$B16))-1</f>
        <v>-1.4856851367722967E-2</v>
      </c>
      <c r="O16" s="63">
        <f>SUM(O7:O15)</f>
        <v>15500</v>
      </c>
      <c r="P16" s="77">
        <f t="shared" si="9"/>
        <v>-1.1668685838168713E-2</v>
      </c>
      <c r="Q16" s="63">
        <f>SUM(Q7:Q15)</f>
        <v>15234</v>
      </c>
      <c r="R16" s="285">
        <f>((Q16/$B16))-1</f>
        <v>-2.8629726455397519E-2</v>
      </c>
      <c r="S16" s="522">
        <f>SUM(S7:S15)</f>
        <v>14335</v>
      </c>
      <c r="T16" s="523">
        <f>S16/$B16</f>
        <v>0.91404705732321623</v>
      </c>
      <c r="U16" s="522">
        <f>SUM(U7:U15)</f>
        <v>13596</v>
      </c>
      <c r="V16" s="523">
        <f t="shared" si="0"/>
        <v>0.86692597079640377</v>
      </c>
      <c r="W16" s="522">
        <f>SUM(W7:W15)</f>
        <v>13531</v>
      </c>
      <c r="X16" s="523">
        <f t="shared" si="1"/>
        <v>0.86278135560798319</v>
      </c>
      <c r="Y16" s="522">
        <f>SUM(Y7:Y15)</f>
        <v>14274</v>
      </c>
      <c r="Z16" s="523">
        <f t="shared" si="2"/>
        <v>0.91015749537715995</v>
      </c>
    </row>
    <row r="19" spans="13:23" x14ac:dyDescent="0.25">
      <c r="M19" s="12"/>
      <c r="N19" s="12"/>
      <c r="W19" s="526"/>
    </row>
    <row r="20" spans="13:23" x14ac:dyDescent="0.25">
      <c r="M20" s="12"/>
      <c r="N20" s="12"/>
      <c r="U20" s="527"/>
    </row>
  </sheetData>
  <mergeCells count="3">
    <mergeCell ref="A5:Z5"/>
    <mergeCell ref="A2:Z2"/>
    <mergeCell ref="A3:Z3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&amp;LFonte: Sistema WEBSAASS&amp;RPag.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Z8"/>
  <sheetViews>
    <sheetView workbookViewId="0">
      <selection activeCell="A5" sqref="A5:Z8"/>
    </sheetView>
  </sheetViews>
  <sheetFormatPr defaultColWidth="8.85546875" defaultRowHeight="15" x14ac:dyDescent="0.25"/>
  <cols>
    <col min="1" max="1" width="39.42578125" bestFit="1" customWidth="1"/>
    <col min="3" max="3" width="4.28515625" bestFit="1" customWidth="1"/>
    <col min="4" max="4" width="7.5703125" bestFit="1" customWidth="1"/>
    <col min="5" max="5" width="4" bestFit="1" customWidth="1"/>
    <col min="6" max="6" width="7.5703125" bestFit="1" customWidth="1"/>
    <col min="7" max="7" width="4.7109375" bestFit="1" customWidth="1"/>
    <col min="8" max="8" width="7.5703125" customWidth="1"/>
    <col min="9" max="9" width="4.42578125" bestFit="1" customWidth="1"/>
    <col min="10" max="10" width="7.5703125" customWidth="1"/>
    <col min="11" max="11" width="4" bestFit="1" customWidth="1"/>
    <col min="12" max="12" width="7.5703125" customWidth="1"/>
    <col min="13" max="13" width="4.28515625" bestFit="1" customWidth="1"/>
    <col min="14" max="14" width="8.140625" bestFit="1" customWidth="1"/>
    <col min="15" max="15" width="4.140625" bestFit="1" customWidth="1"/>
    <col min="16" max="16" width="8.140625" bestFit="1" customWidth="1"/>
    <col min="17" max="17" width="4.5703125" bestFit="1" customWidth="1"/>
    <col min="18" max="18" width="7.5703125" customWidth="1"/>
    <col min="19" max="19" width="4.140625" bestFit="1" customWidth="1"/>
    <col min="20" max="20" width="8.140625" bestFit="1" customWidth="1"/>
    <col min="21" max="21" width="4.42578125" bestFit="1" customWidth="1"/>
    <col min="22" max="22" width="8.140625" bestFit="1" customWidth="1"/>
    <col min="23" max="23" width="4.5703125" bestFit="1" customWidth="1"/>
    <col min="24" max="24" width="8.140625" bestFit="1" customWidth="1"/>
    <col min="25" max="25" width="4.140625" bestFit="1" customWidth="1"/>
    <col min="26" max="26" width="8.140625" bestFit="1" customWidth="1"/>
  </cols>
  <sheetData>
    <row r="2" spans="1:26" ht="18" x14ac:dyDescent="0.35">
      <c r="A2" s="597" t="s">
        <v>276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</row>
    <row r="3" spans="1:26" ht="18" x14ac:dyDescent="0.35">
      <c r="A3" s="584" t="s">
        <v>246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</row>
    <row r="5" spans="1:26" ht="15.75" x14ac:dyDescent="0.25">
      <c r="A5" s="585" t="s">
        <v>279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</row>
    <row r="6" spans="1:26" ht="24.75" thickBot="1" x14ac:dyDescent="0.3">
      <c r="A6" s="82" t="s">
        <v>108</v>
      </c>
      <c r="B6" s="83" t="s">
        <v>16</v>
      </c>
      <c r="C6" s="282" t="s">
        <v>242</v>
      </c>
      <c r="D6" s="283" t="s">
        <v>1</v>
      </c>
      <c r="E6" s="282" t="s">
        <v>243</v>
      </c>
      <c r="F6" s="283" t="s">
        <v>1</v>
      </c>
      <c r="G6" s="472" t="s">
        <v>263</v>
      </c>
      <c r="H6" s="473" t="s">
        <v>1</v>
      </c>
      <c r="I6" s="472" t="s">
        <v>264</v>
      </c>
      <c r="J6" s="473" t="s">
        <v>1</v>
      </c>
      <c r="K6" s="472" t="s">
        <v>265</v>
      </c>
      <c r="L6" s="473" t="s">
        <v>1</v>
      </c>
      <c r="M6" s="472" t="s">
        <v>267</v>
      </c>
      <c r="N6" s="473" t="s">
        <v>1</v>
      </c>
      <c r="O6" s="472" t="s">
        <v>268</v>
      </c>
      <c r="P6" s="473" t="s">
        <v>1</v>
      </c>
      <c r="Q6" s="472" t="s">
        <v>2</v>
      </c>
      <c r="R6" s="473" t="s">
        <v>1</v>
      </c>
      <c r="S6" s="282" t="s">
        <v>3</v>
      </c>
      <c r="T6" s="283" t="s">
        <v>1</v>
      </c>
      <c r="U6" s="282" t="s">
        <v>4</v>
      </c>
      <c r="V6" s="283" t="s">
        <v>1</v>
      </c>
      <c r="W6" s="282" t="s">
        <v>5</v>
      </c>
      <c r="X6" s="283" t="s">
        <v>1</v>
      </c>
      <c r="Y6" s="282" t="s">
        <v>6</v>
      </c>
      <c r="Z6" s="283" t="s">
        <v>1</v>
      </c>
    </row>
    <row r="7" spans="1:26" ht="16.5" thickTop="1" thickBot="1" x14ac:dyDescent="0.3">
      <c r="A7" s="84" t="s">
        <v>148</v>
      </c>
      <c r="B7" s="85">
        <v>155</v>
      </c>
      <c r="C7" s="488">
        <v>407</v>
      </c>
      <c r="D7" s="490">
        <f>((C7/$B7))-1</f>
        <v>1.6258064516129034</v>
      </c>
      <c r="E7" s="488">
        <v>400</v>
      </c>
      <c r="F7" s="490">
        <f>((E7/$B7))-1</f>
        <v>1.5806451612903225</v>
      </c>
      <c r="G7" s="48">
        <v>396</v>
      </c>
      <c r="H7" s="49">
        <f>((G7/$B7))-1</f>
        <v>1.5548387096774192</v>
      </c>
      <c r="I7" s="48">
        <v>392</v>
      </c>
      <c r="J7" s="49">
        <f>((I7/$B7))-1</f>
        <v>1.5290322580645159</v>
      </c>
      <c r="K7" s="48">
        <v>402</v>
      </c>
      <c r="L7" s="49">
        <f>((K7/$B7))-1</f>
        <v>1.5935483870967744</v>
      </c>
      <c r="M7" s="48">
        <v>410</v>
      </c>
      <c r="N7" s="49">
        <f>((M7/$B7))-1</f>
        <v>1.6451612903225805</v>
      </c>
      <c r="O7" s="487">
        <v>398</v>
      </c>
      <c r="P7" s="378">
        <f>((O7/$B7))-1</f>
        <v>1.5677419354838711</v>
      </c>
      <c r="Q7" s="487">
        <v>408</v>
      </c>
      <c r="R7" s="378">
        <f>((Q7/$B7))-1</f>
        <v>1.6322580645161291</v>
      </c>
      <c r="S7" s="487">
        <v>425</v>
      </c>
      <c r="T7" s="547">
        <f t="shared" ref="T7" si="0">S7/$B7</f>
        <v>2.7419354838709675</v>
      </c>
      <c r="U7" s="487">
        <v>434</v>
      </c>
      <c r="V7" s="547">
        <f t="shared" ref="V7" si="1">U7/$B7</f>
        <v>2.8</v>
      </c>
      <c r="W7" s="487">
        <v>426</v>
      </c>
      <c r="X7" s="547">
        <f t="shared" ref="X7" si="2">W7/$B7</f>
        <v>2.7483870967741937</v>
      </c>
      <c r="Y7" s="487">
        <v>407</v>
      </c>
      <c r="Z7" s="547">
        <f t="shared" ref="Z7" si="3">Y7/$B7</f>
        <v>2.6258064516129034</v>
      </c>
    </row>
    <row r="8" spans="1:26" ht="15.75" thickBot="1" x14ac:dyDescent="0.3">
      <c r="A8" s="56" t="s">
        <v>7</v>
      </c>
      <c r="B8" s="59">
        <f>SUM(B7:B7)</f>
        <v>155</v>
      </c>
      <c r="C8" s="63">
        <f>SUM(C7:C7)</f>
        <v>407</v>
      </c>
      <c r="D8" s="77">
        <f>((C8/$B8))-1</f>
        <v>1.6258064516129034</v>
      </c>
      <c r="E8" s="63">
        <f>SUM(E7:E7)</f>
        <v>400</v>
      </c>
      <c r="F8" s="77">
        <f>((E8/$B8))-1</f>
        <v>1.5806451612903225</v>
      </c>
      <c r="G8" s="63">
        <f>SUM(G7:G7)</f>
        <v>396</v>
      </c>
      <c r="H8" s="77">
        <f>((G8/$B8))-1</f>
        <v>1.5548387096774192</v>
      </c>
      <c r="I8" s="63">
        <f>SUM(I7:I7)</f>
        <v>392</v>
      </c>
      <c r="J8" s="77">
        <f>((I8/$B8))-1</f>
        <v>1.5290322580645159</v>
      </c>
      <c r="K8" s="63">
        <f>SUM(K7:K7)</f>
        <v>402</v>
      </c>
      <c r="L8" s="77">
        <f>((K8/$B8))-1</f>
        <v>1.5935483870967744</v>
      </c>
      <c r="M8" s="63">
        <f>SUM(M7:M7)</f>
        <v>410</v>
      </c>
      <c r="N8" s="77">
        <f>((M8/$B8))-1</f>
        <v>1.6451612903225805</v>
      </c>
      <c r="O8" s="63">
        <f>SUM(O7:O7)</f>
        <v>398</v>
      </c>
      <c r="P8" s="77">
        <f>((O8/$B8))-1</f>
        <v>1.5677419354838711</v>
      </c>
      <c r="Q8" s="63">
        <f>SUM(Q7:Q7)</f>
        <v>408</v>
      </c>
      <c r="R8" s="77">
        <f>((Q8/$B8))-1</f>
        <v>1.6322580645161291</v>
      </c>
      <c r="S8" s="504"/>
      <c r="T8" s="492">
        <f>((S8/$B$8))-1</f>
        <v>-1</v>
      </c>
      <c r="U8" s="504"/>
      <c r="V8" s="492">
        <f>((U8/$B$8))-1</f>
        <v>-1</v>
      </c>
      <c r="W8" s="504"/>
      <c r="X8" s="492">
        <f>((W8/$B$8))-1</f>
        <v>-1</v>
      </c>
      <c r="Y8" s="504"/>
      <c r="Z8" s="492">
        <f>((Y8/$B$8))-1</f>
        <v>-1</v>
      </c>
    </row>
  </sheetData>
  <mergeCells count="3">
    <mergeCell ref="A5:Z5"/>
    <mergeCell ref="A2:Z2"/>
    <mergeCell ref="A3:Z3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Footer>&amp;LFonte: Sistema WEBSAASS&amp;RPag.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Z29"/>
  <sheetViews>
    <sheetView topLeftCell="A4" workbookViewId="0">
      <selection activeCell="A5" sqref="A5:Z29"/>
    </sheetView>
  </sheetViews>
  <sheetFormatPr defaultColWidth="8.85546875" defaultRowHeight="15" x14ac:dyDescent="0.25"/>
  <cols>
    <col min="1" max="1" width="39.42578125" bestFit="1" customWidth="1"/>
    <col min="3" max="3" width="5.42578125" bestFit="1" customWidth="1"/>
    <col min="4" max="4" width="8.140625" bestFit="1" customWidth="1"/>
    <col min="5" max="5" width="5.42578125" bestFit="1" customWidth="1"/>
    <col min="6" max="6" width="8.140625" bestFit="1" customWidth="1"/>
    <col min="7" max="7" width="5.42578125" bestFit="1" customWidth="1"/>
    <col min="8" max="8" width="8.140625" bestFit="1" customWidth="1"/>
    <col min="9" max="9" width="5.42578125" bestFit="1" customWidth="1"/>
    <col min="10" max="10" width="8.140625" bestFit="1" customWidth="1"/>
    <col min="11" max="11" width="5.42578125" bestFit="1" customWidth="1"/>
    <col min="12" max="12" width="8.140625" bestFit="1" customWidth="1"/>
    <col min="13" max="13" width="5.42578125" bestFit="1" customWidth="1"/>
    <col min="14" max="14" width="8.140625" bestFit="1" customWidth="1"/>
    <col min="15" max="15" width="5.42578125" bestFit="1" customWidth="1"/>
    <col min="16" max="16" width="8.140625" bestFit="1" customWidth="1"/>
    <col min="17" max="17" width="5.42578125" bestFit="1" customWidth="1"/>
    <col min="18" max="18" width="7.140625" bestFit="1" customWidth="1"/>
    <col min="19" max="19" width="5.42578125" bestFit="1" customWidth="1"/>
    <col min="20" max="20" width="7.5703125" bestFit="1" customWidth="1"/>
    <col min="21" max="21" width="5.42578125" bestFit="1" customWidth="1"/>
    <col min="22" max="22" width="7.5703125" bestFit="1" customWidth="1"/>
    <col min="23" max="23" width="5.42578125" bestFit="1" customWidth="1"/>
    <col min="24" max="24" width="7.5703125" bestFit="1" customWidth="1"/>
    <col min="25" max="25" width="5.42578125" bestFit="1" customWidth="1"/>
    <col min="26" max="26" width="7.5703125" bestFit="1" customWidth="1"/>
  </cols>
  <sheetData>
    <row r="2" spans="1:26" ht="18" x14ac:dyDescent="0.35">
      <c r="A2" s="597" t="s">
        <v>276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</row>
    <row r="3" spans="1:26" ht="18" x14ac:dyDescent="0.35">
      <c r="A3" s="584" t="s">
        <v>246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</row>
    <row r="5" spans="1:26" ht="15.75" x14ac:dyDescent="0.25">
      <c r="A5" s="585" t="s">
        <v>277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</row>
    <row r="6" spans="1:26" ht="24.75" thickBot="1" x14ac:dyDescent="0.3">
      <c r="A6" s="112" t="s">
        <v>15</v>
      </c>
      <c r="B6" s="113" t="s">
        <v>16</v>
      </c>
      <c r="C6" s="510" t="s">
        <v>242</v>
      </c>
      <c r="D6" s="511" t="s">
        <v>1</v>
      </c>
      <c r="E6" s="510" t="s">
        <v>243</v>
      </c>
      <c r="F6" s="511" t="s">
        <v>1</v>
      </c>
      <c r="G6" s="472" t="s">
        <v>263</v>
      </c>
      <c r="H6" s="473" t="s">
        <v>1</v>
      </c>
      <c r="I6" s="472" t="s">
        <v>264</v>
      </c>
      <c r="J6" s="473" t="s">
        <v>1</v>
      </c>
      <c r="K6" s="472" t="s">
        <v>265</v>
      </c>
      <c r="L6" s="473" t="s">
        <v>1</v>
      </c>
      <c r="M6" s="472" t="s">
        <v>267</v>
      </c>
      <c r="N6" s="473" t="s">
        <v>1</v>
      </c>
      <c r="O6" s="472" t="s">
        <v>268</v>
      </c>
      <c r="P6" s="473" t="s">
        <v>1</v>
      </c>
      <c r="Q6" s="472" t="s">
        <v>2</v>
      </c>
      <c r="R6" s="473" t="s">
        <v>1</v>
      </c>
      <c r="S6" s="282" t="s">
        <v>3</v>
      </c>
      <c r="T6" s="283" t="s">
        <v>1</v>
      </c>
      <c r="U6" s="282" t="s">
        <v>4</v>
      </c>
      <c r="V6" s="283" t="s">
        <v>1</v>
      </c>
      <c r="W6" s="282" t="s">
        <v>5</v>
      </c>
      <c r="X6" s="283" t="s">
        <v>1</v>
      </c>
      <c r="Y6" s="282" t="s">
        <v>6</v>
      </c>
      <c r="Z6" s="283" t="s">
        <v>1</v>
      </c>
    </row>
    <row r="7" spans="1:26" ht="15.75" thickTop="1" x14ac:dyDescent="0.25">
      <c r="A7" s="117" t="s">
        <v>110</v>
      </c>
      <c r="B7" s="118">
        <v>460</v>
      </c>
      <c r="C7" s="499">
        <v>335</v>
      </c>
      <c r="D7" s="507">
        <f>((C7/$B7))-1</f>
        <v>-0.27173913043478259</v>
      </c>
      <c r="E7" s="499">
        <v>480</v>
      </c>
      <c r="F7" s="507">
        <f>((E7/$B7))-1</f>
        <v>4.3478260869565188E-2</v>
      </c>
      <c r="G7" s="119">
        <v>555</v>
      </c>
      <c r="H7" s="120">
        <f>((G7/$B7))-1</f>
        <v>0.20652173913043481</v>
      </c>
      <c r="I7" s="476">
        <v>486</v>
      </c>
      <c r="J7" s="120">
        <f>((I7/$B7))-1</f>
        <v>5.6521739130434678E-2</v>
      </c>
      <c r="K7" s="476">
        <v>567</v>
      </c>
      <c r="L7" s="120">
        <f>((K7/$B7))-1</f>
        <v>0.23260869565217401</v>
      </c>
      <c r="M7" s="476">
        <v>546</v>
      </c>
      <c r="N7" s="120">
        <f>((M7/$B7))-1</f>
        <v>0.18695652173913047</v>
      </c>
      <c r="O7" s="485">
        <v>575</v>
      </c>
      <c r="P7" s="120">
        <f>((O7/$B7))-1</f>
        <v>0.25</v>
      </c>
      <c r="Q7" s="485">
        <v>470</v>
      </c>
      <c r="R7" s="120">
        <f>((Q7/$B7))-1</f>
        <v>2.1739130434782705E-2</v>
      </c>
      <c r="S7" s="485">
        <v>418</v>
      </c>
      <c r="T7" s="550">
        <f t="shared" ref="T7:T17" si="0">S7/$B7</f>
        <v>0.90869565217391302</v>
      </c>
      <c r="U7" s="485">
        <v>541</v>
      </c>
      <c r="V7" s="550">
        <f t="shared" ref="V7:V17" si="1">U7/$B7</f>
        <v>1.1760869565217391</v>
      </c>
      <c r="W7" s="485">
        <v>416</v>
      </c>
      <c r="X7" s="550">
        <f t="shared" ref="X7:X17" si="2">W7/$B7</f>
        <v>0.90434782608695652</v>
      </c>
      <c r="Y7" s="485">
        <v>376</v>
      </c>
      <c r="Z7" s="550">
        <f t="shared" ref="Z7:Z17" si="3">Y7/$B7</f>
        <v>0.81739130434782614</v>
      </c>
    </row>
    <row r="8" spans="1:26" x14ac:dyDescent="0.25">
      <c r="A8" s="117" t="s">
        <v>111</v>
      </c>
      <c r="B8" s="118">
        <v>690</v>
      </c>
      <c r="C8" s="499">
        <v>772</v>
      </c>
      <c r="D8" s="507">
        <f t="shared" ref="D8:D17" si="4">((C8/$B8))-1</f>
        <v>0.11884057971014483</v>
      </c>
      <c r="E8" s="499">
        <v>720</v>
      </c>
      <c r="F8" s="507">
        <f t="shared" ref="F8:F17" si="5">((E8/$B8))-1</f>
        <v>4.3478260869565188E-2</v>
      </c>
      <c r="G8" s="119">
        <v>790</v>
      </c>
      <c r="H8" s="120">
        <f t="shared" ref="H8:H17" si="6">((G8/$B8))-1</f>
        <v>0.14492753623188404</v>
      </c>
      <c r="I8" s="476">
        <v>794</v>
      </c>
      <c r="J8" s="120">
        <f t="shared" ref="J8:J17" si="7">((I8/$B8))-1</f>
        <v>0.15072463768115951</v>
      </c>
      <c r="K8" s="476">
        <v>571</v>
      </c>
      <c r="L8" s="120">
        <f t="shared" ref="L8:L17" si="8">((K8/$B8))-1</f>
        <v>-0.172463768115942</v>
      </c>
      <c r="M8" s="476">
        <v>657</v>
      </c>
      <c r="N8" s="120">
        <f t="shared" ref="N8:N17" si="9">((M8/$B8))-1</f>
        <v>-4.7826086956521685E-2</v>
      </c>
      <c r="O8" s="485">
        <v>617</v>
      </c>
      <c r="P8" s="120">
        <f t="shared" ref="P8:P17" si="10">((O8/$B8))-1</f>
        <v>-0.10579710144927534</v>
      </c>
      <c r="Q8" s="485">
        <v>829</v>
      </c>
      <c r="R8" s="120">
        <f t="shared" ref="R8:R17" si="11">((Q8/$B8))-1</f>
        <v>0.20144927536231894</v>
      </c>
      <c r="S8" s="485">
        <v>840</v>
      </c>
      <c r="T8" s="550">
        <f t="shared" si="0"/>
        <v>1.2173913043478262</v>
      </c>
      <c r="U8" s="485">
        <v>591</v>
      </c>
      <c r="V8" s="550">
        <f t="shared" si="1"/>
        <v>0.85652173913043483</v>
      </c>
      <c r="W8" s="485">
        <v>709</v>
      </c>
      <c r="X8" s="550">
        <f t="shared" si="2"/>
        <v>1.027536231884058</v>
      </c>
      <c r="Y8" s="485">
        <v>735</v>
      </c>
      <c r="Z8" s="550">
        <f t="shared" si="3"/>
        <v>1.0652173913043479</v>
      </c>
    </row>
    <row r="9" spans="1:26" x14ac:dyDescent="0.25">
      <c r="A9" s="117" t="s">
        <v>112</v>
      </c>
      <c r="B9" s="118">
        <v>575</v>
      </c>
      <c r="C9" s="499">
        <v>343</v>
      </c>
      <c r="D9" s="507">
        <f t="shared" si="4"/>
        <v>-0.40347826086956518</v>
      </c>
      <c r="E9" s="499">
        <v>590</v>
      </c>
      <c r="F9" s="507">
        <f t="shared" si="5"/>
        <v>2.6086956521739202E-2</v>
      </c>
      <c r="G9" s="119">
        <v>676</v>
      </c>
      <c r="H9" s="120">
        <f t="shared" si="6"/>
        <v>0.17565217391304344</v>
      </c>
      <c r="I9" s="476">
        <v>579</v>
      </c>
      <c r="J9" s="120">
        <f t="shared" si="7"/>
        <v>6.9565217391305278E-3</v>
      </c>
      <c r="K9" s="476">
        <v>660</v>
      </c>
      <c r="L9" s="120">
        <f t="shared" si="8"/>
        <v>0.14782608695652177</v>
      </c>
      <c r="M9" s="476">
        <v>632</v>
      </c>
      <c r="N9" s="120">
        <f t="shared" si="9"/>
        <v>9.9130434782608745E-2</v>
      </c>
      <c r="O9" s="485">
        <v>583</v>
      </c>
      <c r="P9" s="120">
        <f t="shared" si="10"/>
        <v>1.3913043478260834E-2</v>
      </c>
      <c r="Q9" s="485">
        <v>327</v>
      </c>
      <c r="R9" s="120">
        <f t="shared" si="11"/>
        <v>-0.43130434782608695</v>
      </c>
      <c r="S9" s="485">
        <v>512</v>
      </c>
      <c r="T9" s="550">
        <f t="shared" si="0"/>
        <v>0.89043478260869569</v>
      </c>
      <c r="U9" s="485">
        <v>491</v>
      </c>
      <c r="V9" s="550">
        <f t="shared" si="1"/>
        <v>0.85391304347826091</v>
      </c>
      <c r="W9" s="485">
        <v>514</v>
      </c>
      <c r="X9" s="550">
        <f t="shared" si="2"/>
        <v>0.89391304347826084</v>
      </c>
      <c r="Y9" s="485">
        <v>677</v>
      </c>
      <c r="Z9" s="550">
        <f t="shared" si="3"/>
        <v>1.1773913043478261</v>
      </c>
    </row>
    <row r="10" spans="1:26" x14ac:dyDescent="0.25">
      <c r="A10" s="117" t="s">
        <v>113</v>
      </c>
      <c r="B10" s="118">
        <v>690</v>
      </c>
      <c r="C10" s="499">
        <v>724</v>
      </c>
      <c r="D10" s="507">
        <f t="shared" si="4"/>
        <v>4.9275362318840665E-2</v>
      </c>
      <c r="E10" s="499">
        <v>466</v>
      </c>
      <c r="F10" s="507">
        <f t="shared" si="5"/>
        <v>-0.32463768115942027</v>
      </c>
      <c r="G10" s="119">
        <v>498</v>
      </c>
      <c r="H10" s="120">
        <f t="shared" si="6"/>
        <v>-0.27826086956521734</v>
      </c>
      <c r="I10" s="476">
        <v>531</v>
      </c>
      <c r="J10" s="120">
        <f t="shared" si="7"/>
        <v>-0.23043478260869565</v>
      </c>
      <c r="K10" s="476">
        <v>531</v>
      </c>
      <c r="L10" s="120">
        <f t="shared" si="8"/>
        <v>-0.23043478260869565</v>
      </c>
      <c r="M10" s="476">
        <v>329</v>
      </c>
      <c r="N10" s="120">
        <f t="shared" si="9"/>
        <v>-0.52318840579710146</v>
      </c>
      <c r="O10" s="485">
        <v>442</v>
      </c>
      <c r="P10" s="120">
        <f t="shared" si="10"/>
        <v>-0.35942028985507246</v>
      </c>
      <c r="Q10" s="485">
        <v>467</v>
      </c>
      <c r="R10" s="120">
        <f t="shared" si="11"/>
        <v>-0.3231884057971014</v>
      </c>
      <c r="S10" s="485">
        <v>418</v>
      </c>
      <c r="T10" s="550">
        <f t="shared" si="0"/>
        <v>0.60579710144927534</v>
      </c>
      <c r="U10" s="485">
        <v>262</v>
      </c>
      <c r="V10" s="550">
        <f t="shared" si="1"/>
        <v>0.37971014492753624</v>
      </c>
      <c r="W10" s="485">
        <v>404</v>
      </c>
      <c r="X10" s="550">
        <f t="shared" si="2"/>
        <v>0.58550724637681162</v>
      </c>
      <c r="Y10" s="485">
        <v>324</v>
      </c>
      <c r="Z10" s="550">
        <f t="shared" si="3"/>
        <v>0.46956521739130436</v>
      </c>
    </row>
    <row r="11" spans="1:26" x14ac:dyDescent="0.25">
      <c r="A11" s="117" t="s">
        <v>114</v>
      </c>
      <c r="B11" s="118">
        <v>690</v>
      </c>
      <c r="C11" s="499">
        <v>759</v>
      </c>
      <c r="D11" s="507">
        <f t="shared" si="4"/>
        <v>0.10000000000000009</v>
      </c>
      <c r="E11" s="499">
        <v>759</v>
      </c>
      <c r="F11" s="507">
        <f t="shared" si="5"/>
        <v>0.10000000000000009</v>
      </c>
      <c r="G11" s="119">
        <v>688</v>
      </c>
      <c r="H11" s="120">
        <f t="shared" si="6"/>
        <v>-2.8985507246376274E-3</v>
      </c>
      <c r="I11" s="476">
        <v>669</v>
      </c>
      <c r="J11" s="120">
        <f t="shared" si="7"/>
        <v>-3.0434782608695699E-2</v>
      </c>
      <c r="K11" s="476">
        <v>573</v>
      </c>
      <c r="L11" s="120">
        <f t="shared" si="8"/>
        <v>-0.16956521739130437</v>
      </c>
      <c r="M11" s="476">
        <v>317</v>
      </c>
      <c r="N11" s="120">
        <f t="shared" si="9"/>
        <v>-0.54057971014492756</v>
      </c>
      <c r="O11" s="485">
        <v>571</v>
      </c>
      <c r="P11" s="120">
        <f t="shared" si="10"/>
        <v>-0.172463768115942</v>
      </c>
      <c r="Q11" s="485">
        <v>677</v>
      </c>
      <c r="R11" s="120">
        <f t="shared" si="11"/>
        <v>-1.8840579710144967E-2</v>
      </c>
      <c r="S11" s="485">
        <v>605</v>
      </c>
      <c r="T11" s="550">
        <f t="shared" si="0"/>
        <v>0.87681159420289856</v>
      </c>
      <c r="U11" s="485">
        <v>644</v>
      </c>
      <c r="V11" s="550">
        <f t="shared" si="1"/>
        <v>0.93333333333333335</v>
      </c>
      <c r="W11" s="485">
        <v>524</v>
      </c>
      <c r="X11" s="550">
        <f t="shared" si="2"/>
        <v>0.75942028985507248</v>
      </c>
      <c r="Y11" s="485">
        <v>650</v>
      </c>
      <c r="Z11" s="550">
        <f t="shared" si="3"/>
        <v>0.94202898550724634</v>
      </c>
    </row>
    <row r="12" spans="1:26" x14ac:dyDescent="0.25">
      <c r="A12" s="117" t="s">
        <v>115</v>
      </c>
      <c r="B12" s="118">
        <v>460</v>
      </c>
      <c r="C12" s="499">
        <v>0</v>
      </c>
      <c r="D12" s="507">
        <f t="shared" si="4"/>
        <v>-1</v>
      </c>
      <c r="E12" s="499">
        <v>0</v>
      </c>
      <c r="F12" s="507">
        <f t="shared" si="5"/>
        <v>-1</v>
      </c>
      <c r="G12" s="119">
        <v>0</v>
      </c>
      <c r="H12" s="120">
        <f t="shared" si="6"/>
        <v>-1</v>
      </c>
      <c r="I12" s="476">
        <v>0</v>
      </c>
      <c r="J12" s="120">
        <f t="shared" si="7"/>
        <v>-1</v>
      </c>
      <c r="K12" s="476">
        <v>0</v>
      </c>
      <c r="L12" s="120">
        <f t="shared" si="8"/>
        <v>-1</v>
      </c>
      <c r="M12" s="476">
        <v>0</v>
      </c>
      <c r="N12" s="120">
        <f t="shared" si="9"/>
        <v>-1</v>
      </c>
      <c r="O12" s="485">
        <v>0</v>
      </c>
      <c r="P12" s="120">
        <f t="shared" si="10"/>
        <v>-1</v>
      </c>
      <c r="Q12" s="485">
        <v>77</v>
      </c>
      <c r="R12" s="120">
        <f t="shared" si="11"/>
        <v>-0.83260869565217388</v>
      </c>
      <c r="S12" s="485">
        <v>114</v>
      </c>
      <c r="T12" s="550">
        <f t="shared" si="0"/>
        <v>0.24782608695652175</v>
      </c>
      <c r="U12" s="485">
        <v>0</v>
      </c>
      <c r="V12" s="550">
        <f t="shared" si="1"/>
        <v>0</v>
      </c>
      <c r="W12" s="485">
        <v>0</v>
      </c>
      <c r="X12" s="550">
        <f t="shared" si="2"/>
        <v>0</v>
      </c>
      <c r="Y12" s="485">
        <v>0</v>
      </c>
      <c r="Z12" s="550">
        <f t="shared" si="3"/>
        <v>0</v>
      </c>
    </row>
    <row r="13" spans="1:26" x14ac:dyDescent="0.25">
      <c r="A13" s="117" t="s">
        <v>116</v>
      </c>
      <c r="B13" s="118">
        <v>575</v>
      </c>
      <c r="C13" s="499">
        <v>475</v>
      </c>
      <c r="D13" s="507">
        <f t="shared" si="4"/>
        <v>-0.17391304347826086</v>
      </c>
      <c r="E13" s="499">
        <v>547</v>
      </c>
      <c r="F13" s="507">
        <f t="shared" si="5"/>
        <v>-4.8695652173913029E-2</v>
      </c>
      <c r="G13" s="119">
        <v>570</v>
      </c>
      <c r="H13" s="120">
        <f t="shared" si="6"/>
        <v>-8.6956521739129933E-3</v>
      </c>
      <c r="I13" s="476">
        <v>455</v>
      </c>
      <c r="J13" s="120">
        <f t="shared" si="7"/>
        <v>-0.20869565217391306</v>
      </c>
      <c r="K13" s="476">
        <v>559</v>
      </c>
      <c r="L13" s="120">
        <f t="shared" si="8"/>
        <v>-2.7826086956521778E-2</v>
      </c>
      <c r="M13" s="476">
        <v>437</v>
      </c>
      <c r="N13" s="120">
        <f t="shared" si="9"/>
        <v>-0.24</v>
      </c>
      <c r="O13" s="485">
        <v>301</v>
      </c>
      <c r="P13" s="120">
        <f t="shared" si="10"/>
        <v>-0.47652173913043483</v>
      </c>
      <c r="Q13" s="485">
        <v>620</v>
      </c>
      <c r="R13" s="120">
        <f t="shared" si="11"/>
        <v>7.8260869565217384E-2</v>
      </c>
      <c r="S13" s="485">
        <v>530</v>
      </c>
      <c r="T13" s="550">
        <f t="shared" si="0"/>
        <v>0.92173913043478262</v>
      </c>
      <c r="U13" s="485">
        <v>470</v>
      </c>
      <c r="V13" s="550">
        <f t="shared" si="1"/>
        <v>0.81739130434782614</v>
      </c>
      <c r="W13" s="485">
        <v>552</v>
      </c>
      <c r="X13" s="550">
        <f t="shared" si="2"/>
        <v>0.96</v>
      </c>
      <c r="Y13" s="485">
        <v>601</v>
      </c>
      <c r="Z13" s="550">
        <f t="shared" si="3"/>
        <v>1.0452173913043479</v>
      </c>
    </row>
    <row r="14" spans="1:26" x14ac:dyDescent="0.25">
      <c r="A14" s="117" t="s">
        <v>117</v>
      </c>
      <c r="B14" s="118">
        <v>345</v>
      </c>
      <c r="C14" s="499">
        <v>394</v>
      </c>
      <c r="D14" s="507">
        <f t="shared" si="4"/>
        <v>0.1420289855072463</v>
      </c>
      <c r="E14" s="499">
        <v>373</v>
      </c>
      <c r="F14" s="507">
        <f t="shared" si="5"/>
        <v>8.1159420289855122E-2</v>
      </c>
      <c r="G14" s="119">
        <v>351</v>
      </c>
      <c r="H14" s="120">
        <f t="shared" si="6"/>
        <v>1.7391304347825987E-2</v>
      </c>
      <c r="I14" s="476">
        <v>362</v>
      </c>
      <c r="J14" s="120">
        <f t="shared" si="7"/>
        <v>4.9275362318840665E-2</v>
      </c>
      <c r="K14" s="476">
        <v>331</v>
      </c>
      <c r="L14" s="120">
        <f t="shared" si="8"/>
        <v>-4.0579710144927561E-2</v>
      </c>
      <c r="M14" s="476">
        <v>232</v>
      </c>
      <c r="N14" s="120">
        <f t="shared" si="9"/>
        <v>-0.327536231884058</v>
      </c>
      <c r="O14" s="485">
        <v>249</v>
      </c>
      <c r="P14" s="120">
        <f t="shared" si="10"/>
        <v>-0.27826086956521734</v>
      </c>
      <c r="Q14" s="485">
        <v>322</v>
      </c>
      <c r="R14" s="120">
        <f t="shared" si="11"/>
        <v>-6.6666666666666652E-2</v>
      </c>
      <c r="S14" s="485">
        <v>421</v>
      </c>
      <c r="T14" s="550">
        <f t="shared" si="0"/>
        <v>1.2202898550724637</v>
      </c>
      <c r="U14" s="485">
        <v>349</v>
      </c>
      <c r="V14" s="550">
        <f t="shared" si="1"/>
        <v>1.0115942028985507</v>
      </c>
      <c r="W14" s="485">
        <v>366</v>
      </c>
      <c r="X14" s="550">
        <f t="shared" si="2"/>
        <v>1.0608695652173914</v>
      </c>
      <c r="Y14" s="485">
        <v>427</v>
      </c>
      <c r="Z14" s="550">
        <f t="shared" si="3"/>
        <v>1.2376811594202899</v>
      </c>
    </row>
    <row r="15" spans="1:26" x14ac:dyDescent="0.25">
      <c r="A15" s="121" t="s">
        <v>118</v>
      </c>
      <c r="B15" s="122">
        <v>230</v>
      </c>
      <c r="C15" s="501">
        <v>118</v>
      </c>
      <c r="D15" s="508">
        <f t="shared" si="4"/>
        <v>-0.4869565217391304</v>
      </c>
      <c r="E15" s="499">
        <v>85</v>
      </c>
      <c r="F15" s="508">
        <f t="shared" si="5"/>
        <v>-0.63043478260869568</v>
      </c>
      <c r="G15" s="123">
        <v>187</v>
      </c>
      <c r="H15" s="124">
        <f t="shared" si="6"/>
        <v>-0.18695652173913047</v>
      </c>
      <c r="I15" s="476">
        <v>92</v>
      </c>
      <c r="J15" s="124">
        <f t="shared" si="7"/>
        <v>-0.6</v>
      </c>
      <c r="K15" s="476">
        <v>145</v>
      </c>
      <c r="L15" s="124">
        <f t="shared" si="8"/>
        <v>-0.36956521739130432</v>
      </c>
      <c r="M15" s="476">
        <v>104</v>
      </c>
      <c r="N15" s="124">
        <f t="shared" si="9"/>
        <v>-0.54782608695652169</v>
      </c>
      <c r="O15" s="485">
        <v>94</v>
      </c>
      <c r="P15" s="124">
        <f t="shared" si="10"/>
        <v>-0.59130434782608687</v>
      </c>
      <c r="Q15" s="485">
        <v>182</v>
      </c>
      <c r="R15" s="124">
        <f t="shared" si="11"/>
        <v>-0.20869565217391306</v>
      </c>
      <c r="S15" s="81">
        <v>101</v>
      </c>
      <c r="T15" s="550">
        <f t="shared" si="0"/>
        <v>0.43913043478260871</v>
      </c>
      <c r="U15" s="485">
        <v>109</v>
      </c>
      <c r="V15" s="550">
        <f t="shared" si="1"/>
        <v>0.47391304347826085</v>
      </c>
      <c r="W15" s="485">
        <v>135</v>
      </c>
      <c r="X15" s="550">
        <f t="shared" si="2"/>
        <v>0.58695652173913049</v>
      </c>
      <c r="Y15" s="485">
        <v>148</v>
      </c>
      <c r="Z15" s="550">
        <f t="shared" si="3"/>
        <v>0.64347826086956517</v>
      </c>
    </row>
    <row r="16" spans="1:26" ht="15.75" thickBot="1" x14ac:dyDescent="0.3">
      <c r="A16" s="125" t="s">
        <v>119</v>
      </c>
      <c r="B16" s="126">
        <v>115</v>
      </c>
      <c r="C16" s="505">
        <v>76</v>
      </c>
      <c r="D16" s="506">
        <f t="shared" si="4"/>
        <v>-0.33913043478260874</v>
      </c>
      <c r="E16" s="509">
        <v>55</v>
      </c>
      <c r="F16" s="506">
        <f t="shared" si="5"/>
        <v>-0.52173913043478259</v>
      </c>
      <c r="G16" s="127">
        <v>123</v>
      </c>
      <c r="H16" s="128">
        <f t="shared" si="6"/>
        <v>6.956521739130439E-2</v>
      </c>
      <c r="I16" s="477">
        <v>115</v>
      </c>
      <c r="J16" s="128">
        <f t="shared" si="7"/>
        <v>0</v>
      </c>
      <c r="K16" s="477">
        <v>143</v>
      </c>
      <c r="L16" s="128">
        <f t="shared" si="8"/>
        <v>0.24347826086956514</v>
      </c>
      <c r="M16" s="477">
        <v>106</v>
      </c>
      <c r="N16" s="128">
        <f t="shared" si="9"/>
        <v>-7.8260869565217384E-2</v>
      </c>
      <c r="O16" s="486">
        <v>100</v>
      </c>
      <c r="P16" s="128">
        <f t="shared" si="10"/>
        <v>-0.13043478260869568</v>
      </c>
      <c r="Q16" s="486">
        <v>161</v>
      </c>
      <c r="R16" s="128">
        <f t="shared" si="11"/>
        <v>0.39999999999999991</v>
      </c>
      <c r="S16" s="81"/>
      <c r="T16" s="551">
        <f t="shared" si="0"/>
        <v>0</v>
      </c>
      <c r="U16" s="81"/>
      <c r="V16" s="551">
        <f t="shared" si="1"/>
        <v>0</v>
      </c>
      <c r="W16" s="81"/>
      <c r="X16" s="551">
        <f t="shared" si="2"/>
        <v>0</v>
      </c>
      <c r="Y16" s="81">
        <v>0</v>
      </c>
      <c r="Z16" s="551">
        <f t="shared" si="3"/>
        <v>0</v>
      </c>
    </row>
    <row r="17" spans="1:26" ht="15.75" thickBot="1" x14ac:dyDescent="0.3">
      <c r="A17" s="56" t="s">
        <v>7</v>
      </c>
      <c r="B17" s="59">
        <f>SUM(B7:B16)</f>
        <v>4830</v>
      </c>
      <c r="C17" s="63">
        <f>SUM(C7:C16)</f>
        <v>3996</v>
      </c>
      <c r="D17" s="77">
        <f t="shared" si="4"/>
        <v>-0.17267080745341612</v>
      </c>
      <c r="E17" s="63">
        <f>SUM(E7:E16)</f>
        <v>4075</v>
      </c>
      <c r="F17" s="77">
        <f t="shared" si="5"/>
        <v>-0.15631469979296064</v>
      </c>
      <c r="G17" s="63">
        <f>SUM(G7:G16)</f>
        <v>4438</v>
      </c>
      <c r="H17" s="77">
        <f t="shared" si="6"/>
        <v>-8.1159420289855122E-2</v>
      </c>
      <c r="I17" s="63">
        <f>SUM(I7:I16)</f>
        <v>4083</v>
      </c>
      <c r="J17" s="77">
        <f t="shared" si="7"/>
        <v>-0.15465838509316765</v>
      </c>
      <c r="K17" s="63">
        <f>SUM(K7:K16)</f>
        <v>4080</v>
      </c>
      <c r="L17" s="77">
        <f t="shared" si="8"/>
        <v>-0.15527950310559002</v>
      </c>
      <c r="M17" s="63">
        <f>SUM(M7:M16)</f>
        <v>3360</v>
      </c>
      <c r="N17" s="77">
        <f t="shared" si="9"/>
        <v>-0.30434782608695654</v>
      </c>
      <c r="O17" s="63">
        <f>SUM(O7:O16)</f>
        <v>3532</v>
      </c>
      <c r="P17" s="77">
        <f t="shared" si="10"/>
        <v>-0.26873706004140785</v>
      </c>
      <c r="Q17" s="63">
        <f>SUM(Q7:Q16)</f>
        <v>4132</v>
      </c>
      <c r="R17" s="77">
        <f t="shared" si="11"/>
        <v>-0.14451345755693579</v>
      </c>
      <c r="S17" s="552">
        <f>SUM(S7:S16)</f>
        <v>3959</v>
      </c>
      <c r="T17" s="553">
        <f t="shared" si="0"/>
        <v>0.8196687370600414</v>
      </c>
      <c r="U17" s="552">
        <f>SUM(U7:U16)</f>
        <v>3457</v>
      </c>
      <c r="V17" s="553">
        <f t="shared" si="1"/>
        <v>0.71573498964803317</v>
      </c>
      <c r="W17" s="552">
        <f>SUM(W7:W16)</f>
        <v>3620</v>
      </c>
      <c r="X17" s="553">
        <f t="shared" si="2"/>
        <v>0.74948240165631475</v>
      </c>
      <c r="Y17" s="552">
        <f>SUM(Y7:Y16)</f>
        <v>3938</v>
      </c>
      <c r="Z17" s="553">
        <f t="shared" si="3"/>
        <v>0.8153209109730849</v>
      </c>
    </row>
    <row r="18" spans="1:26" s="556" customFormat="1" x14ac:dyDescent="0.25">
      <c r="S18" s="557"/>
      <c r="T18" s="558"/>
      <c r="U18" s="557"/>
      <c r="V18" s="558"/>
      <c r="W18" s="557"/>
      <c r="X18" s="558"/>
      <c r="Y18" s="557"/>
      <c r="Z18" s="558"/>
    </row>
    <row r="19" spans="1:26" s="556" customFormat="1" x14ac:dyDescent="0.25">
      <c r="S19" s="559"/>
      <c r="T19" s="560"/>
      <c r="U19" s="559"/>
      <c r="V19" s="560"/>
      <c r="W19" s="559"/>
      <c r="X19" s="560"/>
      <c r="Y19" s="559"/>
      <c r="Z19" s="560"/>
    </row>
    <row r="20" spans="1:26" ht="15.75" x14ac:dyDescent="0.25">
      <c r="A20" s="585" t="s">
        <v>278</v>
      </c>
      <c r="B20" s="586"/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6"/>
      <c r="Y20" s="586"/>
      <c r="Z20" s="586"/>
    </row>
    <row r="21" spans="1:26" ht="24.75" thickBot="1" x14ac:dyDescent="0.3">
      <c r="A21" s="100" t="s">
        <v>15</v>
      </c>
      <c r="B21" s="101" t="s">
        <v>16</v>
      </c>
      <c r="C21" s="282" t="s">
        <v>242</v>
      </c>
      <c r="D21" s="283" t="s">
        <v>1</v>
      </c>
      <c r="E21" s="282" t="s">
        <v>243</v>
      </c>
      <c r="F21" s="283" t="s">
        <v>1</v>
      </c>
      <c r="G21" s="472" t="s">
        <v>263</v>
      </c>
      <c r="H21" s="473" t="s">
        <v>1</v>
      </c>
      <c r="I21" s="472" t="s">
        <v>264</v>
      </c>
      <c r="J21" s="473" t="s">
        <v>1</v>
      </c>
      <c r="K21" s="472" t="s">
        <v>265</v>
      </c>
      <c r="L21" s="473" t="s">
        <v>1</v>
      </c>
      <c r="M21" s="472" t="s">
        <v>267</v>
      </c>
      <c r="N21" s="473" t="s">
        <v>1</v>
      </c>
      <c r="O21" s="472" t="s">
        <v>268</v>
      </c>
      <c r="P21" s="473" t="s">
        <v>1</v>
      </c>
      <c r="Q21" s="472" t="s">
        <v>2</v>
      </c>
      <c r="R21" s="473" t="s">
        <v>1</v>
      </c>
      <c r="S21" s="282" t="s">
        <v>3</v>
      </c>
      <c r="T21" s="283" t="s">
        <v>1</v>
      </c>
      <c r="U21" s="282" t="s">
        <v>4</v>
      </c>
      <c r="V21" s="283" t="s">
        <v>1</v>
      </c>
      <c r="W21" s="282" t="s">
        <v>5</v>
      </c>
      <c r="X21" s="283" t="s">
        <v>1</v>
      </c>
      <c r="Y21" s="282" t="s">
        <v>6</v>
      </c>
      <c r="Z21" s="283" t="s">
        <v>1</v>
      </c>
    </row>
    <row r="22" spans="1:26" ht="15.75" thickTop="1" x14ac:dyDescent="0.25">
      <c r="A22" s="102" t="s">
        <v>169</v>
      </c>
      <c r="B22" s="17">
        <v>120</v>
      </c>
      <c r="C22" s="401">
        <v>124</v>
      </c>
      <c r="D22" s="517">
        <f>((C22/$B22))-1</f>
        <v>3.3333333333333437E-2</v>
      </c>
      <c r="E22" s="401">
        <v>120</v>
      </c>
      <c r="F22" s="517">
        <f>((E22/$B22))-1</f>
        <v>0</v>
      </c>
      <c r="G22" s="18">
        <v>140</v>
      </c>
      <c r="H22" s="19">
        <f>((G22/$B22))-1</f>
        <v>0.16666666666666674</v>
      </c>
      <c r="I22" s="401">
        <v>36</v>
      </c>
      <c r="J22" s="19">
        <f>((I22/$B22))-1</f>
        <v>-0.7</v>
      </c>
      <c r="K22" s="401">
        <v>123</v>
      </c>
      <c r="L22" s="19">
        <f>((K22/$B22))-1</f>
        <v>2.4999999999999911E-2</v>
      </c>
      <c r="M22" s="401">
        <v>117</v>
      </c>
      <c r="N22" s="19">
        <f>((M22/$B22))-1</f>
        <v>-2.5000000000000022E-2</v>
      </c>
      <c r="O22" s="401">
        <v>129</v>
      </c>
      <c r="P22" s="19">
        <f>((O22/$B22))-1</f>
        <v>7.4999999999999956E-2</v>
      </c>
      <c r="Q22" s="401">
        <v>142</v>
      </c>
      <c r="R22" s="19">
        <f>((Q22/$B22))-1</f>
        <v>0.18333333333333335</v>
      </c>
      <c r="S22" s="401">
        <v>116</v>
      </c>
      <c r="T22" s="517">
        <f t="shared" ref="T22:T28" si="12">S22/$B22</f>
        <v>0.96666666666666667</v>
      </c>
      <c r="U22" s="401">
        <v>105</v>
      </c>
      <c r="V22" s="517">
        <f t="shared" ref="V22:V28" si="13">U22/$B22</f>
        <v>0.875</v>
      </c>
      <c r="W22" s="401">
        <v>142</v>
      </c>
      <c r="X22" s="517">
        <f t="shared" ref="X22:X28" si="14">W22/$B22</f>
        <v>1.1833333333333333</v>
      </c>
      <c r="Y22" s="401">
        <v>142</v>
      </c>
      <c r="Z22" s="517">
        <f t="shared" ref="Z22:Z28" si="15">Y22/$B22</f>
        <v>1.1833333333333333</v>
      </c>
    </row>
    <row r="23" spans="1:26" x14ac:dyDescent="0.25">
      <c r="A23" s="103" t="s">
        <v>170</v>
      </c>
      <c r="B23" s="104">
        <v>140</v>
      </c>
      <c r="C23" s="500">
        <v>146</v>
      </c>
      <c r="D23" s="517">
        <f t="shared" ref="D23:D29" si="16">((C23/$B23))-1</f>
        <v>4.2857142857142927E-2</v>
      </c>
      <c r="E23" s="500">
        <v>150</v>
      </c>
      <c r="F23" s="517">
        <f t="shared" ref="F23:F28" si="17">((E23/$B23))-1</f>
        <v>7.1428571428571397E-2</v>
      </c>
      <c r="G23" s="105">
        <v>175</v>
      </c>
      <c r="H23" s="19">
        <f t="shared" ref="H23:H29" si="18">((G23/$B23))-1</f>
        <v>0.25</v>
      </c>
      <c r="I23" s="479">
        <v>152</v>
      </c>
      <c r="J23" s="19">
        <f t="shared" ref="J23:J29" si="19">((I23/$B23))-1</f>
        <v>8.5714285714285632E-2</v>
      </c>
      <c r="K23" s="481">
        <v>169</v>
      </c>
      <c r="L23" s="19">
        <f t="shared" ref="L23:L28" si="20">((K23/$B23))-1</f>
        <v>0.20714285714285707</v>
      </c>
      <c r="M23" s="481">
        <v>154</v>
      </c>
      <c r="N23" s="19">
        <f t="shared" ref="N23" si="21">((M23/$B23))-1</f>
        <v>0.10000000000000009</v>
      </c>
      <c r="O23" s="484">
        <v>147</v>
      </c>
      <c r="P23" s="19">
        <f t="shared" ref="P23:P29" si="22">((O23/$B23))-1</f>
        <v>5.0000000000000044E-2</v>
      </c>
      <c r="Q23" s="484">
        <v>145</v>
      </c>
      <c r="R23" s="19">
        <f t="shared" ref="R23:R28" si="23">((Q23/$B23))-1</f>
        <v>3.5714285714285809E-2</v>
      </c>
      <c r="S23" s="554">
        <v>69</v>
      </c>
      <c r="T23" s="517">
        <f t="shared" si="12"/>
        <v>0.49285714285714288</v>
      </c>
      <c r="U23" s="554">
        <v>123</v>
      </c>
      <c r="V23" s="517">
        <f t="shared" si="13"/>
        <v>0.87857142857142856</v>
      </c>
      <c r="W23" s="554">
        <v>151</v>
      </c>
      <c r="X23" s="517">
        <f t="shared" si="14"/>
        <v>1.0785714285714285</v>
      </c>
      <c r="Y23" s="554">
        <v>131</v>
      </c>
      <c r="Z23" s="517">
        <f t="shared" si="15"/>
        <v>0.93571428571428572</v>
      </c>
    </row>
    <row r="24" spans="1:26" x14ac:dyDescent="0.25">
      <c r="A24" s="106" t="s">
        <v>171</v>
      </c>
      <c r="B24" s="104">
        <v>200</v>
      </c>
      <c r="C24" s="500">
        <v>133</v>
      </c>
      <c r="D24" s="517">
        <f t="shared" si="16"/>
        <v>-0.33499999999999996</v>
      </c>
      <c r="E24" s="500">
        <v>41</v>
      </c>
      <c r="F24" s="517">
        <f t="shared" si="17"/>
        <v>-0.79500000000000004</v>
      </c>
      <c r="G24" s="105">
        <v>137</v>
      </c>
      <c r="H24" s="19">
        <f t="shared" si="18"/>
        <v>-0.31499999999999995</v>
      </c>
      <c r="I24" s="479">
        <v>151</v>
      </c>
      <c r="J24" s="19">
        <f t="shared" si="19"/>
        <v>-0.245</v>
      </c>
      <c r="K24" s="481">
        <v>155</v>
      </c>
      <c r="L24" s="19">
        <f t="shared" si="20"/>
        <v>-0.22499999999999998</v>
      </c>
      <c r="M24" s="481">
        <v>126</v>
      </c>
      <c r="N24" s="19">
        <f t="shared" ref="N24" si="24">((M24/$B24))-1</f>
        <v>-0.37</v>
      </c>
      <c r="O24" s="484">
        <v>157</v>
      </c>
      <c r="P24" s="19">
        <f t="shared" si="22"/>
        <v>-0.21499999999999997</v>
      </c>
      <c r="Q24" s="484">
        <v>151</v>
      </c>
      <c r="R24" s="19">
        <f t="shared" si="23"/>
        <v>-0.245</v>
      </c>
      <c r="S24" s="554">
        <v>169</v>
      </c>
      <c r="T24" s="517">
        <f t="shared" si="12"/>
        <v>0.84499999999999997</v>
      </c>
      <c r="U24" s="554">
        <v>147</v>
      </c>
      <c r="V24" s="517">
        <f t="shared" si="13"/>
        <v>0.73499999999999999</v>
      </c>
      <c r="W24" s="554">
        <v>161</v>
      </c>
      <c r="X24" s="517">
        <f t="shared" si="14"/>
        <v>0.80500000000000005</v>
      </c>
      <c r="Y24" s="554">
        <v>189</v>
      </c>
      <c r="Z24" s="517">
        <f t="shared" si="15"/>
        <v>0.94499999999999995</v>
      </c>
    </row>
    <row r="25" spans="1:26" x14ac:dyDescent="0.25">
      <c r="A25" s="106" t="s">
        <v>172</v>
      </c>
      <c r="B25" s="104">
        <v>150</v>
      </c>
      <c r="C25" s="500">
        <v>22</v>
      </c>
      <c r="D25" s="517">
        <f t="shared" si="16"/>
        <v>-0.85333333333333328</v>
      </c>
      <c r="E25" s="500">
        <v>114</v>
      </c>
      <c r="F25" s="517">
        <f t="shared" si="17"/>
        <v>-0.24</v>
      </c>
      <c r="G25" s="105">
        <v>126</v>
      </c>
      <c r="H25" s="19">
        <f t="shared" si="18"/>
        <v>-0.16000000000000003</v>
      </c>
      <c r="I25" s="479">
        <v>93</v>
      </c>
      <c r="J25" s="19">
        <f t="shared" si="19"/>
        <v>-0.38</v>
      </c>
      <c r="K25" s="481">
        <v>81</v>
      </c>
      <c r="L25" s="19">
        <f t="shared" si="20"/>
        <v>-0.45999999999999996</v>
      </c>
      <c r="M25" s="481">
        <v>104</v>
      </c>
      <c r="N25" s="19">
        <f t="shared" ref="N25" si="25">((M25/$B25))-1</f>
        <v>-0.30666666666666664</v>
      </c>
      <c r="O25" s="484">
        <v>70</v>
      </c>
      <c r="P25" s="19">
        <f t="shared" si="22"/>
        <v>-0.53333333333333333</v>
      </c>
      <c r="Q25" s="484">
        <v>71</v>
      </c>
      <c r="R25" s="19">
        <f t="shared" si="23"/>
        <v>-0.52666666666666662</v>
      </c>
      <c r="S25" s="554"/>
      <c r="T25" s="517">
        <f t="shared" si="12"/>
        <v>0</v>
      </c>
      <c r="U25" s="554"/>
      <c r="V25" s="517">
        <f t="shared" si="13"/>
        <v>0</v>
      </c>
      <c r="W25" s="554"/>
      <c r="X25" s="517">
        <f t="shared" si="14"/>
        <v>0</v>
      </c>
      <c r="Y25" s="554"/>
      <c r="Z25" s="517">
        <f t="shared" si="15"/>
        <v>0</v>
      </c>
    </row>
    <row r="26" spans="1:26" x14ac:dyDescent="0.25">
      <c r="A26" s="106" t="s">
        <v>173</v>
      </c>
      <c r="B26" s="104">
        <v>500</v>
      </c>
      <c r="C26" s="500">
        <v>465</v>
      </c>
      <c r="D26" s="517">
        <f t="shared" si="16"/>
        <v>-6.9999999999999951E-2</v>
      </c>
      <c r="E26" s="500">
        <v>291</v>
      </c>
      <c r="F26" s="517">
        <f t="shared" si="17"/>
        <v>-0.41800000000000004</v>
      </c>
      <c r="G26" s="105">
        <v>613</v>
      </c>
      <c r="H26" s="19">
        <f t="shared" si="18"/>
        <v>0.22599999999999998</v>
      </c>
      <c r="I26" s="479">
        <v>480</v>
      </c>
      <c r="J26" s="19">
        <f t="shared" si="19"/>
        <v>-4.0000000000000036E-2</v>
      </c>
      <c r="K26" s="481">
        <v>471</v>
      </c>
      <c r="L26" s="19">
        <f t="shared" si="20"/>
        <v>-5.8000000000000052E-2</v>
      </c>
      <c r="M26" s="481">
        <v>398</v>
      </c>
      <c r="N26" s="19">
        <f t="shared" ref="N26" si="26">((M26/$B26))-1</f>
        <v>-0.20399999999999996</v>
      </c>
      <c r="O26" s="484">
        <v>561</v>
      </c>
      <c r="P26" s="19">
        <f t="shared" si="22"/>
        <v>0.12200000000000011</v>
      </c>
      <c r="Q26" s="484">
        <v>799</v>
      </c>
      <c r="R26" s="19">
        <f t="shared" si="23"/>
        <v>0.59800000000000009</v>
      </c>
      <c r="S26" s="554">
        <v>488</v>
      </c>
      <c r="T26" s="517">
        <f t="shared" si="12"/>
        <v>0.97599999999999998</v>
      </c>
      <c r="U26" s="554">
        <v>501</v>
      </c>
      <c r="V26" s="517">
        <f t="shared" si="13"/>
        <v>1.002</v>
      </c>
      <c r="W26" s="554">
        <v>615</v>
      </c>
      <c r="X26" s="517">
        <f t="shared" si="14"/>
        <v>1.23</v>
      </c>
      <c r="Y26" s="554">
        <v>374</v>
      </c>
      <c r="Z26" s="517">
        <f t="shared" si="15"/>
        <v>0.748</v>
      </c>
    </row>
    <row r="27" spans="1:26" x14ac:dyDescent="0.25">
      <c r="A27" s="107" t="s">
        <v>174</v>
      </c>
      <c r="B27" s="79">
        <v>300</v>
      </c>
      <c r="C27" s="520">
        <v>199</v>
      </c>
      <c r="D27" s="38">
        <f t="shared" si="16"/>
        <v>-0.33666666666666667</v>
      </c>
      <c r="E27" s="500">
        <v>243</v>
      </c>
      <c r="F27" s="38">
        <f t="shared" si="17"/>
        <v>-0.18999999999999995</v>
      </c>
      <c r="G27" s="80">
        <v>320</v>
      </c>
      <c r="H27" s="38">
        <f t="shared" si="18"/>
        <v>6.6666666666666652E-2</v>
      </c>
      <c r="I27" s="479">
        <v>325</v>
      </c>
      <c r="J27" s="38">
        <f t="shared" si="19"/>
        <v>8.3333333333333259E-2</v>
      </c>
      <c r="K27" s="481">
        <v>300</v>
      </c>
      <c r="L27" s="38">
        <f t="shared" si="20"/>
        <v>0</v>
      </c>
      <c r="M27" s="481">
        <v>290</v>
      </c>
      <c r="N27" s="38">
        <f t="shared" ref="N27" si="27">((M27/$B27))-1</f>
        <v>-3.3333333333333326E-2</v>
      </c>
      <c r="O27" s="484">
        <v>245</v>
      </c>
      <c r="P27" s="38">
        <f t="shared" si="22"/>
        <v>-0.18333333333333335</v>
      </c>
      <c r="Q27" s="484">
        <f>116+180</f>
        <v>296</v>
      </c>
      <c r="R27" s="38">
        <f t="shared" si="23"/>
        <v>-1.3333333333333308E-2</v>
      </c>
      <c r="S27" s="555">
        <v>199</v>
      </c>
      <c r="T27" s="38">
        <f t="shared" si="12"/>
        <v>0.66333333333333333</v>
      </c>
      <c r="U27" s="555">
        <v>106</v>
      </c>
      <c r="V27" s="38">
        <f t="shared" si="13"/>
        <v>0.35333333333333333</v>
      </c>
      <c r="W27" s="555">
        <v>230</v>
      </c>
      <c r="X27" s="38">
        <f t="shared" si="14"/>
        <v>0.76666666666666672</v>
      </c>
      <c r="Y27" s="555">
        <v>189</v>
      </c>
      <c r="Z27" s="38">
        <f t="shared" si="15"/>
        <v>0.63</v>
      </c>
    </row>
    <row r="28" spans="1:26" ht="15.75" thickBot="1" x14ac:dyDescent="0.3">
      <c r="A28" s="108" t="s">
        <v>175</v>
      </c>
      <c r="B28" s="109">
        <v>260</v>
      </c>
      <c r="C28" s="520">
        <v>217</v>
      </c>
      <c r="D28" s="521">
        <f t="shared" si="16"/>
        <v>-0.16538461538461535</v>
      </c>
      <c r="E28" s="500">
        <v>179</v>
      </c>
      <c r="F28" s="521">
        <f t="shared" si="17"/>
        <v>-0.31153846153846154</v>
      </c>
      <c r="G28" s="110">
        <v>187</v>
      </c>
      <c r="H28" s="111">
        <f t="shared" si="18"/>
        <v>-0.28076923076923077</v>
      </c>
      <c r="I28" s="479">
        <v>109</v>
      </c>
      <c r="J28" s="111">
        <f t="shared" si="19"/>
        <v>-0.5807692307692307</v>
      </c>
      <c r="K28" s="481">
        <v>187</v>
      </c>
      <c r="L28" s="111">
        <f t="shared" si="20"/>
        <v>-0.28076923076923077</v>
      </c>
      <c r="M28" s="481">
        <v>223</v>
      </c>
      <c r="N28" s="111">
        <f t="shared" ref="N28" si="28">((M28/$B28))-1</f>
        <v>-0.14230769230769236</v>
      </c>
      <c r="O28" s="484">
        <v>254</v>
      </c>
      <c r="P28" s="111">
        <f t="shared" si="22"/>
        <v>-2.3076923076923106E-2</v>
      </c>
      <c r="Q28" s="484">
        <v>194</v>
      </c>
      <c r="R28" s="111">
        <f t="shared" si="23"/>
        <v>-0.25384615384615383</v>
      </c>
      <c r="S28" s="548">
        <v>218</v>
      </c>
      <c r="T28" s="549">
        <f t="shared" si="12"/>
        <v>0.83846153846153848</v>
      </c>
      <c r="U28" s="548">
        <v>166</v>
      </c>
      <c r="V28" s="549">
        <f t="shared" si="13"/>
        <v>0.63846153846153841</v>
      </c>
      <c r="W28" s="548">
        <v>27</v>
      </c>
      <c r="X28" s="549">
        <f t="shared" si="14"/>
        <v>0.10384615384615385</v>
      </c>
      <c r="Y28" s="548">
        <v>261</v>
      </c>
      <c r="Z28" s="549">
        <f t="shared" si="15"/>
        <v>1.0038461538461538</v>
      </c>
    </row>
    <row r="29" spans="1:26" ht="15.75" thickBot="1" x14ac:dyDescent="0.3">
      <c r="A29" s="56" t="s">
        <v>7</v>
      </c>
      <c r="B29" s="59">
        <f>SUM(B22:B28)</f>
        <v>1670</v>
      </c>
      <c r="C29" s="63">
        <f>SUM(C22:C28)</f>
        <v>1306</v>
      </c>
      <c r="D29" s="64">
        <f t="shared" si="16"/>
        <v>-0.21796407185628741</v>
      </c>
      <c r="E29" s="63">
        <f>SUM(E22:E28)</f>
        <v>1138</v>
      </c>
      <c r="F29" s="64">
        <f>((E29/$B29))-1</f>
        <v>-0.31856287425149699</v>
      </c>
      <c r="G29" s="63">
        <f>SUM(G22:G28)</f>
        <v>1698</v>
      </c>
      <c r="H29" s="64">
        <f t="shared" si="18"/>
        <v>1.6766467065868262E-2</v>
      </c>
      <c r="I29" s="63">
        <f>SUM(I22:I28)</f>
        <v>1346</v>
      </c>
      <c r="J29" s="64">
        <f t="shared" si="19"/>
        <v>-0.19401197604790421</v>
      </c>
      <c r="K29" s="63">
        <f>SUM(K22:K28)</f>
        <v>1486</v>
      </c>
      <c r="L29" s="64">
        <f>((K29/$B29))-1</f>
        <v>-0.1101796407185629</v>
      </c>
      <c r="M29" s="63">
        <f>SUM(M22:M28)</f>
        <v>1412</v>
      </c>
      <c r="N29" s="64">
        <f>((M29/$B29))-1</f>
        <v>-0.15449101796407183</v>
      </c>
      <c r="O29" s="63">
        <f>SUM(O22:O28)</f>
        <v>1563</v>
      </c>
      <c r="P29" s="64">
        <f t="shared" si="22"/>
        <v>-6.4071856287425177E-2</v>
      </c>
      <c r="Q29" s="63">
        <f>SUM(Q22:Q28)</f>
        <v>1798</v>
      </c>
      <c r="R29" s="64">
        <f>((Q29/$B29))-1</f>
        <v>7.6646706586826374E-2</v>
      </c>
      <c r="S29" s="63">
        <f t="shared" ref="S29" si="29">SUM(S22:S28)</f>
        <v>1259</v>
      </c>
      <c r="T29" s="64">
        <f t="shared" ref="T29" si="30">((S29/$B29))-1</f>
        <v>-0.24610778443113768</v>
      </c>
      <c r="U29" s="63">
        <f t="shared" ref="U29" si="31">SUM(U22:U28)</f>
        <v>1148</v>
      </c>
      <c r="V29" s="64">
        <f t="shared" ref="V29" si="32">((U29/$B29))-1</f>
        <v>-0.31257485029940124</v>
      </c>
      <c r="W29" s="63">
        <f t="shared" ref="W29" si="33">SUM(W22:W28)</f>
        <v>1326</v>
      </c>
      <c r="X29" s="64">
        <f t="shared" ref="X29" si="34">((W29/$B29))-1</f>
        <v>-0.20598802395209581</v>
      </c>
      <c r="Y29" s="63">
        <f t="shared" ref="Y29" si="35">SUM(Y22:Y28)</f>
        <v>1286</v>
      </c>
      <c r="Z29" s="64">
        <f t="shared" ref="Z29" si="36">((Y29/$B29))-1</f>
        <v>-0.22994011976047901</v>
      </c>
    </row>
  </sheetData>
  <mergeCells count="4">
    <mergeCell ref="A2:Z2"/>
    <mergeCell ref="A3:Z3"/>
    <mergeCell ref="A20:Z20"/>
    <mergeCell ref="A5:Z5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>
    <oddFooter>&amp;LFonte: Sistema WEBSAASS&amp;RPag.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906D5-8300-49D4-86A4-EF184612110B}">
  <sheetPr>
    <tabColor theme="9"/>
  </sheetPr>
  <dimension ref="A2:Z228"/>
  <sheetViews>
    <sheetView tabSelected="1" workbookViewId="0"/>
  </sheetViews>
  <sheetFormatPr defaultColWidth="8.85546875" defaultRowHeight="15" x14ac:dyDescent="0.25"/>
  <cols>
    <col min="1" max="1" width="39.42578125" bestFit="1" customWidth="1"/>
    <col min="3" max="3" width="6.42578125" bestFit="1" customWidth="1"/>
    <col min="4" max="4" width="8.5703125" customWidth="1"/>
    <col min="5" max="5" width="6.42578125" bestFit="1" customWidth="1"/>
    <col min="6" max="6" width="8.140625" bestFit="1" customWidth="1"/>
    <col min="7" max="7" width="6.42578125" bestFit="1" customWidth="1"/>
    <col min="8" max="8" width="8.140625" bestFit="1" customWidth="1"/>
    <col min="9" max="9" width="6.42578125" bestFit="1" customWidth="1"/>
    <col min="10" max="10" width="8.140625" bestFit="1" customWidth="1"/>
    <col min="11" max="11" width="6.42578125" bestFit="1" customWidth="1"/>
    <col min="12" max="12" width="8.140625" bestFit="1" customWidth="1"/>
    <col min="13" max="13" width="6.42578125" bestFit="1" customWidth="1"/>
    <col min="14" max="14" width="8.140625" bestFit="1" customWidth="1"/>
    <col min="15" max="15" width="6.42578125" bestFit="1" customWidth="1"/>
    <col min="16" max="16" width="8.140625" bestFit="1" customWidth="1"/>
    <col min="17" max="17" width="6.42578125" bestFit="1" customWidth="1"/>
    <col min="18" max="18" width="8.140625" bestFit="1" customWidth="1"/>
    <col min="19" max="19" width="6.42578125" bestFit="1" customWidth="1"/>
    <col min="20" max="20" width="7.5703125" bestFit="1" customWidth="1"/>
    <col min="21" max="21" width="6.42578125" bestFit="1" customWidth="1"/>
    <col min="22" max="22" width="7.5703125" bestFit="1" customWidth="1"/>
    <col min="23" max="23" width="6.42578125" bestFit="1" customWidth="1"/>
    <col min="24" max="24" width="7.5703125" bestFit="1" customWidth="1"/>
    <col min="25" max="25" width="6.42578125" bestFit="1" customWidth="1"/>
    <col min="26" max="26" width="7.5703125" bestFit="1" customWidth="1"/>
  </cols>
  <sheetData>
    <row r="2" spans="1:26" ht="18" x14ac:dyDescent="0.35">
      <c r="A2" s="584" t="s">
        <v>276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</row>
    <row r="3" spans="1:26" ht="18" x14ac:dyDescent="0.35">
      <c r="A3" s="584" t="s">
        <v>246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</row>
    <row r="5" spans="1:26" ht="15.75" customHeight="1" x14ac:dyDescent="0.25">
      <c r="A5" s="582" t="s">
        <v>244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</row>
    <row r="6" spans="1:26" ht="24.75" thickBot="1" x14ac:dyDescent="0.3">
      <c r="A6" s="280" t="s">
        <v>15</v>
      </c>
      <c r="B6" s="281" t="s">
        <v>16</v>
      </c>
      <c r="C6" s="282" t="s">
        <v>242</v>
      </c>
      <c r="D6" s="283" t="s">
        <v>1</v>
      </c>
      <c r="E6" s="282" t="s">
        <v>243</v>
      </c>
      <c r="F6" s="283" t="s">
        <v>1</v>
      </c>
      <c r="G6" s="282" t="s">
        <v>263</v>
      </c>
      <c r="H6" s="283" t="s">
        <v>1</v>
      </c>
      <c r="I6" s="282" t="s">
        <v>264</v>
      </c>
      <c r="J6" s="283" t="s">
        <v>1</v>
      </c>
      <c r="K6" s="282" t="s">
        <v>265</v>
      </c>
      <c r="L6" s="283" t="s">
        <v>1</v>
      </c>
      <c r="M6" s="282" t="s">
        <v>267</v>
      </c>
      <c r="N6" s="283" t="s">
        <v>1</v>
      </c>
      <c r="O6" s="282" t="s">
        <v>268</v>
      </c>
      <c r="P6" s="283" t="s">
        <v>1</v>
      </c>
      <c r="Q6" s="282" t="s">
        <v>2</v>
      </c>
      <c r="R6" s="283" t="s">
        <v>1</v>
      </c>
      <c r="S6" s="282" t="s">
        <v>3</v>
      </c>
      <c r="T6" s="283" t="s">
        <v>1</v>
      </c>
      <c r="U6" s="282" t="s">
        <v>4</v>
      </c>
      <c r="V6" s="283" t="s">
        <v>1</v>
      </c>
      <c r="W6" s="282" t="s">
        <v>5</v>
      </c>
      <c r="X6" s="283" t="s">
        <v>1</v>
      </c>
      <c r="Y6" s="282" t="s">
        <v>6</v>
      </c>
      <c r="Z6" s="283" t="s">
        <v>1</v>
      </c>
    </row>
    <row r="7" spans="1:26" ht="15.75" thickTop="1" x14ac:dyDescent="0.25">
      <c r="A7" s="65" t="s">
        <v>27</v>
      </c>
      <c r="B7" s="23">
        <v>6000</v>
      </c>
      <c r="C7" s="395">
        <v>6098</v>
      </c>
      <c r="D7" s="493">
        <f>((C7/$B7))-1</f>
        <v>1.6333333333333311E-2</v>
      </c>
      <c r="E7" s="395">
        <v>5916</v>
      </c>
      <c r="F7" s="494">
        <f>((E7/$B7))-1</f>
        <v>-1.4000000000000012E-2</v>
      </c>
      <c r="G7" s="2">
        <v>6269</v>
      </c>
      <c r="H7" s="24">
        <f>((G7/$B7))-1</f>
        <v>4.4833333333333281E-2</v>
      </c>
      <c r="I7" s="395">
        <v>6249</v>
      </c>
      <c r="J7" s="24">
        <f>((I7/$B7))-1</f>
        <v>4.1500000000000092E-2</v>
      </c>
      <c r="K7" s="395">
        <v>5821</v>
      </c>
      <c r="L7" s="27">
        <f>((K7/$B7))-1</f>
        <v>-2.9833333333333378E-2</v>
      </c>
      <c r="M7" s="395">
        <v>6071</v>
      </c>
      <c r="N7" s="24">
        <f>((M7/$B7))-1</f>
        <v>1.1833333333333362E-2</v>
      </c>
      <c r="O7" s="395">
        <v>6138</v>
      </c>
      <c r="P7" s="24">
        <f>((O7/$B7))-1</f>
        <v>2.2999999999999909E-2</v>
      </c>
      <c r="Q7" s="395">
        <v>5864</v>
      </c>
      <c r="R7" s="27">
        <f>((Q7/$B7))-1</f>
        <v>-2.2666666666666613E-2</v>
      </c>
      <c r="S7" s="395">
        <v>6343</v>
      </c>
      <c r="T7" s="493">
        <f>S7/$B7</f>
        <v>1.0571666666666666</v>
      </c>
      <c r="U7" s="395">
        <v>6238</v>
      </c>
      <c r="V7" s="493">
        <f t="shared" ref="V7:V16" si="0">U7/$B7</f>
        <v>1.0396666666666667</v>
      </c>
      <c r="W7" s="395">
        <v>5771</v>
      </c>
      <c r="X7" s="494">
        <f t="shared" ref="X7:X16" si="1">W7/$B7</f>
        <v>0.96183333333333332</v>
      </c>
      <c r="Y7" s="395">
        <v>5928</v>
      </c>
      <c r="Z7" s="493">
        <f t="shared" ref="Z7:Z16" si="2">Y7/$B7</f>
        <v>0.98799999999999999</v>
      </c>
    </row>
    <row r="8" spans="1:26" x14ac:dyDescent="0.25">
      <c r="A8" s="269" t="s">
        <v>28</v>
      </c>
      <c r="B8" s="270">
        <v>2080</v>
      </c>
      <c r="C8" s="485">
        <v>1880</v>
      </c>
      <c r="D8" s="493">
        <f t="shared" ref="D8:D16" si="3">((C8/$B8))-1</f>
        <v>-9.6153846153846145E-2</v>
      </c>
      <c r="E8" s="485">
        <v>1826</v>
      </c>
      <c r="F8" s="494">
        <f t="shared" ref="F8:F15" si="4">((E8/$B8))-1</f>
        <v>-0.12211538461538463</v>
      </c>
      <c r="G8" s="271">
        <v>2045</v>
      </c>
      <c r="H8" s="24">
        <f t="shared" ref="H8:H15" si="5">((G8/$B8))-1</f>
        <v>-1.6826923076923128E-2</v>
      </c>
      <c r="I8" s="476">
        <v>2036</v>
      </c>
      <c r="J8" s="24">
        <f t="shared" ref="J8:J16" si="6">((I8/$B8))-1</f>
        <v>-2.115384615384619E-2</v>
      </c>
      <c r="K8" s="476">
        <v>2235</v>
      </c>
      <c r="L8" s="27">
        <f t="shared" ref="L8:L15" si="7">((K8/$B8))-1</f>
        <v>7.4519230769230838E-2</v>
      </c>
      <c r="M8" s="476">
        <v>2393</v>
      </c>
      <c r="N8" s="24">
        <f t="shared" ref="N8:N15" si="8">((M8/$B8))-1</f>
        <v>0.15048076923076925</v>
      </c>
      <c r="O8" s="476">
        <v>2204</v>
      </c>
      <c r="P8" s="24">
        <f t="shared" ref="P8:P16" si="9">((O8/$B8))-1</f>
        <v>5.9615384615384626E-2</v>
      </c>
      <c r="Q8" s="476">
        <v>2449</v>
      </c>
      <c r="R8" s="27">
        <f t="shared" ref="R8:R15" si="10">((Q8/$B8))-1</f>
        <v>0.17740384615384608</v>
      </c>
      <c r="S8" s="499">
        <v>2045</v>
      </c>
      <c r="T8" s="502">
        <f t="shared" ref="T8:T15" si="11">S8/$B8</f>
        <v>0.98317307692307687</v>
      </c>
      <c r="U8" s="499">
        <v>2032</v>
      </c>
      <c r="V8" s="502">
        <f t="shared" si="0"/>
        <v>0.97692307692307689</v>
      </c>
      <c r="W8" s="499">
        <v>1816</v>
      </c>
      <c r="X8" s="502">
        <f t="shared" si="1"/>
        <v>0.87307692307692308</v>
      </c>
      <c r="Y8" s="499">
        <v>1895</v>
      </c>
      <c r="Z8" s="502">
        <f t="shared" si="2"/>
        <v>0.91105769230769229</v>
      </c>
    </row>
    <row r="9" spans="1:26" x14ac:dyDescent="0.25">
      <c r="A9" s="269" t="s">
        <v>29</v>
      </c>
      <c r="B9" s="270">
        <v>780</v>
      </c>
      <c r="C9" s="485">
        <v>733</v>
      </c>
      <c r="D9" s="493">
        <f t="shared" si="3"/>
        <v>-6.0256410256410264E-2</v>
      </c>
      <c r="E9" s="485">
        <v>885</v>
      </c>
      <c r="F9" s="494">
        <f t="shared" si="4"/>
        <v>0.13461538461538458</v>
      </c>
      <c r="G9" s="271">
        <v>852</v>
      </c>
      <c r="H9" s="24">
        <f t="shared" si="5"/>
        <v>9.2307692307692202E-2</v>
      </c>
      <c r="I9" s="476">
        <v>935</v>
      </c>
      <c r="J9" s="24">
        <f t="shared" si="6"/>
        <v>0.19871794871794868</v>
      </c>
      <c r="K9" s="476">
        <v>794</v>
      </c>
      <c r="L9" s="27">
        <f t="shared" si="7"/>
        <v>1.7948717948717885E-2</v>
      </c>
      <c r="M9" s="476">
        <v>716</v>
      </c>
      <c r="N9" s="24">
        <f t="shared" si="8"/>
        <v>-8.2051282051282093E-2</v>
      </c>
      <c r="O9" s="476">
        <v>621</v>
      </c>
      <c r="P9" s="24">
        <f t="shared" si="9"/>
        <v>-0.2038461538461539</v>
      </c>
      <c r="Q9" s="476">
        <f>945-150</f>
        <v>795</v>
      </c>
      <c r="R9" s="27">
        <f t="shared" si="10"/>
        <v>1.9230769230769162E-2</v>
      </c>
      <c r="S9" s="499">
        <v>932</v>
      </c>
      <c r="T9" s="502">
        <f t="shared" si="11"/>
        <v>1.1948717948717948</v>
      </c>
      <c r="U9" s="499">
        <v>724</v>
      </c>
      <c r="V9" s="502">
        <f t="shared" si="0"/>
        <v>0.92820512820512824</v>
      </c>
      <c r="W9" s="499">
        <v>665</v>
      </c>
      <c r="X9" s="502">
        <f t="shared" si="1"/>
        <v>0.85256410256410253</v>
      </c>
      <c r="Y9" s="499">
        <v>751</v>
      </c>
      <c r="Z9" s="502">
        <f t="shared" si="2"/>
        <v>0.96282051282051284</v>
      </c>
    </row>
    <row r="10" spans="1:26" x14ac:dyDescent="0.25">
      <c r="A10" s="269" t="s">
        <v>9</v>
      </c>
      <c r="B10" s="270">
        <v>999</v>
      </c>
      <c r="C10" s="485">
        <v>260</v>
      </c>
      <c r="D10" s="493">
        <f t="shared" si="3"/>
        <v>-0.73973973973973972</v>
      </c>
      <c r="E10" s="485">
        <v>485</v>
      </c>
      <c r="F10" s="494">
        <f t="shared" si="4"/>
        <v>-0.51451451451451446</v>
      </c>
      <c r="G10" s="271">
        <v>943</v>
      </c>
      <c r="H10" s="24">
        <f t="shared" si="5"/>
        <v>-5.6056056056056014E-2</v>
      </c>
      <c r="I10" s="476">
        <v>728</v>
      </c>
      <c r="J10" s="24">
        <f t="shared" si="6"/>
        <v>-0.27127127127127126</v>
      </c>
      <c r="K10" s="476">
        <v>812</v>
      </c>
      <c r="L10" s="27">
        <f t="shared" si="7"/>
        <v>-0.18718718718718719</v>
      </c>
      <c r="M10" s="476">
        <v>1144</v>
      </c>
      <c r="N10" s="24">
        <f t="shared" si="8"/>
        <v>0.14514514514514509</v>
      </c>
      <c r="O10" s="476">
        <v>1200</v>
      </c>
      <c r="P10" s="24">
        <f t="shared" si="9"/>
        <v>0.20120120120120122</v>
      </c>
      <c r="Q10" s="476">
        <v>1073</v>
      </c>
      <c r="R10" s="27">
        <f t="shared" si="10"/>
        <v>7.4074074074074181E-2</v>
      </c>
      <c r="S10" s="499">
        <v>764</v>
      </c>
      <c r="T10" s="502">
        <f t="shared" si="11"/>
        <v>0.76476476476476474</v>
      </c>
      <c r="U10" s="499">
        <v>836</v>
      </c>
      <c r="V10" s="502">
        <f t="shared" si="0"/>
        <v>0.83683683683683685</v>
      </c>
      <c r="W10" s="499">
        <v>812</v>
      </c>
      <c r="X10" s="502">
        <f t="shared" si="1"/>
        <v>0.81281281281281281</v>
      </c>
      <c r="Y10" s="499">
        <v>827</v>
      </c>
      <c r="Z10" s="502">
        <f t="shared" si="2"/>
        <v>0.82782782782782782</v>
      </c>
    </row>
    <row r="11" spans="1:26" x14ac:dyDescent="0.25">
      <c r="A11" s="269" t="s">
        <v>10</v>
      </c>
      <c r="B11" s="270">
        <v>3996</v>
      </c>
      <c r="C11" s="485">
        <v>572</v>
      </c>
      <c r="D11" s="493">
        <f t="shared" si="3"/>
        <v>-0.85685685685685686</v>
      </c>
      <c r="E11" s="485">
        <v>1466</v>
      </c>
      <c r="F11" s="494">
        <f t="shared" si="4"/>
        <v>-0.63313313313313313</v>
      </c>
      <c r="G11" s="271">
        <v>3607</v>
      </c>
      <c r="H11" s="24">
        <f t="shared" si="5"/>
        <v>-9.7347347347347402E-2</v>
      </c>
      <c r="I11" s="476">
        <v>2376</v>
      </c>
      <c r="J11" s="24">
        <f t="shared" si="6"/>
        <v>-0.40540540540540537</v>
      </c>
      <c r="K11" s="476">
        <v>3164</v>
      </c>
      <c r="L11" s="27">
        <f t="shared" si="7"/>
        <v>-0.20820820820820818</v>
      </c>
      <c r="M11" s="476">
        <v>3520</v>
      </c>
      <c r="N11" s="24">
        <f t="shared" si="8"/>
        <v>-0.1191191191191191</v>
      </c>
      <c r="O11" s="476">
        <v>3876</v>
      </c>
      <c r="P11" s="24">
        <f t="shared" si="9"/>
        <v>-3.0030030030030019E-2</v>
      </c>
      <c r="Q11" s="476">
        <v>3566</v>
      </c>
      <c r="R11" s="27">
        <f t="shared" si="10"/>
        <v>-0.10760760760760757</v>
      </c>
      <c r="S11" s="499">
        <v>2580</v>
      </c>
      <c r="T11" s="502">
        <f t="shared" si="11"/>
        <v>0.64564564564564564</v>
      </c>
      <c r="U11" s="499">
        <v>2830</v>
      </c>
      <c r="V11" s="502">
        <f t="shared" si="0"/>
        <v>0.70820820820820818</v>
      </c>
      <c r="W11" s="499">
        <v>3040</v>
      </c>
      <c r="X11" s="502">
        <f t="shared" si="1"/>
        <v>0.76076076076076071</v>
      </c>
      <c r="Y11" s="499">
        <v>3213</v>
      </c>
      <c r="Z11" s="502">
        <f t="shared" si="2"/>
        <v>0.80405405405405406</v>
      </c>
    </row>
    <row r="12" spans="1:26" x14ac:dyDescent="0.25">
      <c r="A12" s="269" t="s">
        <v>11</v>
      </c>
      <c r="B12" s="270">
        <v>526</v>
      </c>
      <c r="C12" s="485">
        <v>458</v>
      </c>
      <c r="D12" s="493">
        <f t="shared" si="3"/>
        <v>-0.12927756653992395</v>
      </c>
      <c r="E12" s="485">
        <v>428</v>
      </c>
      <c r="F12" s="494">
        <f t="shared" si="4"/>
        <v>-0.18631178707224338</v>
      </c>
      <c r="G12" s="271">
        <v>304</v>
      </c>
      <c r="H12" s="24">
        <f t="shared" si="5"/>
        <v>-0.42205323193916355</v>
      </c>
      <c r="I12" s="476">
        <v>276</v>
      </c>
      <c r="J12" s="24">
        <f t="shared" si="6"/>
        <v>-0.47528517110266155</v>
      </c>
      <c r="K12" s="476">
        <v>280</v>
      </c>
      <c r="L12" s="27">
        <f t="shared" si="7"/>
        <v>-0.46768060836501901</v>
      </c>
      <c r="M12" s="476">
        <v>358</v>
      </c>
      <c r="N12" s="24">
        <f t="shared" si="8"/>
        <v>-0.31939163498098855</v>
      </c>
      <c r="O12" s="476">
        <v>340</v>
      </c>
      <c r="P12" s="24">
        <f t="shared" si="9"/>
        <v>-0.35361216730038025</v>
      </c>
      <c r="Q12" s="476">
        <v>410</v>
      </c>
      <c r="R12" s="27">
        <f t="shared" si="10"/>
        <v>-0.22053231939163498</v>
      </c>
      <c r="S12" s="499">
        <v>423</v>
      </c>
      <c r="T12" s="502">
        <f t="shared" si="11"/>
        <v>0.80418250950570347</v>
      </c>
      <c r="U12" s="499">
        <v>0</v>
      </c>
      <c r="V12" s="502">
        <f t="shared" si="0"/>
        <v>0</v>
      </c>
      <c r="W12" s="499">
        <v>325</v>
      </c>
      <c r="X12" s="502">
        <f t="shared" si="1"/>
        <v>0.61787072243346008</v>
      </c>
      <c r="Y12" s="499">
        <v>424</v>
      </c>
      <c r="Z12" s="502">
        <f t="shared" si="2"/>
        <v>0.80608365019011408</v>
      </c>
    </row>
    <row r="13" spans="1:26" x14ac:dyDescent="0.25">
      <c r="A13" s="269" t="s">
        <v>43</v>
      </c>
      <c r="B13" s="270">
        <v>526</v>
      </c>
      <c r="C13" s="485">
        <v>275</v>
      </c>
      <c r="D13" s="493">
        <f t="shared" si="3"/>
        <v>-0.47718631178707227</v>
      </c>
      <c r="E13" s="485">
        <v>289</v>
      </c>
      <c r="F13" s="494">
        <f t="shared" si="4"/>
        <v>-0.45057034220532322</v>
      </c>
      <c r="G13" s="271">
        <v>352</v>
      </c>
      <c r="H13" s="24">
        <f t="shared" si="5"/>
        <v>-0.33079847908745252</v>
      </c>
      <c r="I13" s="476">
        <v>285</v>
      </c>
      <c r="J13" s="24">
        <f t="shared" si="6"/>
        <v>-0.45817490494296575</v>
      </c>
      <c r="K13" s="476">
        <v>437</v>
      </c>
      <c r="L13" s="27">
        <f t="shared" si="7"/>
        <v>-0.16920152091254748</v>
      </c>
      <c r="M13" s="476">
        <v>421</v>
      </c>
      <c r="N13" s="24">
        <f t="shared" si="8"/>
        <v>-0.19961977186311786</v>
      </c>
      <c r="O13" s="476">
        <v>338</v>
      </c>
      <c r="P13" s="24">
        <f t="shared" si="9"/>
        <v>-0.35741444866920147</v>
      </c>
      <c r="Q13" s="476">
        <v>424</v>
      </c>
      <c r="R13" s="27">
        <f t="shared" si="10"/>
        <v>-0.19391634980988592</v>
      </c>
      <c r="S13" s="499">
        <v>394</v>
      </c>
      <c r="T13" s="502">
        <f t="shared" si="11"/>
        <v>0.74904942965779464</v>
      </c>
      <c r="U13" s="499">
        <v>255</v>
      </c>
      <c r="V13" s="502">
        <f t="shared" si="0"/>
        <v>0.48479087452471481</v>
      </c>
      <c r="W13" s="499">
        <v>350</v>
      </c>
      <c r="X13" s="502">
        <f t="shared" si="1"/>
        <v>0.66539923954372626</v>
      </c>
      <c r="Y13" s="499">
        <v>348</v>
      </c>
      <c r="Z13" s="502">
        <f t="shared" si="2"/>
        <v>0.66159695817490494</v>
      </c>
    </row>
    <row r="14" spans="1:26" x14ac:dyDescent="0.25">
      <c r="A14" s="272" t="s">
        <v>13</v>
      </c>
      <c r="B14" s="273">
        <v>250</v>
      </c>
      <c r="C14" s="81">
        <v>269</v>
      </c>
      <c r="D14" s="34">
        <f t="shared" si="3"/>
        <v>7.6000000000000068E-2</v>
      </c>
      <c r="E14" s="485">
        <v>264</v>
      </c>
      <c r="F14" s="35">
        <f t="shared" si="4"/>
        <v>5.600000000000005E-2</v>
      </c>
      <c r="G14" s="274">
        <v>265</v>
      </c>
      <c r="H14" s="34">
        <f t="shared" si="5"/>
        <v>6.0000000000000053E-2</v>
      </c>
      <c r="I14" s="476">
        <v>283</v>
      </c>
      <c r="J14" s="34">
        <f t="shared" si="6"/>
        <v>0.1319999999999999</v>
      </c>
      <c r="K14" s="476">
        <v>319</v>
      </c>
      <c r="L14" s="35">
        <f t="shared" si="7"/>
        <v>0.27600000000000002</v>
      </c>
      <c r="M14" s="476">
        <v>395</v>
      </c>
      <c r="N14" s="34">
        <f t="shared" si="8"/>
        <v>0.58000000000000007</v>
      </c>
      <c r="O14" s="476">
        <v>288</v>
      </c>
      <c r="P14" s="34">
        <f t="shared" si="9"/>
        <v>0.15199999999999991</v>
      </c>
      <c r="Q14" s="476">
        <v>194</v>
      </c>
      <c r="R14" s="35">
        <f t="shared" si="10"/>
        <v>-0.22399999999999998</v>
      </c>
      <c r="S14" s="501">
        <v>284</v>
      </c>
      <c r="T14" s="502">
        <f t="shared" si="11"/>
        <v>1.1359999999999999</v>
      </c>
      <c r="U14" s="499">
        <v>270</v>
      </c>
      <c r="V14" s="502">
        <f t="shared" si="0"/>
        <v>1.08</v>
      </c>
      <c r="W14" s="499">
        <v>262</v>
      </c>
      <c r="X14" s="502">
        <f t="shared" si="1"/>
        <v>1.048</v>
      </c>
      <c r="Y14" s="499">
        <v>294</v>
      </c>
      <c r="Z14" s="502">
        <f t="shared" si="2"/>
        <v>1.1759999999999999</v>
      </c>
    </row>
    <row r="15" spans="1:26" ht="15.75" thickBot="1" x14ac:dyDescent="0.3">
      <c r="A15" s="275" t="s">
        <v>14</v>
      </c>
      <c r="B15" s="276">
        <v>526</v>
      </c>
      <c r="C15" s="254">
        <v>336</v>
      </c>
      <c r="D15" s="495">
        <f t="shared" si="3"/>
        <v>-0.36121673003802279</v>
      </c>
      <c r="E15" s="81">
        <v>306</v>
      </c>
      <c r="F15" s="496">
        <f t="shared" si="4"/>
        <v>-0.41825095057034223</v>
      </c>
      <c r="G15" s="277">
        <v>478</v>
      </c>
      <c r="H15" s="278">
        <f t="shared" si="5"/>
        <v>-9.125475285171103E-2</v>
      </c>
      <c r="I15" s="81">
        <v>473</v>
      </c>
      <c r="J15" s="278">
        <f t="shared" si="6"/>
        <v>-0.10076045627376429</v>
      </c>
      <c r="K15" s="81">
        <v>424</v>
      </c>
      <c r="L15" s="284">
        <f t="shared" si="7"/>
        <v>-0.19391634980988592</v>
      </c>
      <c r="M15" s="81">
        <v>432</v>
      </c>
      <c r="N15" s="278">
        <f t="shared" si="8"/>
        <v>-0.17870722433460073</v>
      </c>
      <c r="O15" s="81">
        <v>495</v>
      </c>
      <c r="P15" s="278">
        <f t="shared" si="9"/>
        <v>-5.8935361216730042E-2</v>
      </c>
      <c r="Q15" s="81">
        <v>459</v>
      </c>
      <c r="R15" s="284">
        <f t="shared" si="10"/>
        <v>-0.12737642585551334</v>
      </c>
      <c r="S15" s="505">
        <v>570</v>
      </c>
      <c r="T15" s="503">
        <f t="shared" si="11"/>
        <v>1.0836501901140685</v>
      </c>
      <c r="U15" s="501">
        <v>411</v>
      </c>
      <c r="V15" s="503">
        <f t="shared" si="0"/>
        <v>0.78136882129277563</v>
      </c>
      <c r="W15" s="501">
        <v>490</v>
      </c>
      <c r="X15" s="503">
        <f t="shared" si="1"/>
        <v>0.9315589353612167</v>
      </c>
      <c r="Y15" s="501">
        <v>594</v>
      </c>
      <c r="Z15" s="503">
        <f t="shared" si="2"/>
        <v>1.1292775665399239</v>
      </c>
    </row>
    <row r="16" spans="1:26" ht="15.75" thickBot="1" x14ac:dyDescent="0.3">
      <c r="A16" s="56" t="s">
        <v>7</v>
      </c>
      <c r="B16" s="59">
        <f>SUM(B7:B15)</f>
        <v>15683</v>
      </c>
      <c r="C16" s="63">
        <f>SUM(C7:C15)</f>
        <v>10881</v>
      </c>
      <c r="D16" s="77">
        <f t="shared" si="3"/>
        <v>-0.3061914174583944</v>
      </c>
      <c r="E16" s="63">
        <f>SUM(E7:E15)</f>
        <v>11865</v>
      </c>
      <c r="F16" s="285">
        <f>((E16/$B16))-1</f>
        <v>-0.24344831983676596</v>
      </c>
      <c r="G16" s="63">
        <f>SUM(G7:G15)</f>
        <v>15115</v>
      </c>
      <c r="H16" s="77">
        <f>((G16/$B16))-1</f>
        <v>-3.621756041573676E-2</v>
      </c>
      <c r="I16" s="63">
        <f>SUM(I7:I15)</f>
        <v>13641</v>
      </c>
      <c r="J16" s="77">
        <f t="shared" si="6"/>
        <v>-0.13020468022699738</v>
      </c>
      <c r="K16" s="63">
        <f>SUM(K7:K15)</f>
        <v>14286</v>
      </c>
      <c r="L16" s="285">
        <f>((K16/$B16))-1</f>
        <v>-8.9077344895747035E-2</v>
      </c>
      <c r="M16" s="63">
        <f>SUM(M7:M15)</f>
        <v>15450</v>
      </c>
      <c r="N16" s="77">
        <f>((M16/$B16))-1</f>
        <v>-1.4856851367722967E-2</v>
      </c>
      <c r="O16" s="63">
        <f>SUM(O7:O15)</f>
        <v>15500</v>
      </c>
      <c r="P16" s="77">
        <f t="shared" si="9"/>
        <v>-1.1668685838168713E-2</v>
      </c>
      <c r="Q16" s="63">
        <f>SUM(Q7:Q15)</f>
        <v>15234</v>
      </c>
      <c r="R16" s="285">
        <f>((Q16/$B16))-1</f>
        <v>-2.8629726455397519E-2</v>
      </c>
      <c r="S16" s="522">
        <f>SUM(S7:S15)</f>
        <v>14335</v>
      </c>
      <c r="T16" s="523">
        <f>S16/$B16</f>
        <v>0.91404705732321623</v>
      </c>
      <c r="U16" s="522">
        <f>SUM(U7:U15)</f>
        <v>13596</v>
      </c>
      <c r="V16" s="523">
        <f t="shared" si="0"/>
        <v>0.86692597079640377</v>
      </c>
      <c r="W16" s="522">
        <f>SUM(W7:W15)</f>
        <v>13531</v>
      </c>
      <c r="X16" s="523">
        <f t="shared" si="1"/>
        <v>0.86278135560798319</v>
      </c>
      <c r="Y16" s="522">
        <f>SUM(Y7:Y15)</f>
        <v>14274</v>
      </c>
      <c r="Z16" s="523">
        <f t="shared" si="2"/>
        <v>0.91015749537715995</v>
      </c>
    </row>
    <row r="19" spans="1:26" ht="15.75" x14ac:dyDescent="0.25">
      <c r="A19" s="585" t="s">
        <v>296</v>
      </c>
      <c r="B19" s="586"/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  <c r="Z19" s="586"/>
    </row>
    <row r="20" spans="1:26" ht="24.75" thickBot="1" x14ac:dyDescent="0.3">
      <c r="A20" s="267" t="s">
        <v>15</v>
      </c>
      <c r="B20" s="268" t="s">
        <v>16</v>
      </c>
      <c r="C20" s="497" t="s">
        <v>242</v>
      </c>
      <c r="D20" s="498" t="s">
        <v>1</v>
      </c>
      <c r="E20" s="497" t="s">
        <v>243</v>
      </c>
      <c r="F20" s="498" t="s">
        <v>1</v>
      </c>
      <c r="G20" s="282" t="s">
        <v>263</v>
      </c>
      <c r="H20" s="283" t="s">
        <v>1</v>
      </c>
      <c r="I20" s="282" t="s">
        <v>264</v>
      </c>
      <c r="J20" s="283" t="s">
        <v>1</v>
      </c>
      <c r="K20" s="282" t="s">
        <v>265</v>
      </c>
      <c r="L20" s="283" t="s">
        <v>1</v>
      </c>
      <c r="M20" s="282" t="s">
        <v>267</v>
      </c>
      <c r="N20" s="283" t="s">
        <v>1</v>
      </c>
      <c r="O20" s="282" t="s">
        <v>268</v>
      </c>
      <c r="P20" s="283" t="s">
        <v>1</v>
      </c>
      <c r="Q20" s="282" t="s">
        <v>2</v>
      </c>
      <c r="R20" s="283" t="s">
        <v>1</v>
      </c>
      <c r="S20" s="510" t="s">
        <v>3</v>
      </c>
      <c r="T20" s="511" t="s">
        <v>1</v>
      </c>
      <c r="U20" s="510" t="s">
        <v>4</v>
      </c>
      <c r="V20" s="511" t="s">
        <v>1</v>
      </c>
      <c r="W20" s="510" t="s">
        <v>5</v>
      </c>
      <c r="X20" s="511" t="s">
        <v>1</v>
      </c>
      <c r="Y20" s="510" t="s">
        <v>6</v>
      </c>
      <c r="Z20" s="511" t="s">
        <v>1</v>
      </c>
    </row>
    <row r="21" spans="1:26" ht="15.75" thickTop="1" x14ac:dyDescent="0.25">
      <c r="A21" s="65" t="s">
        <v>27</v>
      </c>
      <c r="B21" s="23">
        <v>4800</v>
      </c>
      <c r="C21" s="395">
        <v>4293</v>
      </c>
      <c r="D21" s="493">
        <f>((C21/$B21))-1</f>
        <v>-0.10562499999999997</v>
      </c>
      <c r="E21" s="395">
        <v>4345</v>
      </c>
      <c r="F21" s="493">
        <f>((E21/$B21))-1</f>
        <v>-9.4791666666666718E-2</v>
      </c>
      <c r="G21" s="395">
        <v>4422</v>
      </c>
      <c r="H21" s="24">
        <f>((G21/$B21))-1</f>
        <v>-7.8749999999999987E-2</v>
      </c>
      <c r="I21" s="395">
        <v>4375</v>
      </c>
      <c r="J21" s="24">
        <f>((I21/$B21))-1</f>
        <v>-8.854166666666663E-2</v>
      </c>
      <c r="K21" s="395">
        <v>4506</v>
      </c>
      <c r="L21" s="24">
        <f>((K21/$B21))-1</f>
        <v>-6.1250000000000027E-2</v>
      </c>
      <c r="M21" s="395">
        <v>4518</v>
      </c>
      <c r="N21" s="24">
        <f>((M21/$B21))-1</f>
        <v>-5.8749999999999969E-2</v>
      </c>
      <c r="O21" s="395">
        <v>4686</v>
      </c>
      <c r="P21" s="24">
        <f>((O21/$B21))-1</f>
        <v>-2.3750000000000049E-2</v>
      </c>
      <c r="Q21" s="395">
        <v>4734</v>
      </c>
      <c r="R21" s="24">
        <f>((Q21/$B21))-1</f>
        <v>-1.375000000000004E-2</v>
      </c>
      <c r="S21" s="395">
        <v>4452</v>
      </c>
      <c r="T21" s="493">
        <f t="shared" ref="T21:T31" si="12">S21/$B21</f>
        <v>0.92749999999999999</v>
      </c>
      <c r="U21" s="395">
        <v>4546</v>
      </c>
      <c r="V21" s="493">
        <f t="shared" ref="V21:V31" si="13">U21/$B21</f>
        <v>0.94708333333333339</v>
      </c>
      <c r="W21" s="395">
        <v>4482</v>
      </c>
      <c r="X21" s="493">
        <f t="shared" ref="X21:X31" si="14">W21/$B21</f>
        <v>0.93374999999999997</v>
      </c>
      <c r="Y21" s="395">
        <v>4407</v>
      </c>
      <c r="Z21" s="493">
        <f t="shared" ref="Z21:Z31" si="15">Y21/$B21</f>
        <v>0.91812499999999997</v>
      </c>
    </row>
    <row r="22" spans="1:26" x14ac:dyDescent="0.25">
      <c r="A22" s="269" t="s">
        <v>28</v>
      </c>
      <c r="B22" s="270">
        <v>1664</v>
      </c>
      <c r="C22" s="485">
        <v>1130</v>
      </c>
      <c r="D22" s="493">
        <f t="shared" ref="D22:D30" si="16">((C22/$B22))-1</f>
        <v>-0.32091346153846156</v>
      </c>
      <c r="E22" s="485">
        <v>1361</v>
      </c>
      <c r="F22" s="493">
        <f t="shared" ref="F22:F30" si="17">((E22/$B22))-1</f>
        <v>-0.18209134615384615</v>
      </c>
      <c r="G22" s="253">
        <v>1303</v>
      </c>
      <c r="H22" s="24">
        <f t="shared" ref="H22:H30" si="18">((G22/$B22))-1</f>
        <v>-0.21694711538461542</v>
      </c>
      <c r="I22" s="476">
        <v>1520</v>
      </c>
      <c r="J22" s="24">
        <f t="shared" ref="J22:J30" si="19">((I22/$B22))-1</f>
        <v>-8.6538461538461564E-2</v>
      </c>
      <c r="K22" s="476">
        <v>1424</v>
      </c>
      <c r="L22" s="24">
        <f t="shared" ref="L22:L30" si="20">((K22/$B22))-1</f>
        <v>-0.14423076923076927</v>
      </c>
      <c r="M22" s="476">
        <v>1669</v>
      </c>
      <c r="N22" s="24">
        <f t="shared" ref="N22:N31" si="21">((M22/$B22))-1</f>
        <v>3.0048076923077094E-3</v>
      </c>
      <c r="O22" s="476">
        <v>1563</v>
      </c>
      <c r="P22" s="24">
        <f t="shared" ref="P22:P30" si="22">((O22/$B22))-1</f>
        <v>-6.0697115384615419E-2</v>
      </c>
      <c r="Q22" s="476">
        <v>1793</v>
      </c>
      <c r="R22" s="24">
        <f t="shared" ref="R22:R30" si="23">((Q22/$B22))-1</f>
        <v>7.7524038461538547E-2</v>
      </c>
      <c r="S22" s="499">
        <v>1697</v>
      </c>
      <c r="T22" s="502">
        <f t="shared" si="12"/>
        <v>1.0198317307692308</v>
      </c>
      <c r="U22" s="499">
        <v>1559</v>
      </c>
      <c r="V22" s="502">
        <f t="shared" si="13"/>
        <v>0.93689903846153844</v>
      </c>
      <c r="W22" s="499">
        <v>1180</v>
      </c>
      <c r="X22" s="502">
        <f t="shared" si="14"/>
        <v>0.70913461538461542</v>
      </c>
      <c r="Y22" s="499">
        <v>1254</v>
      </c>
      <c r="Z22" s="502">
        <f t="shared" si="15"/>
        <v>0.75360576923076927</v>
      </c>
    </row>
    <row r="23" spans="1:26" x14ac:dyDescent="0.25">
      <c r="A23" s="269" t="s">
        <v>29</v>
      </c>
      <c r="B23" s="270">
        <v>624</v>
      </c>
      <c r="C23" s="485">
        <v>500</v>
      </c>
      <c r="D23" s="493">
        <f t="shared" si="16"/>
        <v>-0.19871794871794868</v>
      </c>
      <c r="E23" s="485">
        <v>529</v>
      </c>
      <c r="F23" s="493">
        <f t="shared" si="17"/>
        <v>-0.15224358974358976</v>
      </c>
      <c r="G23" s="253">
        <v>769</v>
      </c>
      <c r="H23" s="24">
        <f t="shared" si="18"/>
        <v>0.23237179487179493</v>
      </c>
      <c r="I23" s="476">
        <v>748</v>
      </c>
      <c r="J23" s="24">
        <f t="shared" si="19"/>
        <v>0.19871794871794868</v>
      </c>
      <c r="K23" s="476">
        <v>627</v>
      </c>
      <c r="L23" s="24">
        <f t="shared" si="20"/>
        <v>4.8076923076922906E-3</v>
      </c>
      <c r="M23" s="476">
        <v>564</v>
      </c>
      <c r="N23" s="24">
        <f t="shared" si="21"/>
        <v>-9.6153846153846145E-2</v>
      </c>
      <c r="O23" s="476">
        <v>579</v>
      </c>
      <c r="P23" s="24">
        <f t="shared" si="22"/>
        <v>-7.2115384615384581E-2</v>
      </c>
      <c r="Q23" s="476">
        <v>760</v>
      </c>
      <c r="R23" s="24">
        <f t="shared" si="23"/>
        <v>0.21794871794871784</v>
      </c>
      <c r="S23" s="499">
        <v>714</v>
      </c>
      <c r="T23" s="502">
        <f t="shared" si="12"/>
        <v>1.1442307692307692</v>
      </c>
      <c r="U23" s="499">
        <v>748</v>
      </c>
      <c r="V23" s="502">
        <f t="shared" si="13"/>
        <v>1.1987179487179487</v>
      </c>
      <c r="W23" s="499">
        <v>616</v>
      </c>
      <c r="X23" s="502">
        <f t="shared" si="14"/>
        <v>0.98717948717948723</v>
      </c>
      <c r="Y23" s="499">
        <v>614</v>
      </c>
      <c r="Z23" s="502">
        <f t="shared" si="15"/>
        <v>0.98397435897435892</v>
      </c>
    </row>
    <row r="24" spans="1:26" x14ac:dyDescent="0.25">
      <c r="A24" s="269" t="s">
        <v>30</v>
      </c>
      <c r="B24" s="270">
        <v>416</v>
      </c>
      <c r="C24" s="485">
        <v>505</v>
      </c>
      <c r="D24" s="493">
        <f t="shared" si="16"/>
        <v>0.21394230769230771</v>
      </c>
      <c r="E24" s="485">
        <v>452</v>
      </c>
      <c r="F24" s="493">
        <f t="shared" si="17"/>
        <v>8.6538461538461453E-2</v>
      </c>
      <c r="G24" s="253">
        <v>782</v>
      </c>
      <c r="H24" s="24">
        <f t="shared" si="18"/>
        <v>0.87980769230769229</v>
      </c>
      <c r="I24" s="476">
        <v>658</v>
      </c>
      <c r="J24" s="24">
        <f t="shared" si="19"/>
        <v>0.58173076923076916</v>
      </c>
      <c r="K24" s="476">
        <v>519</v>
      </c>
      <c r="L24" s="24">
        <f t="shared" si="20"/>
        <v>0.24759615384615374</v>
      </c>
      <c r="M24" s="476">
        <v>752</v>
      </c>
      <c r="N24" s="24">
        <f t="shared" si="21"/>
        <v>0.80769230769230771</v>
      </c>
      <c r="O24" s="476">
        <v>698</v>
      </c>
      <c r="P24" s="24">
        <f t="shared" si="22"/>
        <v>0.67788461538461542</v>
      </c>
      <c r="Q24" s="476">
        <v>483</v>
      </c>
      <c r="R24" s="24">
        <f t="shared" si="23"/>
        <v>0.16105769230769229</v>
      </c>
      <c r="S24" s="499">
        <v>343</v>
      </c>
      <c r="T24" s="502">
        <f t="shared" si="12"/>
        <v>0.82451923076923073</v>
      </c>
      <c r="U24" s="499">
        <v>527</v>
      </c>
      <c r="V24" s="502">
        <f t="shared" si="13"/>
        <v>1.2668269230769231</v>
      </c>
      <c r="W24" s="499">
        <v>432</v>
      </c>
      <c r="X24" s="502">
        <f t="shared" si="14"/>
        <v>1.0384615384615385</v>
      </c>
      <c r="Y24" s="499">
        <v>415</v>
      </c>
      <c r="Z24" s="502">
        <f t="shared" si="15"/>
        <v>0.99759615384615385</v>
      </c>
    </row>
    <row r="25" spans="1:26" x14ac:dyDescent="0.25">
      <c r="A25" s="269" t="s">
        <v>31</v>
      </c>
      <c r="B25" s="270">
        <v>1664</v>
      </c>
      <c r="C25" s="485">
        <v>1442</v>
      </c>
      <c r="D25" s="493">
        <f t="shared" si="16"/>
        <v>-0.13341346153846156</v>
      </c>
      <c r="E25" s="485">
        <v>1214</v>
      </c>
      <c r="F25" s="493">
        <f t="shared" si="17"/>
        <v>-0.27043269230769229</v>
      </c>
      <c r="G25" s="253">
        <v>2028</v>
      </c>
      <c r="H25" s="24">
        <f t="shared" si="18"/>
        <v>0.21875</v>
      </c>
      <c r="I25" s="476">
        <v>1495</v>
      </c>
      <c r="J25" s="24">
        <f t="shared" si="19"/>
        <v>-0.1015625</v>
      </c>
      <c r="K25" s="476">
        <v>1543</v>
      </c>
      <c r="L25" s="24">
        <f t="shared" si="20"/>
        <v>-7.2716346153846145E-2</v>
      </c>
      <c r="M25" s="476">
        <v>1688</v>
      </c>
      <c r="N25" s="24">
        <f t="shared" si="21"/>
        <v>1.4423076923076872E-2</v>
      </c>
      <c r="O25" s="476">
        <v>1751</v>
      </c>
      <c r="P25" s="24">
        <f t="shared" si="22"/>
        <v>5.2283653846153744E-2</v>
      </c>
      <c r="Q25" s="476">
        <v>1331</v>
      </c>
      <c r="R25" s="24">
        <f t="shared" si="23"/>
        <v>-0.20012019230769229</v>
      </c>
      <c r="S25" s="499">
        <v>924</v>
      </c>
      <c r="T25" s="502">
        <f t="shared" si="12"/>
        <v>0.55528846153846156</v>
      </c>
      <c r="U25" s="499">
        <v>1549</v>
      </c>
      <c r="V25" s="502">
        <f t="shared" si="13"/>
        <v>0.93088942307692313</v>
      </c>
      <c r="W25" s="499">
        <v>1278</v>
      </c>
      <c r="X25" s="502">
        <f t="shared" si="14"/>
        <v>0.76802884615384615</v>
      </c>
      <c r="Y25" s="499">
        <v>1510</v>
      </c>
      <c r="Z25" s="502">
        <f t="shared" si="15"/>
        <v>0.90745192307692313</v>
      </c>
    </row>
    <row r="26" spans="1:26" x14ac:dyDescent="0.25">
      <c r="A26" s="269" t="s">
        <v>9</v>
      </c>
      <c r="B26" s="270">
        <v>222</v>
      </c>
      <c r="C26" s="485">
        <v>284</v>
      </c>
      <c r="D26" s="493">
        <f t="shared" si="16"/>
        <v>0.27927927927927931</v>
      </c>
      <c r="E26" s="485">
        <v>355</v>
      </c>
      <c r="F26" s="493">
        <f t="shared" si="17"/>
        <v>0.5990990990990992</v>
      </c>
      <c r="G26" s="253">
        <v>408</v>
      </c>
      <c r="H26" s="24">
        <f t="shared" si="18"/>
        <v>0.83783783783783794</v>
      </c>
      <c r="I26" s="476">
        <v>336</v>
      </c>
      <c r="J26" s="24">
        <f t="shared" si="19"/>
        <v>0.5135135135135136</v>
      </c>
      <c r="K26" s="476">
        <v>269</v>
      </c>
      <c r="L26" s="24">
        <f t="shared" si="20"/>
        <v>0.21171171171171177</v>
      </c>
      <c r="M26" s="476">
        <v>398</v>
      </c>
      <c r="N26" s="24">
        <f t="shared" si="21"/>
        <v>0.79279279279279269</v>
      </c>
      <c r="O26" s="476">
        <v>409</v>
      </c>
      <c r="P26" s="24">
        <f t="shared" si="22"/>
        <v>0.8423423423423424</v>
      </c>
      <c r="Q26" s="476">
        <v>323</v>
      </c>
      <c r="R26" s="24">
        <f t="shared" si="23"/>
        <v>0.45495495495495497</v>
      </c>
      <c r="S26" s="499">
        <v>297</v>
      </c>
      <c r="T26" s="502">
        <f t="shared" si="12"/>
        <v>1.3378378378378379</v>
      </c>
      <c r="U26" s="499">
        <v>280</v>
      </c>
      <c r="V26" s="502">
        <f t="shared" si="13"/>
        <v>1.2612612612612613</v>
      </c>
      <c r="W26" s="499">
        <v>306</v>
      </c>
      <c r="X26" s="502">
        <f t="shared" si="14"/>
        <v>1.3783783783783783</v>
      </c>
      <c r="Y26" s="499">
        <v>217</v>
      </c>
      <c r="Z26" s="502">
        <f t="shared" si="15"/>
        <v>0.97747747747747749</v>
      </c>
    </row>
    <row r="27" spans="1:26" x14ac:dyDescent="0.25">
      <c r="A27" s="269" t="s">
        <v>10</v>
      </c>
      <c r="B27" s="270">
        <v>888</v>
      </c>
      <c r="C27" s="485">
        <v>819</v>
      </c>
      <c r="D27" s="493">
        <f t="shared" si="16"/>
        <v>-7.7702702702702742E-2</v>
      </c>
      <c r="E27" s="485">
        <v>1035</v>
      </c>
      <c r="F27" s="493">
        <f t="shared" si="17"/>
        <v>0.16554054054054057</v>
      </c>
      <c r="G27" s="253">
        <v>1254</v>
      </c>
      <c r="H27" s="24">
        <f t="shared" si="18"/>
        <v>0.41216216216216206</v>
      </c>
      <c r="I27" s="476">
        <v>804</v>
      </c>
      <c r="J27" s="24">
        <f t="shared" si="19"/>
        <v>-9.4594594594594628E-2</v>
      </c>
      <c r="K27" s="476">
        <v>827</v>
      </c>
      <c r="L27" s="24">
        <f t="shared" si="20"/>
        <v>-6.8693693693693714E-2</v>
      </c>
      <c r="M27" s="476">
        <v>987</v>
      </c>
      <c r="N27" s="24">
        <f t="shared" si="21"/>
        <v>0.1114864864864864</v>
      </c>
      <c r="O27" s="476">
        <v>988</v>
      </c>
      <c r="P27" s="24">
        <f t="shared" si="22"/>
        <v>0.11261261261261257</v>
      </c>
      <c r="Q27" s="476">
        <v>890</v>
      </c>
      <c r="R27" s="24">
        <f t="shared" si="23"/>
        <v>2.2522522522523403E-3</v>
      </c>
      <c r="S27" s="499">
        <v>822</v>
      </c>
      <c r="T27" s="502">
        <f t="shared" si="12"/>
        <v>0.92567567567567566</v>
      </c>
      <c r="U27" s="499">
        <v>756</v>
      </c>
      <c r="V27" s="502">
        <f t="shared" si="13"/>
        <v>0.85135135135135132</v>
      </c>
      <c r="W27" s="499">
        <v>932</v>
      </c>
      <c r="X27" s="502">
        <f t="shared" si="14"/>
        <v>1.0495495495495495</v>
      </c>
      <c r="Y27" s="499">
        <v>754</v>
      </c>
      <c r="Z27" s="502">
        <f t="shared" si="15"/>
        <v>0.84909909909909909</v>
      </c>
    </row>
    <row r="28" spans="1:26" x14ac:dyDescent="0.25">
      <c r="A28" s="269" t="s">
        <v>11</v>
      </c>
      <c r="B28" s="270">
        <v>526</v>
      </c>
      <c r="C28" s="485">
        <v>503</v>
      </c>
      <c r="D28" s="493">
        <f t="shared" si="16"/>
        <v>-4.3726235741444852E-2</v>
      </c>
      <c r="E28" s="485">
        <v>374</v>
      </c>
      <c r="F28" s="493">
        <f t="shared" si="17"/>
        <v>-0.28897338403041828</v>
      </c>
      <c r="G28" s="253">
        <v>182</v>
      </c>
      <c r="H28" s="24">
        <f t="shared" si="18"/>
        <v>-0.6539923954372624</v>
      </c>
      <c r="I28" s="476">
        <v>0</v>
      </c>
      <c r="J28" s="24">
        <f t="shared" si="19"/>
        <v>-1</v>
      </c>
      <c r="K28" s="476">
        <v>268</v>
      </c>
      <c r="L28" s="24">
        <f t="shared" si="20"/>
        <v>-0.49049429657794674</v>
      </c>
      <c r="M28" s="476">
        <v>467</v>
      </c>
      <c r="N28" s="24">
        <f t="shared" si="21"/>
        <v>-0.11216730038022815</v>
      </c>
      <c r="O28" s="476">
        <v>479</v>
      </c>
      <c r="P28" s="24">
        <f t="shared" si="22"/>
        <v>-8.9353612167300422E-2</v>
      </c>
      <c r="Q28" s="476">
        <v>468</v>
      </c>
      <c r="R28" s="24">
        <f t="shared" si="23"/>
        <v>-0.11026615969581754</v>
      </c>
      <c r="S28" s="499">
        <v>497</v>
      </c>
      <c r="T28" s="502">
        <f t="shared" si="12"/>
        <v>0.94486692015209128</v>
      </c>
      <c r="U28" s="499">
        <v>366</v>
      </c>
      <c r="V28" s="502">
        <f t="shared" si="13"/>
        <v>0.69581749049429653</v>
      </c>
      <c r="W28" s="499">
        <v>477</v>
      </c>
      <c r="X28" s="502">
        <f t="shared" si="14"/>
        <v>0.90684410646387836</v>
      </c>
      <c r="Y28" s="499">
        <v>497</v>
      </c>
      <c r="Z28" s="502">
        <f t="shared" si="15"/>
        <v>0.94486692015209128</v>
      </c>
    </row>
    <row r="29" spans="1:26" x14ac:dyDescent="0.25">
      <c r="A29" s="272" t="s">
        <v>43</v>
      </c>
      <c r="B29" s="273">
        <v>526</v>
      </c>
      <c r="C29" s="81">
        <v>149</v>
      </c>
      <c r="D29" s="34">
        <f t="shared" si="16"/>
        <v>-0.71673003802281365</v>
      </c>
      <c r="E29" s="485">
        <v>300</v>
      </c>
      <c r="F29" s="34">
        <f t="shared" si="17"/>
        <v>-0.42965779467680609</v>
      </c>
      <c r="G29" s="253">
        <v>284</v>
      </c>
      <c r="H29" s="34">
        <f t="shared" si="18"/>
        <v>-0.46007604562737647</v>
      </c>
      <c r="I29" s="476">
        <v>309</v>
      </c>
      <c r="J29" s="34">
        <f t="shared" si="19"/>
        <v>-0.4125475285171103</v>
      </c>
      <c r="K29" s="476">
        <v>264</v>
      </c>
      <c r="L29" s="34">
        <f t="shared" si="20"/>
        <v>-0.49809885931558939</v>
      </c>
      <c r="M29" s="476">
        <v>244</v>
      </c>
      <c r="N29" s="24">
        <f t="shared" si="21"/>
        <v>-0.53612167300380231</v>
      </c>
      <c r="O29" s="476">
        <v>199</v>
      </c>
      <c r="P29" s="34">
        <f t="shared" si="22"/>
        <v>-0.6216730038022813</v>
      </c>
      <c r="Q29" s="476">
        <v>301</v>
      </c>
      <c r="R29" s="34">
        <f t="shared" si="23"/>
        <v>-0.42775665399239549</v>
      </c>
      <c r="S29" s="499">
        <v>147</v>
      </c>
      <c r="T29" s="502">
        <f t="shared" si="12"/>
        <v>0.27946768060836502</v>
      </c>
      <c r="U29" s="499">
        <v>245</v>
      </c>
      <c r="V29" s="502">
        <f t="shared" si="13"/>
        <v>0.46577946768060835</v>
      </c>
      <c r="W29" s="499">
        <v>259</v>
      </c>
      <c r="X29" s="502">
        <f t="shared" si="14"/>
        <v>0.4923954372623574</v>
      </c>
      <c r="Y29" s="499">
        <v>228</v>
      </c>
      <c r="Z29" s="502">
        <f t="shared" si="15"/>
        <v>0.43346007604562736</v>
      </c>
    </row>
    <row r="30" spans="1:26" ht="15.75" thickBot="1" x14ac:dyDescent="0.3">
      <c r="A30" s="275" t="s">
        <v>14</v>
      </c>
      <c r="B30" s="276">
        <v>526</v>
      </c>
      <c r="C30" s="254">
        <v>389</v>
      </c>
      <c r="D30" s="495">
        <f t="shared" si="16"/>
        <v>-0.26045627376425851</v>
      </c>
      <c r="E30" s="81">
        <v>409</v>
      </c>
      <c r="F30" s="495">
        <f t="shared" si="17"/>
        <v>-0.22243346007604559</v>
      </c>
      <c r="G30" s="81">
        <v>325</v>
      </c>
      <c r="H30" s="278">
        <f t="shared" si="18"/>
        <v>-0.38212927756653992</v>
      </c>
      <c r="I30" s="81">
        <v>372</v>
      </c>
      <c r="J30" s="278">
        <f t="shared" si="19"/>
        <v>-0.29277566539923949</v>
      </c>
      <c r="K30" s="81">
        <v>430</v>
      </c>
      <c r="L30" s="278">
        <f t="shared" si="20"/>
        <v>-0.18250950570342206</v>
      </c>
      <c r="M30" s="81">
        <v>461</v>
      </c>
      <c r="N30" s="34">
        <f t="shared" si="21"/>
        <v>-0.12357414448669202</v>
      </c>
      <c r="O30" s="81">
        <v>391</v>
      </c>
      <c r="P30" s="278">
        <f t="shared" si="22"/>
        <v>-0.25665399239543729</v>
      </c>
      <c r="Q30" s="81">
        <v>436</v>
      </c>
      <c r="R30" s="278">
        <f t="shared" si="23"/>
        <v>-0.17110266159695819</v>
      </c>
      <c r="S30" s="501">
        <v>271</v>
      </c>
      <c r="T30" s="503">
        <f t="shared" si="12"/>
        <v>0.51520912547528519</v>
      </c>
      <c r="U30" s="501">
        <v>231</v>
      </c>
      <c r="V30" s="503">
        <f t="shared" si="13"/>
        <v>0.4391634980988593</v>
      </c>
      <c r="W30" s="501">
        <v>212</v>
      </c>
      <c r="X30" s="503">
        <f t="shared" si="14"/>
        <v>0.40304182509505704</v>
      </c>
      <c r="Y30" s="501">
        <v>74</v>
      </c>
      <c r="Z30" s="503">
        <f t="shared" si="15"/>
        <v>0.14068441064638784</v>
      </c>
    </row>
    <row r="31" spans="1:26" ht="15.75" thickBot="1" x14ac:dyDescent="0.3">
      <c r="A31" s="56" t="s">
        <v>7</v>
      </c>
      <c r="B31" s="59">
        <f>SUM(B21:B30)</f>
        <v>11856</v>
      </c>
      <c r="C31" s="63">
        <f>SUM(C21:C30)</f>
        <v>10014</v>
      </c>
      <c r="D31" s="77">
        <f>((C31/$B31))-1</f>
        <v>-0.15536437246963564</v>
      </c>
      <c r="E31" s="63">
        <f>SUM(E21:E30)</f>
        <v>10374</v>
      </c>
      <c r="F31" s="77">
        <f>((E31/$B31))-1</f>
        <v>-0.125</v>
      </c>
      <c r="G31" s="63">
        <f>SUM(G21:G30)</f>
        <v>11757</v>
      </c>
      <c r="H31" s="77">
        <f>((G31/$B31))-1</f>
        <v>-8.3502024291497445E-3</v>
      </c>
      <c r="I31" s="63">
        <f>SUM(I21:I30)</f>
        <v>10617</v>
      </c>
      <c r="J31" s="77">
        <f>((I31/$B31))-1</f>
        <v>-0.104504048582996</v>
      </c>
      <c r="K31" s="63">
        <f>SUM(K21:K30)</f>
        <v>10677</v>
      </c>
      <c r="L31" s="77">
        <f>((K31/$B31))-1</f>
        <v>-9.9443319838056654E-2</v>
      </c>
      <c r="M31" s="63">
        <f>SUM(M21:M30)</f>
        <v>11748</v>
      </c>
      <c r="N31" s="279">
        <f t="shared" si="21"/>
        <v>-9.109311740890691E-3</v>
      </c>
      <c r="O31" s="63">
        <f>SUM(O21:O30)</f>
        <v>11743</v>
      </c>
      <c r="P31" s="77">
        <f>((O31/$B31))-1</f>
        <v>-9.5310391363022662E-3</v>
      </c>
      <c r="Q31" s="63">
        <f>SUM(Q21:Q30)</f>
        <v>11519</v>
      </c>
      <c r="R31" s="77">
        <f>((Q31/$B31))-1</f>
        <v>-2.8424426450742279E-2</v>
      </c>
      <c r="S31" s="522">
        <f>SUM(S21:S30)</f>
        <v>10164</v>
      </c>
      <c r="T31" s="523">
        <f t="shared" si="12"/>
        <v>0.85728744939271251</v>
      </c>
      <c r="U31" s="522">
        <f>SUM(U21:U30)</f>
        <v>10807</v>
      </c>
      <c r="V31" s="523">
        <f t="shared" si="13"/>
        <v>0.91152159244264508</v>
      </c>
      <c r="W31" s="522">
        <f>SUM(W21:W30)</f>
        <v>10174</v>
      </c>
      <c r="X31" s="523">
        <f t="shared" si="14"/>
        <v>0.85813090418353577</v>
      </c>
      <c r="Y31" s="522">
        <f>SUM(Y21:Y30)</f>
        <v>9970</v>
      </c>
      <c r="Z31" s="523">
        <f t="shared" si="15"/>
        <v>0.84092442645074228</v>
      </c>
    </row>
    <row r="34" spans="1:26" ht="15.75" x14ac:dyDescent="0.25">
      <c r="A34" s="585" t="s">
        <v>295</v>
      </c>
      <c r="B34" s="586"/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86"/>
      <c r="X34" s="586"/>
      <c r="Y34" s="586"/>
      <c r="Z34" s="586"/>
    </row>
    <row r="35" spans="1:26" ht="24.75" thickBot="1" x14ac:dyDescent="0.3">
      <c r="A35" s="255" t="s">
        <v>15</v>
      </c>
      <c r="B35" s="256" t="s">
        <v>16</v>
      </c>
      <c r="C35" s="282" t="s">
        <v>242</v>
      </c>
      <c r="D35" s="283" t="s">
        <v>1</v>
      </c>
      <c r="E35" s="282" t="s">
        <v>243</v>
      </c>
      <c r="F35" s="283" t="s">
        <v>1</v>
      </c>
      <c r="G35" s="282" t="s">
        <v>263</v>
      </c>
      <c r="H35" s="283" t="s">
        <v>1</v>
      </c>
      <c r="I35" s="282" t="s">
        <v>264</v>
      </c>
      <c r="J35" s="283" t="s">
        <v>1</v>
      </c>
      <c r="K35" s="282" t="s">
        <v>265</v>
      </c>
      <c r="L35" s="283" t="s">
        <v>1</v>
      </c>
      <c r="M35" s="282" t="s">
        <v>267</v>
      </c>
      <c r="N35" s="283" t="s">
        <v>1</v>
      </c>
      <c r="O35" s="282" t="s">
        <v>268</v>
      </c>
      <c r="P35" s="283" t="s">
        <v>1</v>
      </c>
      <c r="Q35" s="282" t="s">
        <v>2</v>
      </c>
      <c r="R35" s="283" t="s">
        <v>1</v>
      </c>
      <c r="S35" s="282" t="s">
        <v>3</v>
      </c>
      <c r="T35" s="283" t="s">
        <v>1</v>
      </c>
      <c r="U35" s="282" t="s">
        <v>4</v>
      </c>
      <c r="V35" s="283" t="s">
        <v>1</v>
      </c>
      <c r="W35" s="282" t="s">
        <v>5</v>
      </c>
      <c r="X35" s="283" t="s">
        <v>1</v>
      </c>
      <c r="Y35" s="282" t="s">
        <v>6</v>
      </c>
      <c r="Z35" s="283" t="s">
        <v>1</v>
      </c>
    </row>
    <row r="36" spans="1:26" ht="15.75" thickTop="1" x14ac:dyDescent="0.25">
      <c r="A36" s="257" t="s">
        <v>9</v>
      </c>
      <c r="B36" s="1">
        <v>666</v>
      </c>
      <c r="C36" s="395">
        <v>329</v>
      </c>
      <c r="D36" s="397">
        <f>((C36/$B36))-1</f>
        <v>-0.50600600600600598</v>
      </c>
      <c r="E36" s="395">
        <v>622</v>
      </c>
      <c r="F36" s="397">
        <f>((E36/$B36))-1</f>
        <v>-6.606606606606602E-2</v>
      </c>
      <c r="G36" s="2">
        <v>940</v>
      </c>
      <c r="H36" s="5">
        <f>((G36/$B36))-1</f>
        <v>0.41141141141141135</v>
      </c>
      <c r="I36" s="395">
        <v>748</v>
      </c>
      <c r="J36" s="5">
        <f>((I36/$B36))-1</f>
        <v>0.12312312312312312</v>
      </c>
      <c r="K36" s="395">
        <v>550</v>
      </c>
      <c r="L36" s="5">
        <f>((K36/$B36))-1</f>
        <v>-0.17417417417417413</v>
      </c>
      <c r="M36" s="395">
        <v>671</v>
      </c>
      <c r="N36" s="5">
        <f>((M36/$B36))-1</f>
        <v>7.5075075075075048E-3</v>
      </c>
      <c r="O36" s="395">
        <v>555</v>
      </c>
      <c r="P36" s="5">
        <f>((O36/$B36))-1</f>
        <v>-0.16666666666666663</v>
      </c>
      <c r="Q36" s="395">
        <v>565</v>
      </c>
      <c r="R36" s="5">
        <f>((Q36/$B36))-1</f>
        <v>-0.15165165165165162</v>
      </c>
      <c r="S36" s="395">
        <v>710</v>
      </c>
      <c r="T36" s="397">
        <f t="shared" ref="T36:T42" si="24">S36/$B36</f>
        <v>1.0660660660660661</v>
      </c>
      <c r="U36" s="395">
        <v>620</v>
      </c>
      <c r="V36" s="397">
        <f t="shared" ref="V36:V42" si="25">U36/$B36</f>
        <v>0.93093093093093093</v>
      </c>
      <c r="W36" s="395">
        <v>611</v>
      </c>
      <c r="X36" s="397">
        <f t="shared" ref="X36:X42" si="26">W36/$B36</f>
        <v>0.91741741741741745</v>
      </c>
      <c r="Y36" s="395">
        <v>583</v>
      </c>
      <c r="Z36" s="397">
        <f t="shared" ref="Z36:Z42" si="27">Y36/$B36</f>
        <v>0.87537537537537535</v>
      </c>
    </row>
    <row r="37" spans="1:26" x14ac:dyDescent="0.25">
      <c r="A37" s="257" t="s">
        <v>10</v>
      </c>
      <c r="B37" s="258">
        <v>2664</v>
      </c>
      <c r="C37" s="499">
        <v>634</v>
      </c>
      <c r="D37" s="397">
        <f>((C37/$B37))-1</f>
        <v>-0.76201201201201196</v>
      </c>
      <c r="E37" s="499">
        <v>1055</v>
      </c>
      <c r="F37" s="397">
        <f>((E37/$B37))-1</f>
        <v>-0.6039789789789789</v>
      </c>
      <c r="G37" s="259">
        <v>2127</v>
      </c>
      <c r="H37" s="5">
        <f t="shared" ref="H37:H42" si="28">((G37/$B37))-1</f>
        <v>-0.20157657657657657</v>
      </c>
      <c r="I37" s="476">
        <v>1992</v>
      </c>
      <c r="J37" s="5">
        <f t="shared" ref="J37:J42" si="29">((I37/$B37))-1</f>
        <v>-0.25225225225225223</v>
      </c>
      <c r="K37" s="476">
        <v>1817</v>
      </c>
      <c r="L37" s="5">
        <f>((K37/$B37))-1</f>
        <v>-0.3179429429429429</v>
      </c>
      <c r="M37" s="476">
        <v>2009</v>
      </c>
      <c r="N37" s="5">
        <f t="shared" ref="N37:N42" si="30">((M37/$B37))-1</f>
        <v>-0.24587087087087089</v>
      </c>
      <c r="O37" s="476">
        <v>1633</v>
      </c>
      <c r="P37" s="5">
        <f>((O37/$B37))-1</f>
        <v>-0.38701201201201196</v>
      </c>
      <c r="Q37" s="476">
        <v>1498</v>
      </c>
      <c r="R37" s="5">
        <f>((Q37/$B37))-1</f>
        <v>-0.43768768768768773</v>
      </c>
      <c r="S37" s="499">
        <v>1823</v>
      </c>
      <c r="T37" s="507">
        <f t="shared" si="24"/>
        <v>0.68430930930930933</v>
      </c>
      <c r="U37" s="499">
        <v>1476</v>
      </c>
      <c r="V37" s="507">
        <f t="shared" si="25"/>
        <v>0.55405405405405406</v>
      </c>
      <c r="W37" s="499">
        <v>1740</v>
      </c>
      <c r="X37" s="507">
        <f t="shared" si="26"/>
        <v>0.65315315315315314</v>
      </c>
      <c r="Y37" s="499">
        <v>1893</v>
      </c>
      <c r="Z37" s="507">
        <f t="shared" si="27"/>
        <v>0.7105855855855856</v>
      </c>
    </row>
    <row r="38" spans="1:26" x14ac:dyDescent="0.25">
      <c r="A38" s="257" t="s">
        <v>11</v>
      </c>
      <c r="B38" s="258">
        <v>1578</v>
      </c>
      <c r="C38" s="499">
        <v>4280</v>
      </c>
      <c r="D38" s="397">
        <f t="shared" ref="D38:D42" si="31">((C38/$B38))-1</f>
        <v>1.712294043092522</v>
      </c>
      <c r="E38" s="499">
        <v>4524</v>
      </c>
      <c r="F38" s="397">
        <f t="shared" ref="F38:F42" si="32">((E38/$B38))-1</f>
        <v>1.8669201520912546</v>
      </c>
      <c r="G38" s="259">
        <v>4077</v>
      </c>
      <c r="H38" s="5">
        <f t="shared" si="28"/>
        <v>1.5836501901140685</v>
      </c>
      <c r="I38" s="476">
        <v>2991</v>
      </c>
      <c r="J38" s="5">
        <f t="shared" si="29"/>
        <v>0.8954372623574145</v>
      </c>
      <c r="K38" s="476">
        <v>3266</v>
      </c>
      <c r="L38" s="5">
        <f t="shared" ref="L38:L42" si="33">((K38/$B38))-1</f>
        <v>1.0697084917617237</v>
      </c>
      <c r="M38" s="476">
        <v>3843</v>
      </c>
      <c r="N38" s="5">
        <f t="shared" si="30"/>
        <v>1.4353612167300378</v>
      </c>
      <c r="O38" s="476">
        <v>3744</v>
      </c>
      <c r="P38" s="5">
        <f t="shared" ref="P38:P42" si="34">((O38/$B38))-1</f>
        <v>1.3726235741444865</v>
      </c>
      <c r="Q38" s="476">
        <v>4092</v>
      </c>
      <c r="R38" s="5">
        <f t="shared" ref="R38:R42" si="35">((Q38/$B38))-1</f>
        <v>1.5931558935361219</v>
      </c>
      <c r="S38" s="499">
        <v>3709</v>
      </c>
      <c r="T38" s="507">
        <f t="shared" si="24"/>
        <v>2.3504435994930293</v>
      </c>
      <c r="U38" s="499">
        <v>3539</v>
      </c>
      <c r="V38" s="507">
        <f t="shared" si="25"/>
        <v>2.2427122940430926</v>
      </c>
      <c r="W38" s="499">
        <v>3565</v>
      </c>
      <c r="X38" s="507">
        <f t="shared" si="26"/>
        <v>2.2591888466413179</v>
      </c>
      <c r="Y38" s="499">
        <v>3393</v>
      </c>
      <c r="Z38" s="507">
        <f t="shared" si="27"/>
        <v>2.1501901140684412</v>
      </c>
    </row>
    <row r="39" spans="1:26" x14ac:dyDescent="0.25">
      <c r="A39" s="257" t="s">
        <v>43</v>
      </c>
      <c r="B39" s="258">
        <v>1578</v>
      </c>
      <c r="C39" s="499">
        <v>1188</v>
      </c>
      <c r="D39" s="397">
        <f t="shared" si="31"/>
        <v>-0.24714828897338403</v>
      </c>
      <c r="E39" s="499">
        <v>1423</v>
      </c>
      <c r="F39" s="397">
        <f t="shared" si="32"/>
        <v>-9.8225602027883441E-2</v>
      </c>
      <c r="G39" s="259">
        <v>2251</v>
      </c>
      <c r="H39" s="5">
        <f t="shared" si="28"/>
        <v>0.4264892268694549</v>
      </c>
      <c r="I39" s="476">
        <v>1363</v>
      </c>
      <c r="J39" s="5">
        <f t="shared" si="29"/>
        <v>-0.13624841571609636</v>
      </c>
      <c r="K39" s="476">
        <v>1344</v>
      </c>
      <c r="L39" s="5">
        <f t="shared" si="33"/>
        <v>-0.14828897338403046</v>
      </c>
      <c r="M39" s="476">
        <v>1656</v>
      </c>
      <c r="N39" s="5">
        <f t="shared" si="30"/>
        <v>4.9429657794676896E-2</v>
      </c>
      <c r="O39" s="476">
        <v>1351</v>
      </c>
      <c r="P39" s="5">
        <f t="shared" si="34"/>
        <v>-0.1438529784537389</v>
      </c>
      <c r="Q39" s="476">
        <v>1302</v>
      </c>
      <c r="R39" s="5">
        <f t="shared" si="35"/>
        <v>-0.17490494296577952</v>
      </c>
      <c r="S39" s="499">
        <v>1422</v>
      </c>
      <c r="T39" s="507">
        <f t="shared" si="24"/>
        <v>0.90114068441064643</v>
      </c>
      <c r="U39" s="499">
        <v>969</v>
      </c>
      <c r="V39" s="507">
        <f t="shared" si="25"/>
        <v>0.61406844106463876</v>
      </c>
      <c r="W39" s="499">
        <v>1193</v>
      </c>
      <c r="X39" s="507">
        <f t="shared" si="26"/>
        <v>0.75602027883396705</v>
      </c>
      <c r="Y39" s="499">
        <v>1032</v>
      </c>
      <c r="Z39" s="507">
        <f t="shared" si="27"/>
        <v>0.6539923954372624</v>
      </c>
    </row>
    <row r="40" spans="1:26" x14ac:dyDescent="0.25">
      <c r="A40" s="260" t="s">
        <v>13</v>
      </c>
      <c r="B40" s="261">
        <v>125</v>
      </c>
      <c r="C40" s="501">
        <v>0</v>
      </c>
      <c r="D40" s="569">
        <f t="shared" si="31"/>
        <v>-1</v>
      </c>
      <c r="E40" s="499">
        <v>94</v>
      </c>
      <c r="F40" s="569">
        <f t="shared" si="32"/>
        <v>-0.248</v>
      </c>
      <c r="G40" s="262">
        <v>111</v>
      </c>
      <c r="H40" s="569">
        <f t="shared" si="28"/>
        <v>-0.11199999999999999</v>
      </c>
      <c r="I40" s="476">
        <v>90</v>
      </c>
      <c r="J40" s="569">
        <f t="shared" si="29"/>
        <v>-0.28000000000000003</v>
      </c>
      <c r="K40" s="476">
        <v>84</v>
      </c>
      <c r="L40" s="569">
        <f t="shared" si="33"/>
        <v>-0.32799999999999996</v>
      </c>
      <c r="M40" s="476">
        <v>102</v>
      </c>
      <c r="N40" s="569">
        <f t="shared" si="30"/>
        <v>-0.18400000000000005</v>
      </c>
      <c r="O40" s="476">
        <v>112</v>
      </c>
      <c r="P40" s="569">
        <f t="shared" si="34"/>
        <v>-0.10399999999999998</v>
      </c>
      <c r="Q40" s="476">
        <v>121</v>
      </c>
      <c r="R40" s="569">
        <f t="shared" si="35"/>
        <v>-3.2000000000000028E-2</v>
      </c>
      <c r="S40" s="501">
        <v>110</v>
      </c>
      <c r="T40" s="507">
        <f t="shared" si="24"/>
        <v>0.88</v>
      </c>
      <c r="U40" s="499">
        <v>94</v>
      </c>
      <c r="V40" s="507">
        <f t="shared" si="25"/>
        <v>0.752</v>
      </c>
      <c r="W40" s="499">
        <v>111</v>
      </c>
      <c r="X40" s="507">
        <f t="shared" si="26"/>
        <v>0.88800000000000001</v>
      </c>
      <c r="Y40" s="499">
        <v>103</v>
      </c>
      <c r="Z40" s="507">
        <f t="shared" si="27"/>
        <v>0.82399999999999995</v>
      </c>
    </row>
    <row r="41" spans="1:26" ht="15.75" thickBot="1" x14ac:dyDescent="0.3">
      <c r="A41" s="263" t="s">
        <v>14</v>
      </c>
      <c r="B41" s="264">
        <v>1052</v>
      </c>
      <c r="C41" s="505">
        <v>523</v>
      </c>
      <c r="D41" s="506">
        <f t="shared" si="31"/>
        <v>-0.50285171102661597</v>
      </c>
      <c r="E41" s="501">
        <v>686</v>
      </c>
      <c r="F41" s="506">
        <f t="shared" si="32"/>
        <v>-0.34790874524714832</v>
      </c>
      <c r="G41" s="265">
        <v>960</v>
      </c>
      <c r="H41" s="266">
        <f t="shared" si="28"/>
        <v>-8.7452471482889704E-2</v>
      </c>
      <c r="I41" s="81">
        <v>798</v>
      </c>
      <c r="J41" s="266">
        <f t="shared" si="29"/>
        <v>-0.2414448669201521</v>
      </c>
      <c r="K41" s="81">
        <v>934</v>
      </c>
      <c r="L41" s="266">
        <f t="shared" si="33"/>
        <v>-0.11216730038022815</v>
      </c>
      <c r="M41" s="81">
        <v>823</v>
      </c>
      <c r="N41" s="266">
        <f t="shared" si="30"/>
        <v>-0.21768060836501901</v>
      </c>
      <c r="O41" s="81">
        <v>512</v>
      </c>
      <c r="P41" s="266">
        <f t="shared" si="34"/>
        <v>-0.51330798479087458</v>
      </c>
      <c r="Q41" s="81">
        <v>924</v>
      </c>
      <c r="R41" s="266">
        <f t="shared" si="35"/>
        <v>-0.12167300380228141</v>
      </c>
      <c r="S41" s="505">
        <v>727</v>
      </c>
      <c r="T41" s="508">
        <f t="shared" si="24"/>
        <v>0.69106463878326996</v>
      </c>
      <c r="U41" s="501">
        <v>598</v>
      </c>
      <c r="V41" s="508">
        <f t="shared" si="25"/>
        <v>0.5684410646387833</v>
      </c>
      <c r="W41" s="501">
        <v>871</v>
      </c>
      <c r="X41" s="508">
        <f t="shared" si="26"/>
        <v>0.82794676806083645</v>
      </c>
      <c r="Y41" s="501">
        <v>697</v>
      </c>
      <c r="Z41" s="508">
        <f t="shared" si="27"/>
        <v>0.6625475285171103</v>
      </c>
    </row>
    <row r="42" spans="1:26" ht="15.75" thickBot="1" x14ac:dyDescent="0.3">
      <c r="A42" s="56" t="s">
        <v>7</v>
      </c>
      <c r="B42" s="59">
        <f>SUM(B36:B41)</f>
        <v>7663</v>
      </c>
      <c r="C42" s="63">
        <f>SUM(C36:C41)</f>
        <v>6954</v>
      </c>
      <c r="D42" s="77">
        <f t="shared" si="31"/>
        <v>-9.2522510766018584E-2</v>
      </c>
      <c r="E42" s="63">
        <f>SUM(E36:E41)</f>
        <v>8404</v>
      </c>
      <c r="F42" s="77">
        <f t="shared" si="32"/>
        <v>9.6698420983948763E-2</v>
      </c>
      <c r="G42" s="63">
        <f>SUM(G36:G41)</f>
        <v>10466</v>
      </c>
      <c r="H42" s="77">
        <f t="shared" si="28"/>
        <v>0.36578363565183358</v>
      </c>
      <c r="I42" s="63">
        <f>SUM(I36:I41)</f>
        <v>7982</v>
      </c>
      <c r="J42" s="77">
        <f t="shared" si="29"/>
        <v>4.1628604984992768E-2</v>
      </c>
      <c r="K42" s="63">
        <f>SUM(K36:K41)</f>
        <v>7995</v>
      </c>
      <c r="L42" s="77">
        <f t="shared" si="33"/>
        <v>4.332506851102691E-2</v>
      </c>
      <c r="M42" s="63">
        <f>SUM(M36:M41)</f>
        <v>9104</v>
      </c>
      <c r="N42" s="77">
        <f t="shared" si="30"/>
        <v>0.18804645700117439</v>
      </c>
      <c r="O42" s="63">
        <f>SUM(O36:O41)</f>
        <v>7907</v>
      </c>
      <c r="P42" s="77">
        <f t="shared" si="34"/>
        <v>3.1841315411718751E-2</v>
      </c>
      <c r="Q42" s="63">
        <f>SUM(Q36:Q41)</f>
        <v>8502</v>
      </c>
      <c r="R42" s="77">
        <f t="shared" si="35"/>
        <v>0.10948714602636045</v>
      </c>
      <c r="S42" s="522">
        <f>SUM(S36:S41)</f>
        <v>8501</v>
      </c>
      <c r="T42" s="523">
        <f t="shared" si="24"/>
        <v>1.1093566488320501</v>
      </c>
      <c r="U42" s="522">
        <f>SUM(U36:U41)</f>
        <v>7296</v>
      </c>
      <c r="V42" s="523">
        <f t="shared" si="25"/>
        <v>0.95210752968811174</v>
      </c>
      <c r="W42" s="522">
        <f>SUM(W36:W41)</f>
        <v>8091</v>
      </c>
      <c r="X42" s="523">
        <f t="shared" si="26"/>
        <v>1.0558527991648179</v>
      </c>
      <c r="Y42" s="522">
        <f>SUM(Y36:Y41)</f>
        <v>7701</v>
      </c>
      <c r="Z42" s="523">
        <f t="shared" si="27"/>
        <v>1.0049588933837923</v>
      </c>
    </row>
    <row r="45" spans="1:26" ht="15.75" x14ac:dyDescent="0.25">
      <c r="A45" s="585" t="s">
        <v>294</v>
      </c>
      <c r="B45" s="586"/>
      <c r="C45" s="586"/>
      <c r="D45" s="586"/>
      <c r="E45" s="586"/>
      <c r="F45" s="586"/>
      <c r="G45" s="586"/>
      <c r="H45" s="586"/>
      <c r="I45" s="586"/>
      <c r="J45" s="586"/>
      <c r="K45" s="586"/>
      <c r="L45" s="586"/>
      <c r="M45" s="586"/>
      <c r="N45" s="586"/>
      <c r="O45" s="586"/>
      <c r="P45" s="586"/>
      <c r="Q45" s="586"/>
      <c r="R45" s="586"/>
      <c r="S45" s="586"/>
      <c r="T45" s="586"/>
      <c r="U45" s="586"/>
      <c r="V45" s="586"/>
      <c r="W45" s="586"/>
      <c r="X45" s="586"/>
      <c r="Y45" s="586"/>
      <c r="Z45" s="586"/>
    </row>
    <row r="46" spans="1:26" ht="24.75" thickBot="1" x14ac:dyDescent="0.3">
      <c r="A46" s="238" t="s">
        <v>15</v>
      </c>
      <c r="B46" s="239" t="s">
        <v>16</v>
      </c>
      <c r="C46" s="282" t="s">
        <v>242</v>
      </c>
      <c r="D46" s="283" t="s">
        <v>1</v>
      </c>
      <c r="E46" s="282" t="s">
        <v>243</v>
      </c>
      <c r="F46" s="283" t="s">
        <v>1</v>
      </c>
      <c r="G46" s="282" t="s">
        <v>263</v>
      </c>
      <c r="H46" s="283" t="s">
        <v>1</v>
      </c>
      <c r="I46" s="282" t="s">
        <v>264</v>
      </c>
      <c r="J46" s="283" t="s">
        <v>1</v>
      </c>
      <c r="K46" s="282" t="s">
        <v>265</v>
      </c>
      <c r="L46" s="283" t="s">
        <v>1</v>
      </c>
      <c r="M46" s="282" t="s">
        <v>267</v>
      </c>
      <c r="N46" s="283" t="s">
        <v>1</v>
      </c>
      <c r="O46" s="282" t="s">
        <v>268</v>
      </c>
      <c r="P46" s="283" t="s">
        <v>1</v>
      </c>
      <c r="Q46" s="282" t="s">
        <v>2</v>
      </c>
      <c r="R46" s="283" t="s">
        <v>1</v>
      </c>
      <c r="S46" s="282" t="s">
        <v>3</v>
      </c>
      <c r="T46" s="283" t="s">
        <v>1</v>
      </c>
      <c r="U46" s="282" t="s">
        <v>4</v>
      </c>
      <c r="V46" s="283" t="s">
        <v>1</v>
      </c>
      <c r="W46" s="282" t="s">
        <v>5</v>
      </c>
      <c r="X46" s="283" t="s">
        <v>1</v>
      </c>
      <c r="Y46" s="282" t="s">
        <v>6</v>
      </c>
      <c r="Z46" s="283" t="s">
        <v>1</v>
      </c>
    </row>
    <row r="47" spans="1:26" ht="15.75" thickTop="1" x14ac:dyDescent="0.25">
      <c r="A47" s="240" t="s">
        <v>11</v>
      </c>
      <c r="B47" s="241">
        <v>2104</v>
      </c>
      <c r="C47" s="499">
        <v>514</v>
      </c>
      <c r="D47" s="507">
        <f>((C47/$B47))-1</f>
        <v>-0.75570342205323193</v>
      </c>
      <c r="E47" s="499">
        <v>664</v>
      </c>
      <c r="F47" s="507">
        <f>((E47/$B47))-1</f>
        <v>-0.68441064638783278</v>
      </c>
      <c r="G47" s="242">
        <v>1113</v>
      </c>
      <c r="H47" s="243">
        <f>((G47/$B47))-1</f>
        <v>-0.4710076045627376</v>
      </c>
      <c r="I47" s="476">
        <v>1183</v>
      </c>
      <c r="J47" s="243">
        <f>((I47/$B47))-1</f>
        <v>-0.43773764258555137</v>
      </c>
      <c r="K47" s="476">
        <v>1096</v>
      </c>
      <c r="L47" s="243">
        <f>((K47/$B47))-1</f>
        <v>-0.47908745247148288</v>
      </c>
      <c r="M47" s="476">
        <v>1314</v>
      </c>
      <c r="N47" s="243">
        <f>((M47/$B47))-1</f>
        <v>-0.37547528517110262</v>
      </c>
      <c r="O47" s="476">
        <v>1191</v>
      </c>
      <c r="P47" s="243">
        <f>((O47/$B47))-1</f>
        <v>-0.43393536121673004</v>
      </c>
      <c r="Q47" s="476">
        <v>1702</v>
      </c>
      <c r="R47" s="243">
        <f>((Q47/$B47))-1</f>
        <v>-0.19106463878326996</v>
      </c>
      <c r="S47" s="499">
        <v>1764</v>
      </c>
      <c r="T47" s="507">
        <f t="shared" ref="T47:T51" si="36">S47/$B47</f>
        <v>0.83840304182509506</v>
      </c>
      <c r="U47" s="499">
        <v>1733</v>
      </c>
      <c r="V47" s="507">
        <f t="shared" ref="V47:V51" si="37">U47/$B47</f>
        <v>0.8236692015209125</v>
      </c>
      <c r="W47" s="499">
        <v>1699</v>
      </c>
      <c r="X47" s="507">
        <f t="shared" ref="X47:X51" si="38">W47/$B47</f>
        <v>0.80750950570342206</v>
      </c>
      <c r="Y47" s="499">
        <v>1764</v>
      </c>
      <c r="Z47" s="507">
        <f t="shared" ref="Z47:Z51" si="39">Y47/$B47</f>
        <v>0.83840304182509506</v>
      </c>
    </row>
    <row r="48" spans="1:26" x14ac:dyDescent="0.25">
      <c r="A48" s="240" t="s">
        <v>43</v>
      </c>
      <c r="B48" s="241">
        <v>789</v>
      </c>
      <c r="C48" s="499">
        <v>227</v>
      </c>
      <c r="D48" s="507">
        <f t="shared" ref="D48:D51" si="40">((C48/$B48))-1</f>
        <v>-0.7122940430925222</v>
      </c>
      <c r="E48" s="499">
        <v>382</v>
      </c>
      <c r="F48" s="507">
        <f t="shared" ref="F48:F51" si="41">((E48/$B48))-1</f>
        <v>-0.51584283903675532</v>
      </c>
      <c r="G48" s="242">
        <v>659</v>
      </c>
      <c r="H48" s="243">
        <f t="shared" ref="H48:H51" si="42">((G48/$B48))-1</f>
        <v>-0.16476552598225602</v>
      </c>
      <c r="I48" s="476">
        <v>508</v>
      </c>
      <c r="J48" s="243">
        <f t="shared" ref="J48:J51" si="43">((I48/$B48))-1</f>
        <v>-0.3561470215462611</v>
      </c>
      <c r="K48" s="476">
        <v>603</v>
      </c>
      <c r="L48" s="243">
        <f t="shared" ref="L48:L51" si="44">((K48/$B48))-1</f>
        <v>-0.23574144486692017</v>
      </c>
      <c r="M48" s="476">
        <v>190</v>
      </c>
      <c r="N48" s="243">
        <f t="shared" ref="N48:N51" si="45">((M48/$B48))-1</f>
        <v>-0.75918884664131814</v>
      </c>
      <c r="O48" s="476">
        <v>572</v>
      </c>
      <c r="P48" s="243">
        <f t="shared" ref="P48:P51" si="46">((O48/$B48))-1</f>
        <v>-0.27503168567807346</v>
      </c>
      <c r="Q48" s="476">
        <v>632</v>
      </c>
      <c r="R48" s="243">
        <f t="shared" ref="R48:R51" si="47">((Q48/$B48))-1</f>
        <v>-0.19898605830164762</v>
      </c>
      <c r="S48" s="499">
        <v>581</v>
      </c>
      <c r="T48" s="507">
        <f>S48/$B48</f>
        <v>0.73637515842839041</v>
      </c>
      <c r="U48" s="499">
        <v>587</v>
      </c>
      <c r="V48" s="507">
        <f>U48/$B48</f>
        <v>0.74397972116603295</v>
      </c>
      <c r="W48" s="499">
        <v>631</v>
      </c>
      <c r="X48" s="507">
        <f>W48/$B48</f>
        <v>0.7997465145754119</v>
      </c>
      <c r="Y48" s="499">
        <v>491</v>
      </c>
      <c r="Z48" s="507">
        <f t="shared" si="39"/>
        <v>0.62230671736375154</v>
      </c>
    </row>
    <row r="49" spans="1:26" x14ac:dyDescent="0.25">
      <c r="A49" s="244" t="s">
        <v>13</v>
      </c>
      <c r="B49" s="245">
        <v>125</v>
      </c>
      <c r="C49" s="501">
        <v>269</v>
      </c>
      <c r="D49" s="508">
        <f t="shared" si="40"/>
        <v>1.1520000000000001</v>
      </c>
      <c r="E49" s="499">
        <v>501</v>
      </c>
      <c r="F49" s="508">
        <f t="shared" si="41"/>
        <v>3.008</v>
      </c>
      <c r="G49" s="246">
        <v>451</v>
      </c>
      <c r="H49" s="247">
        <f t="shared" si="42"/>
        <v>2.6080000000000001</v>
      </c>
      <c r="I49" s="476">
        <v>483</v>
      </c>
      <c r="J49" s="247">
        <f t="shared" si="43"/>
        <v>2.8639999999999999</v>
      </c>
      <c r="K49" s="476">
        <v>227</v>
      </c>
      <c r="L49" s="247">
        <f t="shared" si="44"/>
        <v>0.81600000000000006</v>
      </c>
      <c r="M49" s="476">
        <v>496</v>
      </c>
      <c r="N49" s="247">
        <f t="shared" si="45"/>
        <v>2.968</v>
      </c>
      <c r="O49" s="476">
        <v>435</v>
      </c>
      <c r="P49" s="247">
        <f t="shared" si="46"/>
        <v>2.48</v>
      </c>
      <c r="Q49" s="476">
        <v>350</v>
      </c>
      <c r="R49" s="247">
        <f t="shared" si="47"/>
        <v>1.7999999999999998</v>
      </c>
      <c r="S49" s="501">
        <v>337</v>
      </c>
      <c r="T49" s="507">
        <f t="shared" si="36"/>
        <v>2.6960000000000002</v>
      </c>
      <c r="U49" s="499">
        <v>308</v>
      </c>
      <c r="V49" s="507">
        <f t="shared" si="37"/>
        <v>2.464</v>
      </c>
      <c r="W49" s="499">
        <v>287</v>
      </c>
      <c r="X49" s="507">
        <f t="shared" si="38"/>
        <v>2.2959999999999998</v>
      </c>
      <c r="Y49" s="499">
        <v>373</v>
      </c>
      <c r="Z49" s="507">
        <f t="shared" si="39"/>
        <v>2.984</v>
      </c>
    </row>
    <row r="50" spans="1:26" ht="15.75" thickBot="1" x14ac:dyDescent="0.3">
      <c r="A50" s="248" t="s">
        <v>14</v>
      </c>
      <c r="B50" s="249">
        <v>1315</v>
      </c>
      <c r="C50" s="505">
        <v>272</v>
      </c>
      <c r="D50" s="506">
        <f t="shared" si="40"/>
        <v>-0.7931558935361217</v>
      </c>
      <c r="E50" s="509">
        <v>319</v>
      </c>
      <c r="F50" s="506">
        <f t="shared" si="41"/>
        <v>-0.75741444866920149</v>
      </c>
      <c r="G50" s="250">
        <v>465</v>
      </c>
      <c r="H50" s="251">
        <f t="shared" si="42"/>
        <v>-0.64638783269961975</v>
      </c>
      <c r="I50" s="477">
        <v>248</v>
      </c>
      <c r="J50" s="251">
        <f t="shared" si="43"/>
        <v>-0.81140684410646391</v>
      </c>
      <c r="K50" s="477">
        <v>300</v>
      </c>
      <c r="L50" s="251">
        <f t="shared" si="44"/>
        <v>-0.77186311787072248</v>
      </c>
      <c r="M50" s="477">
        <v>391</v>
      </c>
      <c r="N50" s="251">
        <f t="shared" si="45"/>
        <v>-0.70266159695817487</v>
      </c>
      <c r="O50" s="477">
        <v>521</v>
      </c>
      <c r="P50" s="251">
        <f t="shared" si="46"/>
        <v>-0.6038022813688213</v>
      </c>
      <c r="Q50" s="477">
        <v>656</v>
      </c>
      <c r="R50" s="251">
        <f t="shared" si="47"/>
        <v>-0.50114068441064641</v>
      </c>
      <c r="S50" s="509">
        <v>497</v>
      </c>
      <c r="T50" s="530">
        <f t="shared" si="36"/>
        <v>0.37794676806083649</v>
      </c>
      <c r="U50" s="509">
        <v>421</v>
      </c>
      <c r="V50" s="530">
        <f t="shared" si="37"/>
        <v>0.32015209125475286</v>
      </c>
      <c r="W50" s="509">
        <v>548</v>
      </c>
      <c r="X50" s="530">
        <f t="shared" si="38"/>
        <v>0.41673003802281366</v>
      </c>
      <c r="Y50" s="509">
        <v>571</v>
      </c>
      <c r="Z50" s="530">
        <f t="shared" si="39"/>
        <v>0.43422053231939162</v>
      </c>
    </row>
    <row r="51" spans="1:26" ht="15.75" thickBot="1" x14ac:dyDescent="0.3">
      <c r="A51" s="56" t="s">
        <v>7</v>
      </c>
      <c r="B51" s="59">
        <f>SUM(B47:B50)</f>
        <v>4333</v>
      </c>
      <c r="C51" s="63">
        <f>SUM(C47:C50)</f>
        <v>1282</v>
      </c>
      <c r="D51" s="77">
        <f t="shared" si="40"/>
        <v>-0.7041310870066928</v>
      </c>
      <c r="E51" s="63">
        <f>SUM(E47:E50)</f>
        <v>1866</v>
      </c>
      <c r="F51" s="77">
        <f t="shared" si="41"/>
        <v>-0.56935148857604423</v>
      </c>
      <c r="G51" s="63">
        <f>SUM(G47:G50)</f>
        <v>2688</v>
      </c>
      <c r="H51" s="77">
        <f t="shared" si="42"/>
        <v>-0.37964458804523427</v>
      </c>
      <c r="I51" s="63">
        <f>SUM(I47:I50)</f>
        <v>2422</v>
      </c>
      <c r="J51" s="77">
        <f t="shared" si="43"/>
        <v>-0.44103392568659128</v>
      </c>
      <c r="K51" s="63">
        <f>SUM(K47:K50)</f>
        <v>2226</v>
      </c>
      <c r="L51" s="77">
        <f t="shared" si="44"/>
        <v>-0.48626817447495962</v>
      </c>
      <c r="M51" s="63">
        <f>SUM(M47:M50)</f>
        <v>2391</v>
      </c>
      <c r="N51" s="77">
        <f t="shared" si="45"/>
        <v>-0.44818832217862914</v>
      </c>
      <c r="O51" s="63">
        <f>SUM(O47:O50)</f>
        <v>2719</v>
      </c>
      <c r="P51" s="77">
        <f t="shared" si="46"/>
        <v>-0.3724901915531964</v>
      </c>
      <c r="Q51" s="63">
        <f>SUM(Q47:Q50)</f>
        <v>3340</v>
      </c>
      <c r="R51" s="77">
        <f t="shared" si="47"/>
        <v>-0.22917147472882526</v>
      </c>
      <c r="S51" s="504">
        <f>SUM(S47:S50)</f>
        <v>3179</v>
      </c>
      <c r="T51" s="570">
        <f t="shared" si="36"/>
        <v>0.73367182090930072</v>
      </c>
      <c r="U51" s="504">
        <f>SUM(U47:U50)</f>
        <v>3049</v>
      </c>
      <c r="V51" s="570">
        <f t="shared" si="37"/>
        <v>0.70366951303946457</v>
      </c>
      <c r="W51" s="504">
        <f>SUM(W47:W50)</f>
        <v>3165</v>
      </c>
      <c r="X51" s="570">
        <f t="shared" si="38"/>
        <v>0.73044080313870297</v>
      </c>
      <c r="Y51" s="504">
        <f>SUM(Y47:Y50)</f>
        <v>3199</v>
      </c>
      <c r="Z51" s="570">
        <f t="shared" si="39"/>
        <v>0.73828756058158318</v>
      </c>
    </row>
    <row r="54" spans="1:26" ht="15.75" x14ac:dyDescent="0.25">
      <c r="A54" s="585" t="s">
        <v>293</v>
      </c>
      <c r="B54" s="586"/>
      <c r="C54" s="586"/>
      <c r="D54" s="586"/>
      <c r="E54" s="586"/>
      <c r="F54" s="586"/>
      <c r="G54" s="586"/>
      <c r="H54" s="586"/>
      <c r="I54" s="586"/>
      <c r="J54" s="586"/>
      <c r="K54" s="586"/>
      <c r="L54" s="586"/>
      <c r="M54" s="586"/>
      <c r="N54" s="586"/>
      <c r="O54" s="586"/>
      <c r="P54" s="586"/>
      <c r="Q54" s="586"/>
      <c r="R54" s="586"/>
      <c r="S54" s="586"/>
      <c r="T54" s="586"/>
      <c r="U54" s="586"/>
      <c r="V54" s="586"/>
      <c r="W54" s="586"/>
      <c r="X54" s="586"/>
      <c r="Y54" s="586"/>
      <c r="Z54" s="586"/>
    </row>
    <row r="55" spans="1:26" ht="24.75" thickBot="1" x14ac:dyDescent="0.3">
      <c r="A55" s="82" t="s">
        <v>15</v>
      </c>
      <c r="B55" s="83" t="s">
        <v>16</v>
      </c>
      <c r="C55" s="510" t="s">
        <v>242</v>
      </c>
      <c r="D55" s="511" t="s">
        <v>1</v>
      </c>
      <c r="E55" s="510" t="s">
        <v>243</v>
      </c>
      <c r="F55" s="511" t="s">
        <v>1</v>
      </c>
      <c r="G55" s="282" t="s">
        <v>263</v>
      </c>
      <c r="H55" s="283" t="s">
        <v>1</v>
      </c>
      <c r="I55" s="282" t="s">
        <v>264</v>
      </c>
      <c r="J55" s="283" t="s">
        <v>1</v>
      </c>
      <c r="K55" s="282" t="s">
        <v>265</v>
      </c>
      <c r="L55" s="283" t="s">
        <v>1</v>
      </c>
      <c r="M55" s="282" t="s">
        <v>267</v>
      </c>
      <c r="N55" s="283" t="s">
        <v>1</v>
      </c>
      <c r="O55" s="282" t="s">
        <v>268</v>
      </c>
      <c r="P55" s="283" t="s">
        <v>1</v>
      </c>
      <c r="Q55" s="282" t="s">
        <v>2</v>
      </c>
      <c r="R55" s="283" t="s">
        <v>1</v>
      </c>
      <c r="S55" s="282" t="s">
        <v>3</v>
      </c>
      <c r="T55" s="283" t="s">
        <v>1</v>
      </c>
      <c r="U55" s="282" t="s">
        <v>4</v>
      </c>
      <c r="V55" s="283" t="s">
        <v>1</v>
      </c>
      <c r="W55" s="282" t="s">
        <v>5</v>
      </c>
      <c r="X55" s="283" t="s">
        <v>1</v>
      </c>
      <c r="Y55" s="282" t="s">
        <v>6</v>
      </c>
      <c r="Z55" s="283" t="s">
        <v>1</v>
      </c>
    </row>
    <row r="56" spans="1:26" ht="15.75" thickTop="1" x14ac:dyDescent="0.25">
      <c r="A56" s="531" t="s">
        <v>54</v>
      </c>
      <c r="B56" s="37">
        <v>90</v>
      </c>
      <c r="C56" s="567">
        <v>261</v>
      </c>
      <c r="D56" s="569">
        <f>((C56/$B56))-1</f>
        <v>1.9</v>
      </c>
      <c r="E56" s="567">
        <v>346</v>
      </c>
      <c r="F56" s="569">
        <f>((E56/$B56))-1</f>
        <v>2.8444444444444446</v>
      </c>
      <c r="G56" s="567">
        <v>396</v>
      </c>
      <c r="H56" s="569">
        <f>((G56/$B56))-1</f>
        <v>3.4000000000000004</v>
      </c>
      <c r="I56" s="567">
        <v>223</v>
      </c>
      <c r="J56" s="569">
        <f>((I56/$B56))-1</f>
        <v>1.4777777777777779</v>
      </c>
      <c r="K56" s="567">
        <v>304</v>
      </c>
      <c r="L56" s="569">
        <f>((K56/$B56))-1</f>
        <v>2.3777777777777778</v>
      </c>
      <c r="M56" s="567">
        <v>298</v>
      </c>
      <c r="N56" s="569">
        <f>((M56/$B56))-1</f>
        <v>2.3111111111111109</v>
      </c>
      <c r="O56" s="567">
        <v>359</v>
      </c>
      <c r="P56" s="569">
        <f>((O56/$B56))-1</f>
        <v>2.9888888888888889</v>
      </c>
      <c r="Q56" s="567">
        <v>289</v>
      </c>
      <c r="R56" s="569">
        <f>((Q56/$B56))-1</f>
        <v>2.2111111111111112</v>
      </c>
      <c r="S56" s="395">
        <v>230</v>
      </c>
      <c r="T56" s="397">
        <f t="shared" ref="T56:T65" si="48">S56/$B56</f>
        <v>2.5555555555555554</v>
      </c>
      <c r="U56" s="395">
        <v>353</v>
      </c>
      <c r="V56" s="397">
        <f>U56/$B56</f>
        <v>3.9222222222222221</v>
      </c>
      <c r="W56" s="395">
        <v>305</v>
      </c>
      <c r="X56" s="397">
        <f>W56/$B56</f>
        <v>3.3888888888888888</v>
      </c>
      <c r="Y56" s="395">
        <v>240</v>
      </c>
      <c r="Z56" s="397">
        <f t="shared" ref="Z56:Z65" si="49">Y56/$B56</f>
        <v>2.6666666666666665</v>
      </c>
    </row>
    <row r="57" spans="1:26" ht="36" x14ac:dyDescent="0.25">
      <c r="A57" s="532" t="s">
        <v>55</v>
      </c>
      <c r="B57" s="533" t="s">
        <v>102</v>
      </c>
      <c r="C57" s="500">
        <v>73</v>
      </c>
      <c r="D57" s="534"/>
      <c r="E57" s="500">
        <v>60</v>
      </c>
      <c r="F57" s="534"/>
      <c r="G57" s="500">
        <v>76</v>
      </c>
      <c r="H57" s="534"/>
      <c r="I57" s="500">
        <v>55</v>
      </c>
      <c r="J57" s="534"/>
      <c r="K57" s="500">
        <v>67</v>
      </c>
      <c r="L57" s="534"/>
      <c r="M57" s="500">
        <v>91</v>
      </c>
      <c r="N57" s="534"/>
      <c r="O57" s="500">
        <v>84</v>
      </c>
      <c r="P57" s="534"/>
      <c r="Q57" s="500">
        <v>59</v>
      </c>
      <c r="R57" s="534"/>
      <c r="S57" s="499">
        <v>61</v>
      </c>
      <c r="T57" s="397" t="e">
        <f t="shared" si="48"/>
        <v>#VALUE!</v>
      </c>
      <c r="U57" s="499">
        <v>54</v>
      </c>
      <c r="V57" s="397" t="e">
        <f t="shared" ref="V57:V65" si="50">U57/$B57</f>
        <v>#VALUE!</v>
      </c>
      <c r="W57" s="499">
        <v>69</v>
      </c>
      <c r="X57" s="397" t="e">
        <f t="shared" ref="X57:X65" si="51">W57/$B57</f>
        <v>#VALUE!</v>
      </c>
      <c r="Y57" s="499">
        <v>84</v>
      </c>
      <c r="Z57" s="397" t="e">
        <f t="shared" si="49"/>
        <v>#VALUE!</v>
      </c>
    </row>
    <row r="58" spans="1:26" x14ac:dyDescent="0.25">
      <c r="A58" s="532" t="s">
        <v>56</v>
      </c>
      <c r="B58" s="533">
        <v>90</v>
      </c>
      <c r="C58" s="500">
        <v>87</v>
      </c>
      <c r="D58" s="519">
        <f t="shared" ref="D58:D65" si="52">((C58/$B58))-1</f>
        <v>-3.3333333333333326E-2</v>
      </c>
      <c r="E58" s="500">
        <v>60</v>
      </c>
      <c r="F58" s="519">
        <f t="shared" ref="F58:F65" si="53">((E58/$B58))-1</f>
        <v>-0.33333333333333337</v>
      </c>
      <c r="G58" s="500">
        <v>56</v>
      </c>
      <c r="H58" s="519">
        <f t="shared" ref="H58:H65" si="54">((G58/$B58))-1</f>
        <v>-0.37777777777777777</v>
      </c>
      <c r="I58" s="500">
        <v>101</v>
      </c>
      <c r="J58" s="519">
        <f t="shared" ref="J58:J65" si="55">((I58/$B58))-1</f>
        <v>0.12222222222222223</v>
      </c>
      <c r="K58" s="500">
        <v>54</v>
      </c>
      <c r="L58" s="519">
        <f t="shared" ref="L58:L65" si="56">((K58/$B58))-1</f>
        <v>-0.4</v>
      </c>
      <c r="M58" s="500">
        <v>131</v>
      </c>
      <c r="N58" s="519">
        <f t="shared" ref="N58:N65" si="57">((M58/$B58))-1</f>
        <v>0.45555555555555549</v>
      </c>
      <c r="O58" s="500">
        <v>90</v>
      </c>
      <c r="P58" s="519">
        <f t="shared" ref="P58:P65" si="58">((O58/$B58))-1</f>
        <v>0</v>
      </c>
      <c r="Q58" s="500">
        <v>160</v>
      </c>
      <c r="R58" s="519">
        <f t="shared" ref="R58:R65" si="59">((Q58/$B58))-1</f>
        <v>0.77777777777777768</v>
      </c>
      <c r="S58" s="499">
        <v>204</v>
      </c>
      <c r="T58" s="397">
        <f t="shared" si="48"/>
        <v>2.2666666666666666</v>
      </c>
      <c r="U58" s="499">
        <v>71</v>
      </c>
      <c r="V58" s="397">
        <f t="shared" si="50"/>
        <v>0.78888888888888886</v>
      </c>
      <c r="W58" s="499">
        <v>179</v>
      </c>
      <c r="X58" s="397">
        <f t="shared" si="51"/>
        <v>1.9888888888888889</v>
      </c>
      <c r="Y58" s="499">
        <v>200</v>
      </c>
      <c r="Z58" s="397">
        <f t="shared" si="49"/>
        <v>2.2222222222222223</v>
      </c>
    </row>
    <row r="59" spans="1:26" x14ac:dyDescent="0.25">
      <c r="A59" s="532" t="s">
        <v>57</v>
      </c>
      <c r="B59" s="533">
        <v>60</v>
      </c>
      <c r="C59" s="500">
        <v>78</v>
      </c>
      <c r="D59" s="519">
        <f t="shared" si="52"/>
        <v>0.30000000000000004</v>
      </c>
      <c r="E59" s="500">
        <v>85</v>
      </c>
      <c r="F59" s="519">
        <f t="shared" si="53"/>
        <v>0.41666666666666674</v>
      </c>
      <c r="G59" s="500">
        <v>83</v>
      </c>
      <c r="H59" s="519">
        <f t="shared" si="54"/>
        <v>0.3833333333333333</v>
      </c>
      <c r="I59" s="500">
        <v>54</v>
      </c>
      <c r="J59" s="519">
        <f t="shared" si="55"/>
        <v>-9.9999999999999978E-2</v>
      </c>
      <c r="K59" s="500">
        <v>69</v>
      </c>
      <c r="L59" s="519">
        <f t="shared" si="56"/>
        <v>0.14999999999999991</v>
      </c>
      <c r="M59" s="500">
        <v>104</v>
      </c>
      <c r="N59" s="519">
        <f t="shared" si="57"/>
        <v>0.73333333333333339</v>
      </c>
      <c r="O59" s="500">
        <v>147</v>
      </c>
      <c r="P59" s="519">
        <f t="shared" si="58"/>
        <v>1.4500000000000002</v>
      </c>
      <c r="Q59" s="500">
        <v>127</v>
      </c>
      <c r="R59" s="519">
        <f t="shared" si="59"/>
        <v>1.1166666666666667</v>
      </c>
      <c r="S59" s="499">
        <v>58</v>
      </c>
      <c r="T59" s="397">
        <f t="shared" si="48"/>
        <v>0.96666666666666667</v>
      </c>
      <c r="U59" s="499">
        <v>37</v>
      </c>
      <c r="V59" s="397">
        <f t="shared" si="50"/>
        <v>0.6166666666666667</v>
      </c>
      <c r="W59" s="499">
        <v>81</v>
      </c>
      <c r="X59" s="397">
        <f t="shared" si="51"/>
        <v>1.35</v>
      </c>
      <c r="Y59" s="499">
        <v>51</v>
      </c>
      <c r="Z59" s="397">
        <f t="shared" si="49"/>
        <v>0.85</v>
      </c>
    </row>
    <row r="60" spans="1:26" x14ac:dyDescent="0.25">
      <c r="A60" s="532" t="s">
        <v>58</v>
      </c>
      <c r="B60" s="533">
        <v>126</v>
      </c>
      <c r="C60" s="500">
        <v>178</v>
      </c>
      <c r="D60" s="519">
        <f t="shared" si="52"/>
        <v>0.41269841269841279</v>
      </c>
      <c r="E60" s="500">
        <v>154</v>
      </c>
      <c r="F60" s="519">
        <f t="shared" si="53"/>
        <v>0.22222222222222232</v>
      </c>
      <c r="G60" s="500">
        <v>319</v>
      </c>
      <c r="H60" s="519">
        <f t="shared" si="54"/>
        <v>1.5317460317460316</v>
      </c>
      <c r="I60" s="500">
        <v>238</v>
      </c>
      <c r="J60" s="519">
        <f t="shared" si="55"/>
        <v>0.88888888888888884</v>
      </c>
      <c r="K60" s="500">
        <v>108</v>
      </c>
      <c r="L60" s="519">
        <f t="shared" si="56"/>
        <v>-0.1428571428571429</v>
      </c>
      <c r="M60" s="500">
        <v>164</v>
      </c>
      <c r="N60" s="519">
        <f t="shared" si="57"/>
        <v>0.30158730158730163</v>
      </c>
      <c r="O60" s="500">
        <v>55</v>
      </c>
      <c r="P60" s="519">
        <f t="shared" si="58"/>
        <v>-0.56349206349206349</v>
      </c>
      <c r="Q60" s="500">
        <v>364</v>
      </c>
      <c r="R60" s="519">
        <f t="shared" si="59"/>
        <v>1.8888888888888888</v>
      </c>
      <c r="S60" s="499">
        <v>182</v>
      </c>
      <c r="T60" s="397">
        <f t="shared" si="48"/>
        <v>1.4444444444444444</v>
      </c>
      <c r="U60" s="499">
        <v>157</v>
      </c>
      <c r="V60" s="397">
        <f t="shared" si="50"/>
        <v>1.246031746031746</v>
      </c>
      <c r="W60" s="499">
        <v>414</v>
      </c>
      <c r="X60" s="397">
        <f t="shared" si="51"/>
        <v>3.2857142857142856</v>
      </c>
      <c r="Y60" s="499">
        <v>139</v>
      </c>
      <c r="Z60" s="397">
        <f t="shared" si="49"/>
        <v>1.1031746031746033</v>
      </c>
    </row>
    <row r="61" spans="1:26" x14ac:dyDescent="0.25">
      <c r="A61" s="535" t="s">
        <v>59</v>
      </c>
      <c r="B61" s="533">
        <v>120</v>
      </c>
      <c r="C61" s="500">
        <v>294</v>
      </c>
      <c r="D61" s="519">
        <f t="shared" si="52"/>
        <v>1.4500000000000002</v>
      </c>
      <c r="E61" s="500">
        <v>235</v>
      </c>
      <c r="F61" s="519">
        <f t="shared" si="53"/>
        <v>0.95833333333333326</v>
      </c>
      <c r="G61" s="500">
        <v>400</v>
      </c>
      <c r="H61" s="519">
        <f t="shared" si="54"/>
        <v>2.3333333333333335</v>
      </c>
      <c r="I61" s="500">
        <v>349</v>
      </c>
      <c r="J61" s="519">
        <f t="shared" si="55"/>
        <v>1.9083333333333332</v>
      </c>
      <c r="K61" s="500">
        <v>340</v>
      </c>
      <c r="L61" s="519">
        <f t="shared" si="56"/>
        <v>1.8333333333333335</v>
      </c>
      <c r="M61" s="500">
        <v>474</v>
      </c>
      <c r="N61" s="519">
        <f t="shared" si="57"/>
        <v>2.95</v>
      </c>
      <c r="O61" s="500">
        <v>316</v>
      </c>
      <c r="P61" s="519">
        <f t="shared" si="58"/>
        <v>1.6333333333333333</v>
      </c>
      <c r="Q61" s="500">
        <v>368</v>
      </c>
      <c r="R61" s="519">
        <f t="shared" si="59"/>
        <v>2.0666666666666669</v>
      </c>
      <c r="S61" s="499">
        <v>403</v>
      </c>
      <c r="T61" s="397">
        <f t="shared" si="48"/>
        <v>3.3583333333333334</v>
      </c>
      <c r="U61" s="499">
        <v>333</v>
      </c>
      <c r="V61" s="397">
        <f t="shared" si="50"/>
        <v>2.7749999999999999</v>
      </c>
      <c r="W61" s="499">
        <v>328</v>
      </c>
      <c r="X61" s="397">
        <f t="shared" si="51"/>
        <v>2.7333333333333334</v>
      </c>
      <c r="Y61" s="499">
        <v>377</v>
      </c>
      <c r="Z61" s="397">
        <f t="shared" si="49"/>
        <v>3.1416666666666666</v>
      </c>
    </row>
    <row r="62" spans="1:26" x14ac:dyDescent="0.25">
      <c r="A62" s="535" t="s">
        <v>60</v>
      </c>
      <c r="B62" s="533">
        <v>120</v>
      </c>
      <c r="C62" s="500">
        <v>13</v>
      </c>
      <c r="D62" s="519">
        <f t="shared" si="52"/>
        <v>-0.89166666666666661</v>
      </c>
      <c r="E62" s="500">
        <v>36</v>
      </c>
      <c r="F62" s="519">
        <f t="shared" si="53"/>
        <v>-0.7</v>
      </c>
      <c r="G62" s="500">
        <v>68</v>
      </c>
      <c r="H62" s="519">
        <f t="shared" si="54"/>
        <v>-0.43333333333333335</v>
      </c>
      <c r="I62" s="500">
        <v>40</v>
      </c>
      <c r="J62" s="519">
        <f t="shared" si="55"/>
        <v>-0.66666666666666674</v>
      </c>
      <c r="K62" s="500">
        <v>24</v>
      </c>
      <c r="L62" s="519">
        <f t="shared" si="56"/>
        <v>-0.8</v>
      </c>
      <c r="M62" s="500">
        <v>129</v>
      </c>
      <c r="N62" s="519">
        <f t="shared" si="57"/>
        <v>7.4999999999999956E-2</v>
      </c>
      <c r="O62" s="500">
        <v>27</v>
      </c>
      <c r="P62" s="519">
        <f t="shared" si="58"/>
        <v>-0.77500000000000002</v>
      </c>
      <c r="Q62" s="500">
        <v>71</v>
      </c>
      <c r="R62" s="519">
        <f t="shared" si="59"/>
        <v>-0.40833333333333333</v>
      </c>
      <c r="S62" s="501">
        <v>59</v>
      </c>
      <c r="T62" s="397">
        <f t="shared" si="48"/>
        <v>0.49166666666666664</v>
      </c>
      <c r="U62" s="499">
        <v>47</v>
      </c>
      <c r="V62" s="397">
        <f t="shared" si="50"/>
        <v>0.39166666666666666</v>
      </c>
      <c r="W62" s="499">
        <v>93</v>
      </c>
      <c r="X62" s="397">
        <f t="shared" si="51"/>
        <v>0.77500000000000002</v>
      </c>
      <c r="Y62" s="499">
        <v>142</v>
      </c>
      <c r="Z62" s="397">
        <f t="shared" si="49"/>
        <v>1.1833333333333333</v>
      </c>
    </row>
    <row r="63" spans="1:26" ht="24" x14ac:dyDescent="0.25">
      <c r="A63" s="532" t="s">
        <v>61</v>
      </c>
      <c r="B63" s="533">
        <v>80</v>
      </c>
      <c r="C63" s="500">
        <v>32</v>
      </c>
      <c r="D63" s="519">
        <f t="shared" si="52"/>
        <v>-0.6</v>
      </c>
      <c r="E63" s="500">
        <v>23</v>
      </c>
      <c r="F63" s="519">
        <f>((E63/$B63))-1</f>
        <v>-0.71250000000000002</v>
      </c>
      <c r="G63" s="500">
        <v>76</v>
      </c>
      <c r="H63" s="519">
        <f t="shared" si="54"/>
        <v>-5.0000000000000044E-2</v>
      </c>
      <c r="I63" s="500">
        <v>102</v>
      </c>
      <c r="J63" s="519">
        <f t="shared" si="55"/>
        <v>0.27499999999999991</v>
      </c>
      <c r="K63" s="500">
        <v>84</v>
      </c>
      <c r="L63" s="519">
        <f t="shared" si="56"/>
        <v>5.0000000000000044E-2</v>
      </c>
      <c r="M63" s="500">
        <v>89</v>
      </c>
      <c r="N63" s="519">
        <f t="shared" si="57"/>
        <v>0.11250000000000004</v>
      </c>
      <c r="O63" s="500">
        <v>33</v>
      </c>
      <c r="P63" s="519">
        <f t="shared" si="58"/>
        <v>-0.58750000000000002</v>
      </c>
      <c r="Q63" s="500">
        <v>99</v>
      </c>
      <c r="R63" s="519">
        <f>((Q63/$B63))-1</f>
        <v>0.23750000000000004</v>
      </c>
      <c r="S63" s="505">
        <v>77</v>
      </c>
      <c r="T63" s="508">
        <f t="shared" si="48"/>
        <v>0.96250000000000002</v>
      </c>
      <c r="U63" s="501">
        <v>98</v>
      </c>
      <c r="V63" s="508">
        <f t="shared" si="50"/>
        <v>1.2250000000000001</v>
      </c>
      <c r="W63" s="501">
        <v>75</v>
      </c>
      <c r="X63" s="508">
        <f t="shared" si="51"/>
        <v>0.9375</v>
      </c>
      <c r="Y63" s="501">
        <v>131</v>
      </c>
      <c r="Z63" s="508">
        <f t="shared" si="49"/>
        <v>1.6375</v>
      </c>
    </row>
    <row r="64" spans="1:26" ht="15.75" thickBot="1" x14ac:dyDescent="0.3">
      <c r="A64" s="532" t="s">
        <v>273</v>
      </c>
      <c r="B64" s="533">
        <v>10</v>
      </c>
      <c r="C64" s="500"/>
      <c r="D64" s="519">
        <f t="shared" ref="D64" si="60">C64/$B64</f>
        <v>0</v>
      </c>
      <c r="E64" s="500"/>
      <c r="F64" s="519">
        <f t="shared" ref="F64" si="61">E64/$B64</f>
        <v>0</v>
      </c>
      <c r="G64" s="500"/>
      <c r="H64" s="519">
        <f t="shared" ref="H64" si="62">G64/$B64</f>
        <v>0</v>
      </c>
      <c r="I64" s="536">
        <f t="shared" ref="I64" si="63">SUM(C64,E64,G64)</f>
        <v>0</v>
      </c>
      <c r="J64" s="537">
        <f t="shared" ref="J64" si="64">I64/($B64*3)</f>
        <v>0</v>
      </c>
      <c r="K64" s="500"/>
      <c r="L64" s="519">
        <f t="shared" ref="L64" si="65">K64/$B64</f>
        <v>0</v>
      </c>
      <c r="M64" s="500"/>
      <c r="N64" s="519">
        <f t="shared" ref="N64" si="66">M64/$B64</f>
        <v>0</v>
      </c>
      <c r="O64" s="536"/>
      <c r="P64" s="537">
        <f t="shared" ref="P64" si="67">O64/($B64*3)</f>
        <v>0</v>
      </c>
      <c r="Q64" s="538"/>
      <c r="R64" s="538"/>
      <c r="S64" s="505">
        <v>10</v>
      </c>
      <c r="T64" s="508">
        <f t="shared" si="48"/>
        <v>1</v>
      </c>
      <c r="U64" s="501">
        <v>12</v>
      </c>
      <c r="V64" s="508">
        <f t="shared" si="50"/>
        <v>1.2</v>
      </c>
      <c r="W64" s="501">
        <v>19</v>
      </c>
      <c r="X64" s="508">
        <f t="shared" si="51"/>
        <v>1.9</v>
      </c>
      <c r="Y64" s="501">
        <v>32</v>
      </c>
      <c r="Z64" s="508">
        <f t="shared" si="49"/>
        <v>3.2</v>
      </c>
    </row>
    <row r="65" spans="1:26" ht="15.75" thickBot="1" x14ac:dyDescent="0.3">
      <c r="A65" s="539" t="s">
        <v>7</v>
      </c>
      <c r="B65" s="533">
        <f>SUM(B56:B63)</f>
        <v>686</v>
      </c>
      <c r="C65" s="518">
        <f>SUM(C56:C64)</f>
        <v>1016</v>
      </c>
      <c r="D65" s="519">
        <f t="shared" si="52"/>
        <v>0.48104956268221577</v>
      </c>
      <c r="E65" s="518">
        <f>SUM(E56:E63)</f>
        <v>999</v>
      </c>
      <c r="F65" s="519">
        <f t="shared" si="53"/>
        <v>0.4562682215743441</v>
      </c>
      <c r="G65" s="518">
        <f>SUM(G56:G63)</f>
        <v>1474</v>
      </c>
      <c r="H65" s="519">
        <f t="shared" si="54"/>
        <v>1.1486880466472305</v>
      </c>
      <c r="I65" s="518">
        <f>SUM(I56:I63)</f>
        <v>1162</v>
      </c>
      <c r="J65" s="519">
        <f t="shared" si="55"/>
        <v>0.69387755102040827</v>
      </c>
      <c r="K65" s="518">
        <f>SUM(K56:K63)</f>
        <v>1050</v>
      </c>
      <c r="L65" s="519">
        <f t="shared" si="56"/>
        <v>0.53061224489795911</v>
      </c>
      <c r="M65" s="518">
        <f>SUM(M56:M63)</f>
        <v>1480</v>
      </c>
      <c r="N65" s="519">
        <f t="shared" si="57"/>
        <v>1.1574344023323615</v>
      </c>
      <c r="O65" s="518">
        <f>SUM(O56:O63)</f>
        <v>1111</v>
      </c>
      <c r="P65" s="519">
        <f t="shared" si="58"/>
        <v>0.61953352769679304</v>
      </c>
      <c r="Q65" s="518">
        <f>SUM(Q56:Q63)</f>
        <v>1537</v>
      </c>
      <c r="R65" s="519">
        <f t="shared" si="59"/>
        <v>1.240524781341108</v>
      </c>
      <c r="S65" s="524">
        <f>SUM(S56:S63)</f>
        <v>1274</v>
      </c>
      <c r="T65" s="525">
        <f t="shared" si="48"/>
        <v>1.8571428571428572</v>
      </c>
      <c r="U65" s="524">
        <f>SUM(U56:U63)</f>
        <v>1150</v>
      </c>
      <c r="V65" s="525">
        <f t="shared" si="50"/>
        <v>1.6763848396501457</v>
      </c>
      <c r="W65" s="524">
        <f>SUM(W56:W64)</f>
        <v>1563</v>
      </c>
      <c r="X65" s="525">
        <f t="shared" si="51"/>
        <v>2.2784256559766765</v>
      </c>
      <c r="Y65" s="524">
        <f>SUM(Y56:Y64)</f>
        <v>1396</v>
      </c>
      <c r="Z65" s="525">
        <f t="shared" si="49"/>
        <v>2.0349854227405246</v>
      </c>
    </row>
    <row r="68" spans="1:26" ht="15.75" x14ac:dyDescent="0.25">
      <c r="A68" s="585" t="s">
        <v>292</v>
      </c>
      <c r="B68" s="586"/>
      <c r="C68" s="586"/>
      <c r="D68" s="586"/>
      <c r="E68" s="586"/>
      <c r="F68" s="586"/>
      <c r="G68" s="586"/>
      <c r="H68" s="586"/>
      <c r="I68" s="586"/>
      <c r="J68" s="586"/>
      <c r="K68" s="586"/>
      <c r="L68" s="586"/>
      <c r="M68" s="586"/>
      <c r="N68" s="586"/>
      <c r="O68" s="586"/>
      <c r="P68" s="586"/>
      <c r="Q68" s="586"/>
      <c r="R68" s="586"/>
      <c r="S68" s="586"/>
      <c r="T68" s="586"/>
      <c r="U68" s="586"/>
      <c r="V68" s="586"/>
      <c r="W68" s="586"/>
      <c r="X68" s="586"/>
      <c r="Y68" s="586"/>
      <c r="Z68" s="586"/>
    </row>
    <row r="69" spans="1:26" ht="24.75" thickBot="1" x14ac:dyDescent="0.3">
      <c r="A69" s="226" t="s">
        <v>15</v>
      </c>
      <c r="B69" s="227" t="s">
        <v>16</v>
      </c>
      <c r="C69" s="282" t="s">
        <v>242</v>
      </c>
      <c r="D69" s="283" t="s">
        <v>1</v>
      </c>
      <c r="E69" s="282" t="s">
        <v>243</v>
      </c>
      <c r="F69" s="283" t="s">
        <v>1</v>
      </c>
      <c r="G69" s="282" t="s">
        <v>263</v>
      </c>
      <c r="H69" s="283" t="s">
        <v>1</v>
      </c>
      <c r="I69" s="282" t="s">
        <v>264</v>
      </c>
      <c r="J69" s="283" t="s">
        <v>1</v>
      </c>
      <c r="K69" s="282" t="s">
        <v>265</v>
      </c>
      <c r="L69" s="283" t="s">
        <v>1</v>
      </c>
      <c r="M69" s="282" t="s">
        <v>267</v>
      </c>
      <c r="N69" s="283" t="s">
        <v>1</v>
      </c>
      <c r="O69" s="282" t="s">
        <v>268</v>
      </c>
      <c r="P69" s="283" t="s">
        <v>1</v>
      </c>
      <c r="Q69" s="282" t="s">
        <v>2</v>
      </c>
      <c r="R69" s="283" t="s">
        <v>1</v>
      </c>
      <c r="S69" s="282" t="s">
        <v>3</v>
      </c>
      <c r="T69" s="283" t="s">
        <v>1</v>
      </c>
      <c r="U69" s="282" t="s">
        <v>4</v>
      </c>
      <c r="V69" s="283" t="s">
        <v>1</v>
      </c>
      <c r="W69" s="282" t="s">
        <v>5</v>
      </c>
      <c r="X69" s="283" t="s">
        <v>1</v>
      </c>
      <c r="Y69" s="282" t="s">
        <v>6</v>
      </c>
      <c r="Z69" s="283" t="s">
        <v>1</v>
      </c>
    </row>
    <row r="70" spans="1:26" ht="15.75" thickTop="1" x14ac:dyDescent="0.25">
      <c r="A70" s="228" t="s">
        <v>9</v>
      </c>
      <c r="B70" s="1">
        <v>666</v>
      </c>
      <c r="C70" s="395">
        <v>586</v>
      </c>
      <c r="D70" s="397">
        <f>((C70/$B70))-1</f>
        <v>-0.12012012012012008</v>
      </c>
      <c r="E70" s="395">
        <v>557</v>
      </c>
      <c r="F70" s="397">
        <f>((E70/$B70))-1</f>
        <v>-0.16366366366366369</v>
      </c>
      <c r="G70" s="2">
        <v>645</v>
      </c>
      <c r="H70" s="5">
        <f>((G70/$B70))-1</f>
        <v>-3.1531531531531543E-2</v>
      </c>
      <c r="I70" s="395">
        <v>461</v>
      </c>
      <c r="J70" s="5">
        <f>((I70/$B70))-1</f>
        <v>-0.30780780780780781</v>
      </c>
      <c r="K70" s="395">
        <v>563</v>
      </c>
      <c r="L70" s="5">
        <f>((K70/$B70))-1</f>
        <v>-0.15465465465465467</v>
      </c>
      <c r="M70" s="395">
        <v>651</v>
      </c>
      <c r="N70" s="5">
        <f>((M70/$B70))-1</f>
        <v>-2.2522522522522515E-2</v>
      </c>
      <c r="O70" s="395">
        <v>619</v>
      </c>
      <c r="P70" s="5">
        <f>((O70/$B70))-1</f>
        <v>-7.057057057057059E-2</v>
      </c>
      <c r="Q70" s="395">
        <v>730</v>
      </c>
      <c r="R70" s="5">
        <f>((Q70/$B70))-1</f>
        <v>9.6096096096096151E-2</v>
      </c>
      <c r="S70" s="395">
        <v>720</v>
      </c>
      <c r="T70" s="397">
        <f t="shared" ref="T70:T76" si="68">S70/$B70</f>
        <v>1.0810810810810811</v>
      </c>
      <c r="U70" s="395">
        <v>539</v>
      </c>
      <c r="V70" s="397">
        <f t="shared" ref="V70:V76" si="69">U70/$B70</f>
        <v>0.80930930930930933</v>
      </c>
      <c r="W70" s="395">
        <v>555</v>
      </c>
      <c r="X70" s="397">
        <f t="shared" ref="X70:X76" si="70">W70/$B70</f>
        <v>0.83333333333333337</v>
      </c>
      <c r="Y70" s="395">
        <v>514</v>
      </c>
      <c r="Z70" s="397">
        <f t="shared" ref="Z70:Z76" si="71">Y70/$B70</f>
        <v>0.77177177177177181</v>
      </c>
    </row>
    <row r="71" spans="1:26" x14ac:dyDescent="0.25">
      <c r="A71" s="228" t="s">
        <v>10</v>
      </c>
      <c r="B71" s="229">
        <v>2664</v>
      </c>
      <c r="C71" s="499">
        <v>1906</v>
      </c>
      <c r="D71" s="397">
        <f t="shared" ref="D71:D76" si="72">((C71/$B71))-1</f>
        <v>-0.28453453453453459</v>
      </c>
      <c r="E71" s="499">
        <v>1818</v>
      </c>
      <c r="F71" s="397">
        <f t="shared" ref="F71:F76" si="73">((E71/$B71))-1</f>
        <v>-0.31756756756756754</v>
      </c>
      <c r="G71" s="230">
        <v>2284</v>
      </c>
      <c r="H71" s="5">
        <f t="shared" ref="H71:H76" si="74">((G71/$B71))-1</f>
        <v>-0.14264264264264259</v>
      </c>
      <c r="I71" s="476">
        <v>1594</v>
      </c>
      <c r="J71" s="5">
        <f t="shared" ref="J71:J76" si="75">((I71/$B71))-1</f>
        <v>-0.40165165165165162</v>
      </c>
      <c r="K71" s="476">
        <v>2184</v>
      </c>
      <c r="L71" s="5">
        <f t="shared" ref="L71:L76" si="76">((K71/$B71))-1</f>
        <v>-0.18018018018018023</v>
      </c>
      <c r="M71" s="476">
        <v>2223</v>
      </c>
      <c r="N71" s="5">
        <f t="shared" ref="N71:N76" si="77">((M71/$B71))-1</f>
        <v>-0.16554054054054057</v>
      </c>
      <c r="O71" s="476">
        <v>2064</v>
      </c>
      <c r="P71" s="5">
        <f t="shared" ref="P71:P76" si="78">((O71/$B71))-1</f>
        <v>-0.22522522522522526</v>
      </c>
      <c r="Q71" s="476">
        <v>2542</v>
      </c>
      <c r="R71" s="5">
        <f t="shared" ref="R71:R76" si="79">((Q71/$B71))-1</f>
        <v>-4.5795795795795846E-2</v>
      </c>
      <c r="S71" s="499">
        <v>2468</v>
      </c>
      <c r="T71" s="507">
        <f t="shared" si="68"/>
        <v>0.92642642642642647</v>
      </c>
      <c r="U71" s="499">
        <v>1678</v>
      </c>
      <c r="V71" s="507">
        <f t="shared" si="69"/>
        <v>0.62987987987987992</v>
      </c>
      <c r="W71" s="499">
        <v>1935</v>
      </c>
      <c r="X71" s="507">
        <f t="shared" si="70"/>
        <v>0.72635135135135132</v>
      </c>
      <c r="Y71" s="499">
        <v>1799</v>
      </c>
      <c r="Z71" s="507">
        <f t="shared" si="71"/>
        <v>0.6753003003003003</v>
      </c>
    </row>
    <row r="72" spans="1:26" x14ac:dyDescent="0.25">
      <c r="A72" s="228" t="s">
        <v>11</v>
      </c>
      <c r="B72" s="229">
        <v>1052</v>
      </c>
      <c r="C72" s="499">
        <v>2536</v>
      </c>
      <c r="D72" s="397">
        <f t="shared" si="72"/>
        <v>1.4106463878326996</v>
      </c>
      <c r="E72" s="499">
        <v>2635</v>
      </c>
      <c r="F72" s="397">
        <f t="shared" si="73"/>
        <v>1.5047528517110265</v>
      </c>
      <c r="G72" s="230">
        <v>3434</v>
      </c>
      <c r="H72" s="5">
        <f t="shared" si="74"/>
        <v>2.2642585551330798</v>
      </c>
      <c r="I72" s="476">
        <v>3184</v>
      </c>
      <c r="J72" s="5">
        <f t="shared" si="75"/>
        <v>2.0266159695817492</v>
      </c>
      <c r="K72" s="476">
        <v>3161</v>
      </c>
      <c r="L72" s="5">
        <f t="shared" si="76"/>
        <v>2.0047528517110265</v>
      </c>
      <c r="M72" s="476">
        <v>3220</v>
      </c>
      <c r="N72" s="5">
        <f t="shared" si="77"/>
        <v>2.0608365019011408</v>
      </c>
      <c r="O72" s="476">
        <v>3182</v>
      </c>
      <c r="P72" s="5">
        <f t="shared" si="78"/>
        <v>2.0247148288973382</v>
      </c>
      <c r="Q72" s="476">
        <v>3208</v>
      </c>
      <c r="R72" s="5">
        <f t="shared" si="79"/>
        <v>2.0494296577946769</v>
      </c>
      <c r="S72" s="499">
        <v>2904</v>
      </c>
      <c r="T72" s="507">
        <f t="shared" si="68"/>
        <v>2.7604562737642584</v>
      </c>
      <c r="U72" s="499">
        <v>2833</v>
      </c>
      <c r="V72" s="507">
        <f t="shared" si="69"/>
        <v>2.6929657794676807</v>
      </c>
      <c r="W72" s="499">
        <v>2457</v>
      </c>
      <c r="X72" s="507">
        <f t="shared" si="70"/>
        <v>2.335551330798479</v>
      </c>
      <c r="Y72" s="499">
        <v>2615</v>
      </c>
      <c r="Z72" s="507">
        <f t="shared" si="71"/>
        <v>2.4857414448669202</v>
      </c>
    </row>
    <row r="73" spans="1:26" x14ac:dyDescent="0.25">
      <c r="A73" s="228" t="s">
        <v>12</v>
      </c>
      <c r="B73" s="229">
        <v>526</v>
      </c>
      <c r="C73" s="499">
        <v>280</v>
      </c>
      <c r="D73" s="397">
        <f t="shared" si="72"/>
        <v>-0.46768060836501901</v>
      </c>
      <c r="E73" s="499">
        <v>784</v>
      </c>
      <c r="F73" s="397">
        <f t="shared" si="73"/>
        <v>0.49049429657794685</v>
      </c>
      <c r="G73" s="230">
        <v>1156</v>
      </c>
      <c r="H73" s="5">
        <f t="shared" si="74"/>
        <v>1.1977186311787071</v>
      </c>
      <c r="I73" s="476">
        <v>1117</v>
      </c>
      <c r="J73" s="5">
        <f t="shared" si="75"/>
        <v>1.123574144486692</v>
      </c>
      <c r="K73" s="476">
        <v>908</v>
      </c>
      <c r="L73" s="5">
        <f t="shared" si="76"/>
        <v>0.72623574144486702</v>
      </c>
      <c r="M73" s="476">
        <v>1262</v>
      </c>
      <c r="N73" s="5">
        <f t="shared" si="77"/>
        <v>1.3992395437262357</v>
      </c>
      <c r="O73" s="476">
        <v>1251</v>
      </c>
      <c r="P73" s="5">
        <f t="shared" si="78"/>
        <v>1.3783269961977185</v>
      </c>
      <c r="Q73" s="476">
        <v>1417</v>
      </c>
      <c r="R73" s="5">
        <f t="shared" si="79"/>
        <v>1.6939163498098861</v>
      </c>
      <c r="S73" s="499">
        <v>1533</v>
      </c>
      <c r="T73" s="507">
        <f t="shared" si="68"/>
        <v>2.914448669201521</v>
      </c>
      <c r="U73" s="499">
        <v>1455</v>
      </c>
      <c r="V73" s="507">
        <f t="shared" si="69"/>
        <v>2.7661596958174903</v>
      </c>
      <c r="W73" s="499">
        <v>1453</v>
      </c>
      <c r="X73" s="507">
        <f t="shared" si="70"/>
        <v>2.7623574144486693</v>
      </c>
      <c r="Y73" s="499">
        <v>1217</v>
      </c>
      <c r="Z73" s="507">
        <f t="shared" si="71"/>
        <v>2.3136882129277567</v>
      </c>
    </row>
    <row r="74" spans="1:26" x14ac:dyDescent="0.25">
      <c r="A74" s="231" t="s">
        <v>13</v>
      </c>
      <c r="B74" s="232">
        <v>250</v>
      </c>
      <c r="C74" s="501">
        <v>424</v>
      </c>
      <c r="D74" s="569">
        <f t="shared" si="72"/>
        <v>0.69599999999999995</v>
      </c>
      <c r="E74" s="499">
        <v>410</v>
      </c>
      <c r="F74" s="569">
        <f t="shared" si="73"/>
        <v>0.6399999999999999</v>
      </c>
      <c r="G74" s="233">
        <v>466</v>
      </c>
      <c r="H74" s="569">
        <f t="shared" si="74"/>
        <v>0.8640000000000001</v>
      </c>
      <c r="I74" s="476">
        <v>388</v>
      </c>
      <c r="J74" s="569">
        <f t="shared" si="75"/>
        <v>0.55200000000000005</v>
      </c>
      <c r="K74" s="476">
        <v>432</v>
      </c>
      <c r="L74" s="569">
        <f t="shared" si="76"/>
        <v>0.72799999999999998</v>
      </c>
      <c r="M74" s="476">
        <v>473</v>
      </c>
      <c r="N74" s="569">
        <f t="shared" si="77"/>
        <v>0.8919999999999999</v>
      </c>
      <c r="O74" s="476">
        <v>430</v>
      </c>
      <c r="P74" s="569">
        <f t="shared" si="78"/>
        <v>0.72</v>
      </c>
      <c r="Q74" s="476">
        <v>172</v>
      </c>
      <c r="R74" s="569">
        <f t="shared" si="79"/>
        <v>-0.31200000000000006</v>
      </c>
      <c r="S74" s="501">
        <v>322</v>
      </c>
      <c r="T74" s="507">
        <f t="shared" si="68"/>
        <v>1.288</v>
      </c>
      <c r="U74" s="499">
        <v>412</v>
      </c>
      <c r="V74" s="507">
        <f t="shared" si="69"/>
        <v>1.6479999999999999</v>
      </c>
      <c r="W74" s="499">
        <v>434</v>
      </c>
      <c r="X74" s="507">
        <f t="shared" si="70"/>
        <v>1.736</v>
      </c>
      <c r="Y74" s="499">
        <v>408</v>
      </c>
      <c r="Z74" s="507">
        <f t="shared" si="71"/>
        <v>1.6319999999999999</v>
      </c>
    </row>
    <row r="75" spans="1:26" ht="15.75" thickBot="1" x14ac:dyDescent="0.3">
      <c r="A75" s="234" t="s">
        <v>14</v>
      </c>
      <c r="B75" s="235">
        <v>789</v>
      </c>
      <c r="C75" s="505">
        <v>259</v>
      </c>
      <c r="D75" s="506">
        <f t="shared" si="72"/>
        <v>-0.67173637515842843</v>
      </c>
      <c r="E75" s="509">
        <v>514</v>
      </c>
      <c r="F75" s="506">
        <f t="shared" si="73"/>
        <v>-0.34854245880861845</v>
      </c>
      <c r="G75" s="236">
        <v>510</v>
      </c>
      <c r="H75" s="237">
        <f t="shared" si="74"/>
        <v>-0.35361216730038025</v>
      </c>
      <c r="I75" s="477">
        <v>552</v>
      </c>
      <c r="J75" s="237">
        <f t="shared" si="75"/>
        <v>-0.30038022813688214</v>
      </c>
      <c r="K75" s="477">
        <v>631</v>
      </c>
      <c r="L75" s="237">
        <f t="shared" si="76"/>
        <v>-0.2002534854245881</v>
      </c>
      <c r="M75" s="477">
        <v>630</v>
      </c>
      <c r="N75" s="237">
        <f t="shared" si="77"/>
        <v>-0.20152091254752846</v>
      </c>
      <c r="O75" s="477">
        <v>633</v>
      </c>
      <c r="P75" s="237">
        <f t="shared" si="78"/>
        <v>-0.19771863117870725</v>
      </c>
      <c r="Q75" s="477">
        <v>666</v>
      </c>
      <c r="R75" s="237">
        <f t="shared" si="79"/>
        <v>-0.155893536121673</v>
      </c>
      <c r="S75" s="505">
        <v>621</v>
      </c>
      <c r="T75" s="530">
        <f t="shared" si="68"/>
        <v>0.78707224334600756</v>
      </c>
      <c r="U75" s="509">
        <v>558</v>
      </c>
      <c r="V75" s="530">
        <f t="shared" si="69"/>
        <v>0.70722433460076051</v>
      </c>
      <c r="W75" s="509">
        <v>466</v>
      </c>
      <c r="X75" s="530">
        <f t="shared" si="70"/>
        <v>0.59062103929024079</v>
      </c>
      <c r="Y75" s="509">
        <v>490</v>
      </c>
      <c r="Z75" s="508">
        <f t="shared" si="71"/>
        <v>0.62103929024081117</v>
      </c>
    </row>
    <row r="76" spans="1:26" ht="15.75" thickBot="1" x14ac:dyDescent="0.3">
      <c r="A76" s="56" t="s">
        <v>7</v>
      </c>
      <c r="B76" s="59">
        <f>SUM(B70:B75)</f>
        <v>5947</v>
      </c>
      <c r="C76" s="63">
        <f>SUM(C70:C75)</f>
        <v>5991</v>
      </c>
      <c r="D76" s="77">
        <f t="shared" si="72"/>
        <v>7.3986884143264486E-3</v>
      </c>
      <c r="E76" s="63">
        <f>SUM(E70:E75)</f>
        <v>6718</v>
      </c>
      <c r="F76" s="77">
        <f t="shared" si="73"/>
        <v>0.12964519926013107</v>
      </c>
      <c r="G76" s="63">
        <f>SUM(G70:G75)</f>
        <v>8495</v>
      </c>
      <c r="H76" s="77">
        <f t="shared" si="74"/>
        <v>0.42845131999327402</v>
      </c>
      <c r="I76" s="63">
        <f>SUM(I70:I75)</f>
        <v>7296</v>
      </c>
      <c r="J76" s="77">
        <f t="shared" si="75"/>
        <v>0.22683706070287535</v>
      </c>
      <c r="K76" s="63">
        <f>SUM(K70:K75)</f>
        <v>7879</v>
      </c>
      <c r="L76" s="77">
        <f t="shared" si="76"/>
        <v>0.32486968219270218</v>
      </c>
      <c r="M76" s="63">
        <f>SUM(M70:M75)</f>
        <v>8459</v>
      </c>
      <c r="N76" s="77">
        <f t="shared" si="77"/>
        <v>0.42239784765427957</v>
      </c>
      <c r="O76" s="63">
        <f>SUM(O70:O75)</f>
        <v>8179</v>
      </c>
      <c r="P76" s="77">
        <f t="shared" si="78"/>
        <v>0.37531528501765599</v>
      </c>
      <c r="Q76" s="63">
        <f>SUM(Q70:Q75)</f>
        <v>8735</v>
      </c>
      <c r="R76" s="77">
        <f t="shared" si="79"/>
        <v>0.46880780225323693</v>
      </c>
      <c r="S76" s="63">
        <f>SUM(S70:S75)</f>
        <v>8568</v>
      </c>
      <c r="T76" s="570">
        <f t="shared" si="68"/>
        <v>1.4407264166806792</v>
      </c>
      <c r="U76" s="504">
        <f>SUM(U70:U75)</f>
        <v>7475</v>
      </c>
      <c r="V76" s="570">
        <f t="shared" si="69"/>
        <v>1.256936270388431</v>
      </c>
      <c r="W76" s="504">
        <f>SUM(W70:W75)</f>
        <v>7300</v>
      </c>
      <c r="X76" s="570">
        <f t="shared" si="70"/>
        <v>1.2275096687405413</v>
      </c>
      <c r="Y76" s="524">
        <f>SUM(Y70:Y75)</f>
        <v>7043</v>
      </c>
      <c r="Z76" s="525">
        <f t="shared" si="71"/>
        <v>1.1842946023204977</v>
      </c>
    </row>
    <row r="79" spans="1:26" ht="15.75" x14ac:dyDescent="0.25">
      <c r="A79" s="585" t="s">
        <v>291</v>
      </c>
      <c r="B79" s="586"/>
      <c r="C79" s="586"/>
      <c r="D79" s="586"/>
      <c r="E79" s="586"/>
      <c r="F79" s="586"/>
      <c r="G79" s="586"/>
      <c r="H79" s="586"/>
      <c r="I79" s="586"/>
      <c r="J79" s="586"/>
      <c r="K79" s="586"/>
      <c r="L79" s="586"/>
      <c r="M79" s="586"/>
      <c r="N79" s="586"/>
      <c r="O79" s="586"/>
      <c r="P79" s="586"/>
      <c r="Q79" s="586"/>
      <c r="R79" s="586"/>
      <c r="S79" s="586"/>
      <c r="T79" s="586"/>
      <c r="U79" s="586"/>
      <c r="V79" s="586"/>
      <c r="W79" s="586"/>
      <c r="X79" s="586"/>
      <c r="Y79" s="586"/>
      <c r="Z79" s="586"/>
    </row>
    <row r="80" spans="1:26" ht="24.75" thickBot="1" x14ac:dyDescent="0.3">
      <c r="A80" s="224" t="s">
        <v>15</v>
      </c>
      <c r="B80" s="225" t="s">
        <v>16</v>
      </c>
      <c r="C80" s="510" t="s">
        <v>242</v>
      </c>
      <c r="D80" s="511" t="s">
        <v>1</v>
      </c>
      <c r="E80" s="510" t="s">
        <v>243</v>
      </c>
      <c r="F80" s="511" t="s">
        <v>1</v>
      </c>
      <c r="G80" s="282" t="s">
        <v>263</v>
      </c>
      <c r="H80" s="283" t="s">
        <v>1</v>
      </c>
      <c r="I80" s="282" t="s">
        <v>264</v>
      </c>
      <c r="J80" s="283" t="s">
        <v>1</v>
      </c>
      <c r="K80" s="282" t="s">
        <v>265</v>
      </c>
      <c r="L80" s="283" t="s">
        <v>1</v>
      </c>
      <c r="M80" s="282" t="s">
        <v>267</v>
      </c>
      <c r="N80" s="283" t="s">
        <v>1</v>
      </c>
      <c r="O80" s="282" t="s">
        <v>268</v>
      </c>
      <c r="P80" s="283" t="s">
        <v>1</v>
      </c>
      <c r="Q80" s="282" t="s">
        <v>2</v>
      </c>
      <c r="R80" s="283" t="s">
        <v>1</v>
      </c>
      <c r="S80" s="282" t="s">
        <v>3</v>
      </c>
      <c r="T80" s="283" t="s">
        <v>1</v>
      </c>
      <c r="U80" s="282" t="s">
        <v>4</v>
      </c>
      <c r="V80" s="283" t="s">
        <v>1</v>
      </c>
      <c r="W80" s="282" t="s">
        <v>5</v>
      </c>
      <c r="X80" s="283" t="s">
        <v>1</v>
      </c>
      <c r="Y80" s="282" t="s">
        <v>6</v>
      </c>
      <c r="Z80" s="283" t="s">
        <v>1</v>
      </c>
    </row>
    <row r="81" spans="1:26" ht="15.75" thickTop="1" x14ac:dyDescent="0.25">
      <c r="A81" s="540" t="s">
        <v>9</v>
      </c>
      <c r="B81" s="37">
        <v>999</v>
      </c>
      <c r="C81" s="567">
        <v>929</v>
      </c>
      <c r="D81" s="569">
        <f>((C81/$B81))-1</f>
        <v>-7.0070070070070045E-2</v>
      </c>
      <c r="E81" s="567">
        <v>727</v>
      </c>
      <c r="F81" s="569">
        <f>((E81/$B81))-1</f>
        <v>-0.27227227227227224</v>
      </c>
      <c r="G81" s="567">
        <v>860</v>
      </c>
      <c r="H81" s="569">
        <f>((G81/$B81))-1</f>
        <v>-0.13913913913913911</v>
      </c>
      <c r="I81" s="567">
        <v>675</v>
      </c>
      <c r="J81" s="569">
        <f>((I81/$B81))-1</f>
        <v>-0.32432432432432434</v>
      </c>
      <c r="K81" s="567">
        <v>721</v>
      </c>
      <c r="L81" s="569">
        <f>((K81/$B81))-1</f>
        <v>-0.27827827827827822</v>
      </c>
      <c r="M81" s="567">
        <v>877</v>
      </c>
      <c r="N81" s="569">
        <f>((M81/$B81))-1</f>
        <v>-0.12212212212212215</v>
      </c>
      <c r="O81" s="567">
        <v>1138</v>
      </c>
      <c r="P81" s="569">
        <f>((O81/$B81))-1</f>
        <v>0.13913913913913922</v>
      </c>
      <c r="Q81" s="567">
        <v>1046</v>
      </c>
      <c r="R81" s="569">
        <f>((Q81/$B81))-1</f>
        <v>4.7047047047046986E-2</v>
      </c>
      <c r="S81" s="395">
        <v>933</v>
      </c>
      <c r="T81" s="397">
        <f t="shared" ref="T81:T89" si="80">S81/$B81</f>
        <v>0.93393393393393398</v>
      </c>
      <c r="U81" s="395">
        <v>812</v>
      </c>
      <c r="V81" s="397">
        <f t="shared" ref="V81:V89" si="81">U81/$B81</f>
        <v>0.81281281281281281</v>
      </c>
      <c r="W81" s="395">
        <v>851</v>
      </c>
      <c r="X81" s="397">
        <f t="shared" ref="X81:X89" si="82">W81/$B81</f>
        <v>0.85185185185185186</v>
      </c>
      <c r="Y81" s="395">
        <v>1092</v>
      </c>
      <c r="Z81" s="397">
        <f t="shared" ref="Z81:Z89" si="83">Y81/$B81</f>
        <v>1.0930930930930931</v>
      </c>
    </row>
    <row r="82" spans="1:26" x14ac:dyDescent="0.25">
      <c r="A82" s="541" t="s">
        <v>10</v>
      </c>
      <c r="B82" s="533">
        <v>3996</v>
      </c>
      <c r="C82" s="500">
        <v>3171</v>
      </c>
      <c r="D82" s="519">
        <f t="shared" ref="D82:D89" si="84">((C82/$B82))-1</f>
        <v>-0.20645645645645649</v>
      </c>
      <c r="E82" s="500">
        <v>3222</v>
      </c>
      <c r="F82" s="519">
        <f t="shared" ref="F82:F89" si="85">((E82/$B82))-1</f>
        <v>-0.19369369369369371</v>
      </c>
      <c r="G82" s="500">
        <v>4004</v>
      </c>
      <c r="H82" s="519">
        <f t="shared" ref="H82:H89" si="86">((G82/$B82))-1</f>
        <v>2.0020020020019569E-3</v>
      </c>
      <c r="I82" s="500">
        <v>2760</v>
      </c>
      <c r="J82" s="519">
        <f t="shared" ref="J82:J89" si="87">((I82/$B82))-1</f>
        <v>-0.30930930930930933</v>
      </c>
      <c r="K82" s="500">
        <v>3022</v>
      </c>
      <c r="L82" s="519">
        <f t="shared" ref="L82:L89" si="88">((K82/$B82))-1</f>
        <v>-0.24374374374374375</v>
      </c>
      <c r="M82" s="500">
        <v>3716</v>
      </c>
      <c r="N82" s="519">
        <f t="shared" ref="N82:N89" si="89">((M82/$B82))-1</f>
        <v>-7.0070070070070045E-2</v>
      </c>
      <c r="O82" s="500">
        <v>4626</v>
      </c>
      <c r="P82" s="519">
        <f t="shared" ref="P82:P89" si="90">((O82/$B82))-1</f>
        <v>0.1576576576576576</v>
      </c>
      <c r="Q82" s="500">
        <v>4757</v>
      </c>
      <c r="R82" s="519">
        <f t="shared" ref="R82:R89" si="91">((Q82/$B82))-1</f>
        <v>0.19044044044044051</v>
      </c>
      <c r="S82" s="499">
        <v>3655</v>
      </c>
      <c r="T82" s="507">
        <f t="shared" si="80"/>
        <v>0.91466466466466467</v>
      </c>
      <c r="U82" s="499">
        <v>3560</v>
      </c>
      <c r="V82" s="507">
        <f t="shared" si="81"/>
        <v>0.89089089089089091</v>
      </c>
      <c r="W82" s="499">
        <v>3860</v>
      </c>
      <c r="X82" s="507">
        <f t="shared" si="82"/>
        <v>0.96596596596596596</v>
      </c>
      <c r="Y82" s="499">
        <v>3904</v>
      </c>
      <c r="Z82" s="507">
        <f t="shared" si="83"/>
        <v>0.97697697697697694</v>
      </c>
    </row>
    <row r="83" spans="1:26" x14ac:dyDescent="0.25">
      <c r="A83" s="541" t="s">
        <v>11</v>
      </c>
      <c r="B83" s="533">
        <v>789</v>
      </c>
      <c r="C83" s="500">
        <v>370</v>
      </c>
      <c r="D83" s="519">
        <f t="shared" si="84"/>
        <v>-0.53105196451204062</v>
      </c>
      <c r="E83" s="500">
        <v>702</v>
      </c>
      <c r="F83" s="519">
        <f t="shared" si="85"/>
        <v>-0.11026615969581754</v>
      </c>
      <c r="G83" s="500">
        <v>893</v>
      </c>
      <c r="H83" s="519">
        <f t="shared" si="86"/>
        <v>0.13181242078580491</v>
      </c>
      <c r="I83" s="500">
        <v>846</v>
      </c>
      <c r="J83" s="519">
        <f t="shared" si="87"/>
        <v>7.2243346007604625E-2</v>
      </c>
      <c r="K83" s="500">
        <v>824</v>
      </c>
      <c r="L83" s="519">
        <f t="shared" si="88"/>
        <v>4.4359949302914981E-2</v>
      </c>
      <c r="M83" s="500">
        <v>798</v>
      </c>
      <c r="N83" s="519">
        <f t="shared" si="89"/>
        <v>1.1406844106463865E-2</v>
      </c>
      <c r="O83" s="500">
        <v>716</v>
      </c>
      <c r="P83" s="519">
        <f t="shared" si="90"/>
        <v>-9.2522179974651508E-2</v>
      </c>
      <c r="Q83" s="500">
        <v>862</v>
      </c>
      <c r="R83" s="519">
        <f t="shared" si="91"/>
        <v>9.2522179974651397E-2</v>
      </c>
      <c r="S83" s="499">
        <v>858</v>
      </c>
      <c r="T83" s="507">
        <f t="shared" si="80"/>
        <v>1.0874524714828897</v>
      </c>
      <c r="U83" s="499">
        <v>632</v>
      </c>
      <c r="V83" s="507">
        <f t="shared" si="81"/>
        <v>0.80101394169835238</v>
      </c>
      <c r="W83" s="499">
        <v>770</v>
      </c>
      <c r="X83" s="507">
        <f t="shared" si="82"/>
        <v>0.97591888466413179</v>
      </c>
      <c r="Y83" s="499">
        <v>712</v>
      </c>
      <c r="Z83" s="507">
        <f t="shared" si="83"/>
        <v>0.9024081115335868</v>
      </c>
    </row>
    <row r="84" spans="1:26" x14ac:dyDescent="0.25">
      <c r="A84" s="541" t="s">
        <v>43</v>
      </c>
      <c r="B84" s="533">
        <v>526</v>
      </c>
      <c r="C84" s="500">
        <v>255</v>
      </c>
      <c r="D84" s="519">
        <f t="shared" si="84"/>
        <v>-0.51520912547528519</v>
      </c>
      <c r="E84" s="500">
        <v>462</v>
      </c>
      <c r="F84" s="519">
        <f t="shared" si="85"/>
        <v>-0.12167300380228141</v>
      </c>
      <c r="G84" s="500">
        <v>608</v>
      </c>
      <c r="H84" s="519">
        <f t="shared" si="86"/>
        <v>0.15589353612167289</v>
      </c>
      <c r="I84" s="500">
        <v>533</v>
      </c>
      <c r="J84" s="519">
        <f t="shared" si="87"/>
        <v>1.3307984790874583E-2</v>
      </c>
      <c r="K84" s="500">
        <v>462</v>
      </c>
      <c r="L84" s="519">
        <f t="shared" si="88"/>
        <v>-0.12167300380228141</v>
      </c>
      <c r="M84" s="500">
        <v>510</v>
      </c>
      <c r="N84" s="519">
        <f t="shared" si="89"/>
        <v>-3.041825095057038E-2</v>
      </c>
      <c r="O84" s="500">
        <v>455</v>
      </c>
      <c r="P84" s="519">
        <f t="shared" si="90"/>
        <v>-0.13498098859315588</v>
      </c>
      <c r="Q84" s="500">
        <v>559</v>
      </c>
      <c r="R84" s="519">
        <f t="shared" si="91"/>
        <v>6.2737642585551257E-2</v>
      </c>
      <c r="S84" s="499">
        <v>469</v>
      </c>
      <c r="T84" s="507">
        <f t="shared" si="80"/>
        <v>0.89163498098859317</v>
      </c>
      <c r="U84" s="499">
        <v>430</v>
      </c>
      <c r="V84" s="507">
        <f t="shared" si="81"/>
        <v>0.81749049429657794</v>
      </c>
      <c r="W84" s="499">
        <v>419</v>
      </c>
      <c r="X84" s="507">
        <f t="shared" si="82"/>
        <v>0.79657794676806082</v>
      </c>
      <c r="Y84" s="499">
        <v>257</v>
      </c>
      <c r="Z84" s="507">
        <f t="shared" si="83"/>
        <v>0.48859315589353614</v>
      </c>
    </row>
    <row r="85" spans="1:26" x14ac:dyDescent="0.25">
      <c r="A85" s="541" t="s">
        <v>41</v>
      </c>
      <c r="B85" s="533">
        <v>140</v>
      </c>
      <c r="C85" s="500">
        <v>111</v>
      </c>
      <c r="D85" s="519">
        <f t="shared" si="84"/>
        <v>-0.20714285714285718</v>
      </c>
      <c r="E85" s="500">
        <v>91</v>
      </c>
      <c r="F85" s="519">
        <f t="shared" si="85"/>
        <v>-0.35</v>
      </c>
      <c r="G85" s="500">
        <v>126</v>
      </c>
      <c r="H85" s="519">
        <f t="shared" si="86"/>
        <v>-9.9999999999999978E-2</v>
      </c>
      <c r="I85" s="500">
        <v>93</v>
      </c>
      <c r="J85" s="519">
        <f t="shared" si="87"/>
        <v>-0.33571428571428574</v>
      </c>
      <c r="K85" s="500">
        <v>95</v>
      </c>
      <c r="L85" s="519">
        <f t="shared" si="88"/>
        <v>-0.3214285714285714</v>
      </c>
      <c r="M85" s="500">
        <v>143</v>
      </c>
      <c r="N85" s="519">
        <f t="shared" si="89"/>
        <v>2.1428571428571352E-2</v>
      </c>
      <c r="O85" s="500">
        <v>120</v>
      </c>
      <c r="P85" s="519">
        <f t="shared" si="90"/>
        <v>-0.1428571428571429</v>
      </c>
      <c r="Q85" s="500">
        <v>122</v>
      </c>
      <c r="R85" s="519">
        <f t="shared" si="91"/>
        <v>-0.12857142857142856</v>
      </c>
      <c r="S85" s="501">
        <v>131</v>
      </c>
      <c r="T85" s="507">
        <f t="shared" si="80"/>
        <v>0.93571428571428572</v>
      </c>
      <c r="U85" s="499">
        <v>121</v>
      </c>
      <c r="V85" s="507">
        <f t="shared" si="81"/>
        <v>0.86428571428571432</v>
      </c>
      <c r="W85" s="499">
        <v>142</v>
      </c>
      <c r="X85" s="507">
        <f t="shared" si="82"/>
        <v>1.0142857142857142</v>
      </c>
      <c r="Y85" s="499">
        <v>119</v>
      </c>
      <c r="Z85" s="507">
        <f t="shared" si="83"/>
        <v>0.85</v>
      </c>
    </row>
    <row r="86" spans="1:26" x14ac:dyDescent="0.25">
      <c r="A86" s="541" t="s">
        <v>14</v>
      </c>
      <c r="B86" s="533">
        <v>526</v>
      </c>
      <c r="C86" s="500">
        <v>474</v>
      </c>
      <c r="D86" s="519">
        <f t="shared" si="84"/>
        <v>-9.8859315589353569E-2</v>
      </c>
      <c r="E86" s="500">
        <v>468</v>
      </c>
      <c r="F86" s="519">
        <f t="shared" si="85"/>
        <v>-0.11026615969581754</v>
      </c>
      <c r="G86" s="500">
        <v>515</v>
      </c>
      <c r="H86" s="519">
        <f t="shared" si="86"/>
        <v>-2.0912547528517123E-2</v>
      </c>
      <c r="I86" s="500">
        <v>475</v>
      </c>
      <c r="J86" s="519">
        <f t="shared" si="87"/>
        <v>-9.6958174904942962E-2</v>
      </c>
      <c r="K86" s="500">
        <v>515</v>
      </c>
      <c r="L86" s="519">
        <f t="shared" si="88"/>
        <v>-2.0912547528517123E-2</v>
      </c>
      <c r="M86" s="500">
        <v>278</v>
      </c>
      <c r="N86" s="519">
        <f t="shared" si="89"/>
        <v>-0.47148288973384034</v>
      </c>
      <c r="O86" s="500">
        <v>443</v>
      </c>
      <c r="P86" s="519">
        <f t="shared" si="90"/>
        <v>-0.15779467680608361</v>
      </c>
      <c r="Q86" s="500">
        <v>471</v>
      </c>
      <c r="R86" s="519">
        <f t="shared" si="91"/>
        <v>-0.1045627376425855</v>
      </c>
      <c r="S86" s="505">
        <v>459</v>
      </c>
      <c r="T86" s="507">
        <f t="shared" si="80"/>
        <v>0.87262357414448666</v>
      </c>
      <c r="U86" s="499">
        <v>433</v>
      </c>
      <c r="V86" s="507">
        <f t="shared" si="81"/>
        <v>0.82319391634980987</v>
      </c>
      <c r="W86" s="499">
        <v>456</v>
      </c>
      <c r="X86" s="507">
        <f t="shared" si="82"/>
        <v>0.86692015209125473</v>
      </c>
      <c r="Y86" s="499">
        <v>475</v>
      </c>
      <c r="Z86" s="507">
        <f t="shared" si="83"/>
        <v>0.90304182509505704</v>
      </c>
    </row>
    <row r="87" spans="1:26" x14ac:dyDescent="0.25">
      <c r="A87" s="541" t="s">
        <v>274</v>
      </c>
      <c r="B87" s="533">
        <v>132</v>
      </c>
      <c r="C87" s="561"/>
      <c r="D87" s="562"/>
      <c r="E87" s="561"/>
      <c r="F87" s="562"/>
      <c r="G87" s="561"/>
      <c r="H87" s="562"/>
      <c r="I87" s="563"/>
      <c r="J87" s="564"/>
      <c r="K87" s="561"/>
      <c r="L87" s="562"/>
      <c r="M87" s="561"/>
      <c r="N87" s="562"/>
      <c r="O87" s="563"/>
      <c r="P87" s="564"/>
      <c r="Q87" s="565"/>
      <c r="R87" s="565"/>
      <c r="S87" s="505">
        <v>96</v>
      </c>
      <c r="T87" s="507">
        <f t="shared" si="80"/>
        <v>0.72727272727272729</v>
      </c>
      <c r="U87" s="499">
        <v>142</v>
      </c>
      <c r="V87" s="507">
        <f t="shared" si="81"/>
        <v>1.0757575757575757</v>
      </c>
      <c r="W87" s="499">
        <v>137</v>
      </c>
      <c r="X87" s="507">
        <f t="shared" si="82"/>
        <v>1.0378787878787878</v>
      </c>
      <c r="Y87" s="499">
        <v>131</v>
      </c>
      <c r="Z87" s="507">
        <f t="shared" si="83"/>
        <v>0.99242424242424243</v>
      </c>
    </row>
    <row r="88" spans="1:26" ht="15.75" thickBot="1" x14ac:dyDescent="0.3">
      <c r="A88" s="541" t="s">
        <v>275</v>
      </c>
      <c r="B88" s="533">
        <v>220</v>
      </c>
      <c r="C88" s="561"/>
      <c r="D88" s="562"/>
      <c r="E88" s="561"/>
      <c r="F88" s="562"/>
      <c r="G88" s="561"/>
      <c r="H88" s="562"/>
      <c r="I88" s="563"/>
      <c r="J88" s="564"/>
      <c r="K88" s="561"/>
      <c r="L88" s="562"/>
      <c r="M88" s="561"/>
      <c r="N88" s="562"/>
      <c r="O88" s="563"/>
      <c r="P88" s="564"/>
      <c r="Q88" s="565"/>
      <c r="R88" s="565"/>
      <c r="S88" s="505">
        <v>192</v>
      </c>
      <c r="T88" s="508">
        <f t="shared" si="80"/>
        <v>0.87272727272727268</v>
      </c>
      <c r="U88" s="501">
        <v>152</v>
      </c>
      <c r="V88" s="508">
        <f t="shared" si="81"/>
        <v>0.69090909090909092</v>
      </c>
      <c r="W88" s="501">
        <v>156</v>
      </c>
      <c r="X88" s="508">
        <f t="shared" si="82"/>
        <v>0.70909090909090911</v>
      </c>
      <c r="Y88" s="501">
        <v>196</v>
      </c>
      <c r="Z88" s="508">
        <f t="shared" si="83"/>
        <v>0.89090909090909087</v>
      </c>
    </row>
    <row r="89" spans="1:26" ht="15.75" thickBot="1" x14ac:dyDescent="0.3">
      <c r="A89" s="539" t="s">
        <v>7</v>
      </c>
      <c r="B89" s="533">
        <f>SUM(B81:B86)</f>
        <v>6976</v>
      </c>
      <c r="C89" s="518">
        <f>SUM(C81:C86)</f>
        <v>5310</v>
      </c>
      <c r="D89" s="519">
        <f t="shared" si="84"/>
        <v>-0.23881880733944949</v>
      </c>
      <c r="E89" s="518">
        <f>SUM(E81:E86)</f>
        <v>5672</v>
      </c>
      <c r="F89" s="519">
        <f t="shared" si="85"/>
        <v>-0.18692660550458717</v>
      </c>
      <c r="G89" s="518">
        <f>SUM(G81:G86)</f>
        <v>7006</v>
      </c>
      <c r="H89" s="519">
        <f t="shared" si="86"/>
        <v>4.3004587155963669E-3</v>
      </c>
      <c r="I89" s="518">
        <f>SUM(I81:I86)</f>
        <v>5382</v>
      </c>
      <c r="J89" s="519">
        <f t="shared" si="87"/>
        <v>-0.22849770642201839</v>
      </c>
      <c r="K89" s="518">
        <f>SUM(K81:K86)</f>
        <v>5639</v>
      </c>
      <c r="L89" s="519">
        <f t="shared" si="88"/>
        <v>-0.19165711009174313</v>
      </c>
      <c r="M89" s="518">
        <f>SUM(M81:M86)</f>
        <v>6322</v>
      </c>
      <c r="N89" s="519">
        <f t="shared" si="89"/>
        <v>-9.375E-2</v>
      </c>
      <c r="O89" s="518">
        <f>SUM(O81:O86)</f>
        <v>7498</v>
      </c>
      <c r="P89" s="519">
        <f t="shared" si="90"/>
        <v>7.4827981651376163E-2</v>
      </c>
      <c r="Q89" s="500">
        <v>7817</v>
      </c>
      <c r="R89" s="519">
        <f t="shared" si="91"/>
        <v>0.12055619266055051</v>
      </c>
      <c r="S89" s="524">
        <f>SUM(S81:S88)</f>
        <v>6793</v>
      </c>
      <c r="T89" s="525">
        <f t="shared" si="80"/>
        <v>0.97376720183486243</v>
      </c>
      <c r="U89" s="524">
        <f>SUM(U81:U88)</f>
        <v>6282</v>
      </c>
      <c r="V89" s="525">
        <f t="shared" si="81"/>
        <v>0.90051605504587151</v>
      </c>
      <c r="W89" s="524">
        <f>SUM(W81:W88)</f>
        <v>6791</v>
      </c>
      <c r="X89" s="525">
        <f t="shared" si="82"/>
        <v>0.97348050458715596</v>
      </c>
      <c r="Y89" s="524">
        <f>SUM(Y81:Y88)</f>
        <v>6886</v>
      </c>
      <c r="Z89" s="525">
        <f t="shared" si="83"/>
        <v>0.98709862385321101</v>
      </c>
    </row>
    <row r="92" spans="1:26" ht="15.75" x14ac:dyDescent="0.25">
      <c r="A92" s="585" t="s">
        <v>290</v>
      </c>
      <c r="B92" s="586"/>
      <c r="C92" s="586"/>
      <c r="D92" s="586"/>
      <c r="E92" s="586"/>
      <c r="F92" s="586"/>
      <c r="G92" s="586"/>
      <c r="H92" s="586"/>
      <c r="I92" s="586"/>
      <c r="J92" s="586"/>
      <c r="K92" s="586"/>
      <c r="L92" s="586"/>
      <c r="M92" s="586"/>
      <c r="N92" s="586"/>
      <c r="O92" s="586"/>
      <c r="P92" s="586"/>
      <c r="Q92" s="586"/>
      <c r="R92" s="586"/>
      <c r="S92" s="586"/>
      <c r="T92" s="586"/>
      <c r="U92" s="586"/>
      <c r="V92" s="586"/>
      <c r="W92" s="586"/>
      <c r="X92" s="586"/>
      <c r="Y92" s="586"/>
      <c r="Z92" s="586"/>
    </row>
    <row r="93" spans="1:26" ht="24.75" thickBot="1" x14ac:dyDescent="0.3">
      <c r="A93" s="212" t="s">
        <v>15</v>
      </c>
      <c r="B93" s="213" t="s">
        <v>16</v>
      </c>
      <c r="C93" s="510" t="s">
        <v>242</v>
      </c>
      <c r="D93" s="511" t="s">
        <v>1</v>
      </c>
      <c r="E93" s="510" t="s">
        <v>243</v>
      </c>
      <c r="F93" s="511" t="s">
        <v>1</v>
      </c>
      <c r="G93" s="282" t="s">
        <v>263</v>
      </c>
      <c r="H93" s="283" t="s">
        <v>1</v>
      </c>
      <c r="I93" s="282" t="s">
        <v>264</v>
      </c>
      <c r="J93" s="283" t="s">
        <v>1</v>
      </c>
      <c r="K93" s="282" t="s">
        <v>265</v>
      </c>
      <c r="L93" s="283" t="s">
        <v>1</v>
      </c>
      <c r="M93" s="282" t="s">
        <v>267</v>
      </c>
      <c r="N93" s="283" t="s">
        <v>1</v>
      </c>
      <c r="O93" s="282" t="s">
        <v>268</v>
      </c>
      <c r="P93" s="283" t="s">
        <v>1</v>
      </c>
      <c r="Q93" s="282" t="s">
        <v>2</v>
      </c>
      <c r="R93" s="283" t="s">
        <v>1</v>
      </c>
      <c r="S93" s="282" t="s">
        <v>3</v>
      </c>
      <c r="T93" s="283" t="s">
        <v>1</v>
      </c>
      <c r="U93" s="282" t="s">
        <v>4</v>
      </c>
      <c r="V93" s="283" t="s">
        <v>1</v>
      </c>
      <c r="W93" s="282" t="s">
        <v>5</v>
      </c>
      <c r="X93" s="283" t="s">
        <v>1</v>
      </c>
      <c r="Y93" s="282" t="s">
        <v>6</v>
      </c>
      <c r="Z93" s="283" t="s">
        <v>1</v>
      </c>
    </row>
    <row r="94" spans="1:26" ht="15.75" thickTop="1" x14ac:dyDescent="0.25">
      <c r="A94" s="214" t="s">
        <v>9</v>
      </c>
      <c r="B94" s="1">
        <v>666</v>
      </c>
      <c r="C94" s="395">
        <v>390</v>
      </c>
      <c r="D94" s="397">
        <f>((C94/$B94))-1</f>
        <v>-0.4144144144144144</v>
      </c>
      <c r="E94" s="395">
        <v>306</v>
      </c>
      <c r="F94" s="397">
        <f>((E94/$B94))-1</f>
        <v>-0.54054054054054057</v>
      </c>
      <c r="G94" s="2">
        <v>417</v>
      </c>
      <c r="H94" s="5">
        <f>((G94/$B94))-1</f>
        <v>-0.37387387387387383</v>
      </c>
      <c r="I94" s="395">
        <v>313</v>
      </c>
      <c r="J94" s="5">
        <f>((I94/$B94))-1</f>
        <v>-0.53003003003003002</v>
      </c>
      <c r="K94" s="395">
        <v>427</v>
      </c>
      <c r="L94" s="5">
        <f>((K94/$B94))-1</f>
        <v>-0.35885885885885882</v>
      </c>
      <c r="M94" s="395">
        <v>557</v>
      </c>
      <c r="N94" s="5">
        <f>((M94/$B94))-1</f>
        <v>-0.16366366366366369</v>
      </c>
      <c r="O94" s="395">
        <v>556</v>
      </c>
      <c r="P94" s="5">
        <f>((O94/$B94))-1</f>
        <v>-0.16516516516516522</v>
      </c>
      <c r="Q94" s="395">
        <v>648</v>
      </c>
      <c r="R94" s="5">
        <f>((Q94/$B94))-1</f>
        <v>-2.7027027027026973E-2</v>
      </c>
      <c r="S94" s="395">
        <v>570</v>
      </c>
      <c r="T94" s="397">
        <f t="shared" ref="T94:T99" si="92">S94/$B94</f>
        <v>0.85585585585585588</v>
      </c>
      <c r="U94" s="395">
        <v>538</v>
      </c>
      <c r="V94" s="397">
        <f t="shared" ref="V94:V99" si="93">U94/$B94</f>
        <v>0.80780780780780781</v>
      </c>
      <c r="W94" s="395">
        <v>410</v>
      </c>
      <c r="X94" s="397">
        <f t="shared" ref="X94:X99" si="94">W94/$B94</f>
        <v>0.61561561561561562</v>
      </c>
      <c r="Y94" s="395">
        <v>550</v>
      </c>
      <c r="Z94" s="397">
        <f t="shared" ref="Z94:Z99" si="95">Y94/$B94</f>
        <v>0.82582582582582587</v>
      </c>
    </row>
    <row r="95" spans="1:26" x14ac:dyDescent="0.25">
      <c r="A95" s="214" t="s">
        <v>10</v>
      </c>
      <c r="B95" s="215">
        <v>2664</v>
      </c>
      <c r="C95" s="499">
        <v>1075</v>
      </c>
      <c r="D95" s="397">
        <f t="shared" ref="D95:D99" si="96">((C95/$B95))-1</f>
        <v>-0.59647147147147139</v>
      </c>
      <c r="E95" s="499">
        <v>777</v>
      </c>
      <c r="F95" s="397">
        <f t="shared" ref="F95:F99" si="97">((E95/$B95))-1</f>
        <v>-0.70833333333333326</v>
      </c>
      <c r="G95" s="216">
        <v>1194</v>
      </c>
      <c r="H95" s="5">
        <f t="shared" ref="H95:H99" si="98">((G95/$B95))-1</f>
        <v>-0.55180180180180183</v>
      </c>
      <c r="I95" s="476">
        <v>957</v>
      </c>
      <c r="J95" s="5">
        <f t="shared" ref="J95:J99" si="99">((I95/$B95))-1</f>
        <v>-0.64076576576576572</v>
      </c>
      <c r="K95" s="476">
        <v>1501</v>
      </c>
      <c r="L95" s="5">
        <f t="shared" ref="L95:L99" si="100">((K95/$B95))-1</f>
        <v>-0.43656156156156156</v>
      </c>
      <c r="M95" s="476">
        <v>2003</v>
      </c>
      <c r="N95" s="5">
        <f t="shared" ref="N95:N99" si="101">((M95/$B95))-1</f>
        <v>-0.24812312312312312</v>
      </c>
      <c r="O95" s="476">
        <v>2152</v>
      </c>
      <c r="P95" s="5">
        <f t="shared" ref="P95:P99" si="102">((O95/$B95))-1</f>
        <v>-0.19219219219219219</v>
      </c>
      <c r="Q95" s="476">
        <v>2604</v>
      </c>
      <c r="R95" s="5">
        <f t="shared" ref="R95:R99" si="103">((Q95/$B95))-1</f>
        <v>-2.2522522522522515E-2</v>
      </c>
      <c r="S95" s="499">
        <v>2241</v>
      </c>
      <c r="T95" s="507">
        <f t="shared" si="92"/>
        <v>0.84121621621621623</v>
      </c>
      <c r="U95" s="499">
        <v>2147</v>
      </c>
      <c r="V95" s="507">
        <f t="shared" si="93"/>
        <v>0.80593093093093093</v>
      </c>
      <c r="W95" s="499">
        <v>1571</v>
      </c>
      <c r="X95" s="507">
        <f t="shared" si="94"/>
        <v>0.58971471471471471</v>
      </c>
      <c r="Y95" s="499">
        <v>2311</v>
      </c>
      <c r="Z95" s="507">
        <f t="shared" si="95"/>
        <v>0.8674924924924925</v>
      </c>
    </row>
    <row r="96" spans="1:26" x14ac:dyDescent="0.25">
      <c r="A96" s="214" t="s">
        <v>11</v>
      </c>
      <c r="B96" s="215">
        <v>789</v>
      </c>
      <c r="C96" s="499">
        <v>754</v>
      </c>
      <c r="D96" s="397">
        <f t="shared" si="96"/>
        <v>-4.4359949302915092E-2</v>
      </c>
      <c r="E96" s="499">
        <v>850</v>
      </c>
      <c r="F96" s="397">
        <f t="shared" si="97"/>
        <v>7.7313054499366318E-2</v>
      </c>
      <c r="G96" s="216">
        <v>868</v>
      </c>
      <c r="H96" s="5">
        <f t="shared" si="98"/>
        <v>0.10012674271229405</v>
      </c>
      <c r="I96" s="476">
        <v>938</v>
      </c>
      <c r="J96" s="5">
        <f t="shared" si="99"/>
        <v>0.18884664131812423</v>
      </c>
      <c r="K96" s="476">
        <v>854</v>
      </c>
      <c r="L96" s="5">
        <f t="shared" si="100"/>
        <v>8.2382762991128011E-2</v>
      </c>
      <c r="M96" s="476">
        <v>1010</v>
      </c>
      <c r="N96" s="5">
        <f t="shared" si="101"/>
        <v>0.28010139416983515</v>
      </c>
      <c r="O96" s="476">
        <v>953</v>
      </c>
      <c r="P96" s="5">
        <f t="shared" si="102"/>
        <v>0.20785804816223075</v>
      </c>
      <c r="Q96" s="476">
        <v>1011</v>
      </c>
      <c r="R96" s="5">
        <f t="shared" si="103"/>
        <v>0.28136882129277563</v>
      </c>
      <c r="S96" s="499">
        <v>944</v>
      </c>
      <c r="T96" s="507">
        <f t="shared" si="92"/>
        <v>1.1964512040557669</v>
      </c>
      <c r="U96" s="499">
        <v>876</v>
      </c>
      <c r="V96" s="507">
        <f t="shared" si="93"/>
        <v>1.1102661596958174</v>
      </c>
      <c r="W96" s="499">
        <v>949</v>
      </c>
      <c r="X96" s="507">
        <f t="shared" si="94"/>
        <v>1.2027883396704691</v>
      </c>
      <c r="Y96" s="499">
        <v>807</v>
      </c>
      <c r="Z96" s="507">
        <f t="shared" si="95"/>
        <v>1.0228136882129277</v>
      </c>
    </row>
    <row r="97" spans="1:26" x14ac:dyDescent="0.25">
      <c r="A97" s="217" t="s">
        <v>43</v>
      </c>
      <c r="B97" s="218">
        <v>789</v>
      </c>
      <c r="C97" s="501">
        <v>560</v>
      </c>
      <c r="D97" s="569">
        <f t="shared" si="96"/>
        <v>-0.29024081115335865</v>
      </c>
      <c r="E97" s="499">
        <v>521</v>
      </c>
      <c r="F97" s="569">
        <f t="shared" si="97"/>
        <v>-0.33967046894803554</v>
      </c>
      <c r="G97" s="219">
        <v>459</v>
      </c>
      <c r="H97" s="569">
        <f t="shared" si="98"/>
        <v>-0.41825095057034223</v>
      </c>
      <c r="I97" s="476">
        <v>660</v>
      </c>
      <c r="J97" s="569">
        <f t="shared" si="99"/>
        <v>-0.16349809885931554</v>
      </c>
      <c r="K97" s="476">
        <v>541</v>
      </c>
      <c r="L97" s="569">
        <f t="shared" si="100"/>
        <v>-0.31432192648922685</v>
      </c>
      <c r="M97" s="476">
        <v>496</v>
      </c>
      <c r="N97" s="569">
        <f t="shared" si="101"/>
        <v>-0.37135614702154629</v>
      </c>
      <c r="O97" s="476">
        <v>490</v>
      </c>
      <c r="P97" s="569">
        <f t="shared" si="102"/>
        <v>-0.37896070975918883</v>
      </c>
      <c r="Q97" s="476">
        <v>575</v>
      </c>
      <c r="R97" s="569">
        <f t="shared" si="103"/>
        <v>-0.27122940430925224</v>
      </c>
      <c r="S97" s="501">
        <v>619</v>
      </c>
      <c r="T97" s="507">
        <f t="shared" si="92"/>
        <v>0.78453738910012671</v>
      </c>
      <c r="U97" s="499">
        <v>635</v>
      </c>
      <c r="V97" s="507">
        <f t="shared" si="93"/>
        <v>0.8048162230671736</v>
      </c>
      <c r="W97" s="499">
        <v>536</v>
      </c>
      <c r="X97" s="507">
        <f t="shared" si="94"/>
        <v>0.67934093789607097</v>
      </c>
      <c r="Y97" s="499">
        <v>704</v>
      </c>
      <c r="Z97" s="507">
        <f t="shared" si="95"/>
        <v>0.89226869455006341</v>
      </c>
    </row>
    <row r="98" spans="1:26" ht="15.75" thickBot="1" x14ac:dyDescent="0.3">
      <c r="A98" s="220" t="s">
        <v>14</v>
      </c>
      <c r="B98" s="221">
        <v>789</v>
      </c>
      <c r="C98" s="505">
        <v>355</v>
      </c>
      <c r="D98" s="506">
        <f t="shared" si="96"/>
        <v>-0.55006337135614702</v>
      </c>
      <c r="E98" s="501">
        <v>741</v>
      </c>
      <c r="F98" s="506">
        <f t="shared" si="97"/>
        <v>-6.0836501901140649E-2</v>
      </c>
      <c r="G98" s="222">
        <v>817</v>
      </c>
      <c r="H98" s="223">
        <f t="shared" si="98"/>
        <v>3.5487959442332073E-2</v>
      </c>
      <c r="I98" s="81">
        <v>684</v>
      </c>
      <c r="J98" s="223">
        <f t="shared" si="99"/>
        <v>-0.13307984790874527</v>
      </c>
      <c r="K98" s="81">
        <v>659</v>
      </c>
      <c r="L98" s="223">
        <f t="shared" si="100"/>
        <v>-0.16476552598225602</v>
      </c>
      <c r="M98" s="81">
        <v>786</v>
      </c>
      <c r="N98" s="223">
        <f t="shared" si="101"/>
        <v>-3.8022813688213253E-3</v>
      </c>
      <c r="O98" s="81">
        <v>734</v>
      </c>
      <c r="P98" s="223">
        <f t="shared" si="102"/>
        <v>-6.9708491761723668E-2</v>
      </c>
      <c r="Q98" s="81">
        <v>670</v>
      </c>
      <c r="R98" s="223">
        <f t="shared" si="103"/>
        <v>-0.15082382762991131</v>
      </c>
      <c r="S98" s="505">
        <v>831</v>
      </c>
      <c r="T98" s="508">
        <f t="shared" si="92"/>
        <v>1.0532319391634981</v>
      </c>
      <c r="U98" s="501">
        <v>782</v>
      </c>
      <c r="V98" s="508">
        <f t="shared" si="93"/>
        <v>0.99112801013941698</v>
      </c>
      <c r="W98" s="501">
        <v>794</v>
      </c>
      <c r="X98" s="508">
        <f t="shared" si="94"/>
        <v>1.0063371356147022</v>
      </c>
      <c r="Y98" s="501">
        <v>582</v>
      </c>
      <c r="Z98" s="508">
        <f t="shared" si="95"/>
        <v>0.73764258555133078</v>
      </c>
    </row>
    <row r="99" spans="1:26" ht="15.75" thickBot="1" x14ac:dyDescent="0.3">
      <c r="A99" s="56" t="s">
        <v>7</v>
      </c>
      <c r="B99" s="59">
        <f>SUM(B94:B98)</f>
        <v>5697</v>
      </c>
      <c r="C99" s="63">
        <f>SUM(C94:C98)</f>
        <v>3134</v>
      </c>
      <c r="D99" s="77">
        <f t="shared" si="96"/>
        <v>-0.44988590486220814</v>
      </c>
      <c r="E99" s="63">
        <f>SUM(E94:E98)</f>
        <v>3195</v>
      </c>
      <c r="F99" s="77">
        <f t="shared" si="97"/>
        <v>-0.43917851500789884</v>
      </c>
      <c r="G99" s="63">
        <f>SUM(G94:G98)</f>
        <v>3755</v>
      </c>
      <c r="H99" s="77">
        <f t="shared" si="98"/>
        <v>-0.34088116552571524</v>
      </c>
      <c r="I99" s="63">
        <f>SUM(I94:I98)</f>
        <v>3552</v>
      </c>
      <c r="J99" s="77">
        <f t="shared" si="99"/>
        <v>-0.37651395471300686</v>
      </c>
      <c r="K99" s="63">
        <f>SUM(K94:K98)</f>
        <v>3982</v>
      </c>
      <c r="L99" s="77">
        <f t="shared" si="100"/>
        <v>-0.30103563278918732</v>
      </c>
      <c r="M99" s="63">
        <f>SUM(M94:M98)</f>
        <v>4852</v>
      </c>
      <c r="N99" s="77">
        <f t="shared" si="101"/>
        <v>-0.14832367912936628</v>
      </c>
      <c r="O99" s="63">
        <f>SUM(O94:O98)</f>
        <v>4885</v>
      </c>
      <c r="P99" s="77">
        <f t="shared" si="102"/>
        <v>-0.14253115674916628</v>
      </c>
      <c r="Q99" s="63">
        <f>SUM(Q94:Q98)</f>
        <v>5508</v>
      </c>
      <c r="R99" s="77">
        <f t="shared" si="103"/>
        <v>-3.3175355450236976E-2</v>
      </c>
      <c r="S99" s="542">
        <f>SUM(S94:S98)</f>
        <v>5205</v>
      </c>
      <c r="T99" s="543">
        <f t="shared" si="92"/>
        <v>0.91363875724065302</v>
      </c>
      <c r="U99" s="542">
        <f>SUM(U94:U98)</f>
        <v>4978</v>
      </c>
      <c r="V99" s="543">
        <f t="shared" si="93"/>
        <v>0.873793224504125</v>
      </c>
      <c r="W99" s="542">
        <f>SUM(W94:W98)</f>
        <v>4260</v>
      </c>
      <c r="X99" s="543">
        <f t="shared" si="94"/>
        <v>0.74776197998946814</v>
      </c>
      <c r="Y99" s="542">
        <f>SUM(Y94:Y98)</f>
        <v>4954</v>
      </c>
      <c r="Z99" s="543">
        <f t="shared" si="95"/>
        <v>0.86958048095488849</v>
      </c>
    </row>
    <row r="102" spans="1:26" ht="15.75" x14ac:dyDescent="0.25">
      <c r="A102" s="585" t="s">
        <v>289</v>
      </c>
      <c r="B102" s="586"/>
      <c r="C102" s="586"/>
      <c r="D102" s="586"/>
      <c r="E102" s="586"/>
      <c r="F102" s="586"/>
      <c r="G102" s="586"/>
      <c r="H102" s="586"/>
      <c r="I102" s="586"/>
      <c r="J102" s="586"/>
      <c r="K102" s="586"/>
      <c r="L102" s="586"/>
      <c r="M102" s="586"/>
      <c r="N102" s="586"/>
      <c r="O102" s="586"/>
      <c r="P102" s="586"/>
      <c r="Q102" s="586"/>
      <c r="R102" s="586"/>
      <c r="S102" s="586"/>
      <c r="T102" s="586"/>
      <c r="U102" s="586"/>
      <c r="V102" s="586"/>
      <c r="W102" s="586"/>
      <c r="X102" s="586"/>
      <c r="Y102" s="586"/>
      <c r="Z102" s="586"/>
    </row>
    <row r="103" spans="1:26" ht="24.75" thickBot="1" x14ac:dyDescent="0.3">
      <c r="A103" s="137" t="s">
        <v>15</v>
      </c>
      <c r="B103" s="138" t="s">
        <v>16</v>
      </c>
      <c r="C103" s="510" t="s">
        <v>242</v>
      </c>
      <c r="D103" s="511" t="s">
        <v>1</v>
      </c>
      <c r="E103" s="510" t="s">
        <v>243</v>
      </c>
      <c r="F103" s="511" t="s">
        <v>1</v>
      </c>
      <c r="G103" s="282" t="s">
        <v>263</v>
      </c>
      <c r="H103" s="283" t="s">
        <v>1</v>
      </c>
      <c r="I103" s="282" t="s">
        <v>264</v>
      </c>
      <c r="J103" s="283" t="s">
        <v>1</v>
      </c>
      <c r="K103" s="282" t="s">
        <v>265</v>
      </c>
      <c r="L103" s="283" t="s">
        <v>1</v>
      </c>
      <c r="M103" s="282" t="s">
        <v>267</v>
      </c>
      <c r="N103" s="283" t="s">
        <v>1</v>
      </c>
      <c r="O103" s="282" t="s">
        <v>268</v>
      </c>
      <c r="P103" s="283" t="s">
        <v>1</v>
      </c>
      <c r="Q103" s="282" t="s">
        <v>2</v>
      </c>
      <c r="R103" s="283" t="s">
        <v>1</v>
      </c>
      <c r="S103" s="282" t="s">
        <v>3</v>
      </c>
      <c r="T103" s="283" t="s">
        <v>1</v>
      </c>
      <c r="U103" s="282" t="s">
        <v>4</v>
      </c>
      <c r="V103" s="283" t="s">
        <v>1</v>
      </c>
      <c r="W103" s="282" t="s">
        <v>5</v>
      </c>
      <c r="X103" s="283" t="s">
        <v>1</v>
      </c>
      <c r="Y103" s="282" t="s">
        <v>6</v>
      </c>
      <c r="Z103" s="283" t="s">
        <v>1</v>
      </c>
    </row>
    <row r="104" spans="1:26" ht="15.75" thickTop="1" x14ac:dyDescent="0.25">
      <c r="A104" s="65" t="s">
        <v>164</v>
      </c>
      <c r="B104" s="594">
        <v>60</v>
      </c>
      <c r="C104" s="588">
        <v>65</v>
      </c>
      <c r="D104" s="591">
        <f>((C104/$B104))-1</f>
        <v>8.3333333333333259E-2</v>
      </c>
      <c r="E104" s="588">
        <v>60</v>
      </c>
      <c r="F104" s="591">
        <f>((E104/$B104))-1</f>
        <v>0</v>
      </c>
      <c r="G104" s="588">
        <v>64</v>
      </c>
      <c r="H104" s="591">
        <f>((G104/$B104))-1</f>
        <v>6.6666666666666652E-2</v>
      </c>
      <c r="I104" s="588">
        <v>59</v>
      </c>
      <c r="J104" s="591">
        <f>((I104/$B104))-1</f>
        <v>-1.6666666666666718E-2</v>
      </c>
      <c r="K104" s="588">
        <v>60</v>
      </c>
      <c r="L104" s="591">
        <f>((K104/$B104))-1</f>
        <v>0</v>
      </c>
      <c r="M104" s="588">
        <v>57</v>
      </c>
      <c r="N104" s="591">
        <f>((M104/$B104))-1</f>
        <v>-5.0000000000000044E-2</v>
      </c>
      <c r="O104" s="588">
        <v>62</v>
      </c>
      <c r="P104" s="591">
        <f>((O104/$B104))-1</f>
        <v>3.3333333333333437E-2</v>
      </c>
      <c r="Q104" s="588">
        <v>61</v>
      </c>
      <c r="R104" s="591">
        <f>((Q104/$B104))-1</f>
        <v>1.6666666666666607E-2</v>
      </c>
      <c r="S104" s="588">
        <v>61</v>
      </c>
      <c r="T104" s="591">
        <f t="shared" ref="T104:T107" si="104">S104/$B104</f>
        <v>1.0166666666666666</v>
      </c>
      <c r="U104" s="588">
        <v>61</v>
      </c>
      <c r="V104" s="591">
        <f t="shared" ref="V104:V107" si="105">U104/$B104</f>
        <v>1.0166666666666666</v>
      </c>
      <c r="W104" s="588">
        <v>65</v>
      </c>
      <c r="X104" s="591">
        <f t="shared" ref="X104:X107" si="106">W104/$B104</f>
        <v>1.0833333333333333</v>
      </c>
      <c r="Y104" s="588">
        <v>60</v>
      </c>
      <c r="Z104" s="591">
        <f t="shared" ref="Z104:Z107" si="107">Y104/$B104</f>
        <v>1</v>
      </c>
    </row>
    <row r="105" spans="1:26" x14ac:dyDescent="0.25">
      <c r="A105" s="65" t="s">
        <v>165</v>
      </c>
      <c r="B105" s="595"/>
      <c r="C105" s="589"/>
      <c r="D105" s="592"/>
      <c r="E105" s="589"/>
      <c r="F105" s="592"/>
      <c r="G105" s="589"/>
      <c r="H105" s="592"/>
      <c r="I105" s="589"/>
      <c r="J105" s="592"/>
      <c r="K105" s="589"/>
      <c r="L105" s="592"/>
      <c r="M105" s="589"/>
      <c r="N105" s="592"/>
      <c r="O105" s="589"/>
      <c r="P105" s="592"/>
      <c r="Q105" s="589"/>
      <c r="R105" s="592"/>
      <c r="S105" s="589"/>
      <c r="T105" s="592" t="e">
        <f t="shared" si="104"/>
        <v>#DIV/0!</v>
      </c>
      <c r="U105" s="589"/>
      <c r="V105" s="592" t="e">
        <f t="shared" si="105"/>
        <v>#DIV/0!</v>
      </c>
      <c r="W105" s="589"/>
      <c r="X105" s="592" t="e">
        <f t="shared" si="106"/>
        <v>#DIV/0!</v>
      </c>
      <c r="Y105" s="589"/>
      <c r="Z105" s="592" t="e">
        <f t="shared" si="107"/>
        <v>#DIV/0!</v>
      </c>
    </row>
    <row r="106" spans="1:26" x14ac:dyDescent="0.25">
      <c r="A106" s="65" t="s">
        <v>168</v>
      </c>
      <c r="B106" s="595"/>
      <c r="C106" s="589"/>
      <c r="D106" s="592"/>
      <c r="E106" s="589"/>
      <c r="F106" s="592"/>
      <c r="G106" s="589"/>
      <c r="H106" s="592"/>
      <c r="I106" s="589"/>
      <c r="J106" s="592"/>
      <c r="K106" s="589"/>
      <c r="L106" s="592"/>
      <c r="M106" s="589"/>
      <c r="N106" s="592"/>
      <c r="O106" s="589"/>
      <c r="P106" s="592"/>
      <c r="Q106" s="589"/>
      <c r="R106" s="592"/>
      <c r="S106" s="589"/>
      <c r="T106" s="592" t="e">
        <f t="shared" si="104"/>
        <v>#DIV/0!</v>
      </c>
      <c r="U106" s="589"/>
      <c r="V106" s="592" t="e">
        <f t="shared" si="105"/>
        <v>#DIV/0!</v>
      </c>
      <c r="W106" s="589"/>
      <c r="X106" s="592" t="e">
        <f t="shared" si="106"/>
        <v>#DIV/0!</v>
      </c>
      <c r="Y106" s="589"/>
      <c r="Z106" s="592" t="e">
        <f t="shared" si="107"/>
        <v>#DIV/0!</v>
      </c>
    </row>
    <row r="107" spans="1:26" ht="15.75" thickBot="1" x14ac:dyDescent="0.3">
      <c r="A107" s="139" t="s">
        <v>166</v>
      </c>
      <c r="B107" s="596"/>
      <c r="C107" s="590"/>
      <c r="D107" s="593"/>
      <c r="E107" s="590"/>
      <c r="F107" s="593"/>
      <c r="G107" s="590"/>
      <c r="H107" s="593"/>
      <c r="I107" s="590"/>
      <c r="J107" s="593"/>
      <c r="K107" s="590"/>
      <c r="L107" s="593"/>
      <c r="M107" s="590"/>
      <c r="N107" s="593"/>
      <c r="O107" s="590"/>
      <c r="P107" s="593"/>
      <c r="Q107" s="590"/>
      <c r="R107" s="593"/>
      <c r="S107" s="590"/>
      <c r="T107" s="593" t="e">
        <f t="shared" si="104"/>
        <v>#DIV/0!</v>
      </c>
      <c r="U107" s="590"/>
      <c r="V107" s="593" t="e">
        <f t="shared" si="105"/>
        <v>#DIV/0!</v>
      </c>
      <c r="W107" s="590"/>
      <c r="X107" s="593" t="e">
        <f t="shared" si="106"/>
        <v>#DIV/0!</v>
      </c>
      <c r="Y107" s="590"/>
      <c r="Z107" s="593" t="e">
        <f t="shared" si="107"/>
        <v>#DIV/0!</v>
      </c>
    </row>
    <row r="108" spans="1:26" ht="15.75" thickBot="1" x14ac:dyDescent="0.3">
      <c r="A108" s="56" t="s">
        <v>7</v>
      </c>
      <c r="B108" s="140">
        <f>SUM(B104:B107)</f>
        <v>60</v>
      </c>
      <c r="C108" s="63">
        <f>SUM(C104:C107)</f>
        <v>65</v>
      </c>
      <c r="D108" s="77">
        <f>((C108/$B108))-1</f>
        <v>8.3333333333333259E-2</v>
      </c>
      <c r="E108" s="63">
        <f>SUM(E104:E107)</f>
        <v>60</v>
      </c>
      <c r="F108" s="77">
        <f>((E108/$B108))-1</f>
        <v>0</v>
      </c>
      <c r="G108" s="63">
        <f>SUM(G104:G107)</f>
        <v>64</v>
      </c>
      <c r="H108" s="77">
        <f>((G108/$B108))-1</f>
        <v>6.6666666666666652E-2</v>
      </c>
      <c r="I108" s="63">
        <f>SUM(I104:I107)</f>
        <v>59</v>
      </c>
      <c r="J108" s="77">
        <f>((I108/$B108))-1</f>
        <v>-1.6666666666666718E-2</v>
      </c>
      <c r="K108" s="63">
        <f>SUM(K104:K107)</f>
        <v>60</v>
      </c>
      <c r="L108" s="77">
        <f>((K108/$B108))-1</f>
        <v>0</v>
      </c>
      <c r="M108" s="63">
        <f>SUM(M104:M107)</f>
        <v>57</v>
      </c>
      <c r="N108" s="77">
        <f>((M108/$B108))-1</f>
        <v>-5.0000000000000044E-2</v>
      </c>
      <c r="O108" s="63">
        <f>SUM(O104:O107)</f>
        <v>62</v>
      </c>
      <c r="P108" s="77">
        <f>((O108/$B108))-1</f>
        <v>3.3333333333333437E-2</v>
      </c>
      <c r="Q108" s="63">
        <f>SUM(Q104:Q107)</f>
        <v>61</v>
      </c>
      <c r="R108" s="77">
        <f>((Q108/$B108))-1</f>
        <v>1.6666666666666607E-2</v>
      </c>
      <c r="S108" s="504">
        <f>SUM(S104:S107)</f>
        <v>61</v>
      </c>
      <c r="T108" s="570">
        <f>((S108/$B$11))-1</f>
        <v>-0.98473473473473472</v>
      </c>
      <c r="U108" s="504">
        <f>SUM(U104:U107)</f>
        <v>61</v>
      </c>
      <c r="V108" s="570">
        <f>((U108/$B$11))-1</f>
        <v>-0.98473473473473472</v>
      </c>
      <c r="W108" s="504">
        <f>SUM(W104:W107)</f>
        <v>65</v>
      </c>
      <c r="X108" s="570">
        <f>((W108/$B$11))-1</f>
        <v>-0.98373373373373374</v>
      </c>
      <c r="Y108" s="504">
        <f>SUM(Y104:Y107)</f>
        <v>60</v>
      </c>
      <c r="Z108" s="570">
        <f>((Y108/$B$11))-1</f>
        <v>-0.98498498498498499</v>
      </c>
    </row>
    <row r="111" spans="1:26" ht="15.75" x14ac:dyDescent="0.25">
      <c r="A111" s="585" t="s">
        <v>288</v>
      </c>
      <c r="B111" s="586"/>
      <c r="C111" s="586"/>
      <c r="D111" s="586"/>
      <c r="E111" s="586"/>
      <c r="F111" s="586"/>
      <c r="G111" s="586"/>
      <c r="H111" s="586"/>
      <c r="I111" s="586"/>
      <c r="J111" s="586"/>
      <c r="K111" s="586"/>
      <c r="L111" s="586"/>
      <c r="M111" s="586"/>
      <c r="N111" s="586"/>
      <c r="O111" s="586"/>
      <c r="P111" s="586"/>
      <c r="Q111" s="586"/>
      <c r="R111" s="586"/>
      <c r="S111" s="586"/>
      <c r="T111" s="586"/>
      <c r="U111" s="586"/>
      <c r="V111" s="586"/>
      <c r="W111" s="586"/>
      <c r="X111" s="586"/>
      <c r="Y111" s="586"/>
      <c r="Z111" s="586"/>
    </row>
    <row r="112" spans="1:26" ht="24.75" thickBot="1" x14ac:dyDescent="0.3">
      <c r="A112" s="203" t="s">
        <v>15</v>
      </c>
      <c r="B112" s="204" t="s">
        <v>16</v>
      </c>
      <c r="C112" s="510" t="s">
        <v>242</v>
      </c>
      <c r="D112" s="511" t="s">
        <v>1</v>
      </c>
      <c r="E112" s="510" t="s">
        <v>243</v>
      </c>
      <c r="F112" s="511" t="s">
        <v>1</v>
      </c>
      <c r="G112" s="282" t="s">
        <v>263</v>
      </c>
      <c r="H112" s="283" t="s">
        <v>1</v>
      </c>
      <c r="I112" s="282" t="s">
        <v>264</v>
      </c>
      <c r="J112" s="283" t="s">
        <v>1</v>
      </c>
      <c r="K112" s="282" t="s">
        <v>265</v>
      </c>
      <c r="L112" s="283" t="s">
        <v>1</v>
      </c>
      <c r="M112" s="282" t="s">
        <v>267</v>
      </c>
      <c r="N112" s="283" t="s">
        <v>1</v>
      </c>
      <c r="O112" s="282" t="s">
        <v>268</v>
      </c>
      <c r="P112" s="283" t="s">
        <v>1</v>
      </c>
      <c r="Q112" s="282" t="s">
        <v>2</v>
      </c>
      <c r="R112" s="283" t="s">
        <v>1</v>
      </c>
      <c r="S112" s="282" t="s">
        <v>3</v>
      </c>
      <c r="T112" s="283" t="s">
        <v>1</v>
      </c>
      <c r="U112" s="282" t="s">
        <v>4</v>
      </c>
      <c r="V112" s="283" t="s">
        <v>1</v>
      </c>
      <c r="W112" s="282" t="s">
        <v>5</v>
      </c>
      <c r="X112" s="283" t="s">
        <v>1</v>
      </c>
      <c r="Y112" s="282" t="s">
        <v>6</v>
      </c>
      <c r="Z112" s="283" t="s">
        <v>1</v>
      </c>
    </row>
    <row r="113" spans="1:26" ht="15.75" thickTop="1" x14ac:dyDescent="0.25">
      <c r="A113" s="205" t="s">
        <v>9</v>
      </c>
      <c r="B113" s="1">
        <v>999</v>
      </c>
      <c r="C113" s="395">
        <v>501</v>
      </c>
      <c r="D113" s="397">
        <f>((C113/$B113))-1</f>
        <v>-0.49849849849849848</v>
      </c>
      <c r="E113" s="395">
        <v>476</v>
      </c>
      <c r="F113" s="397">
        <f>((E113/$B113))-1</f>
        <v>-0.5235235235235236</v>
      </c>
      <c r="G113" s="395">
        <v>576</v>
      </c>
      <c r="H113" s="5">
        <f>((G113/$B113))-1</f>
        <v>-0.42342342342342343</v>
      </c>
      <c r="I113" s="395">
        <v>464</v>
      </c>
      <c r="J113" s="5">
        <f>((I113/$B113))-1</f>
        <v>-0.53553553553553557</v>
      </c>
      <c r="K113" s="395">
        <v>639</v>
      </c>
      <c r="L113" s="5">
        <f>((K113/$B113))-1</f>
        <v>-0.36036036036036034</v>
      </c>
      <c r="M113" s="395">
        <v>678</v>
      </c>
      <c r="N113" s="5">
        <f>((M113/$B113))-1</f>
        <v>-0.3213213213213213</v>
      </c>
      <c r="O113" s="395">
        <v>694</v>
      </c>
      <c r="P113" s="5">
        <f>((O113/$B113))-1</f>
        <v>-0.30530530530530531</v>
      </c>
      <c r="Q113" s="395">
        <v>688</v>
      </c>
      <c r="R113" s="5">
        <f>((Q113/$B113))-1</f>
        <v>-0.31131131131131129</v>
      </c>
      <c r="S113" s="395">
        <v>710</v>
      </c>
      <c r="T113" s="397">
        <f t="shared" ref="T113:T119" si="108">S113/$B113</f>
        <v>0.71071071071071068</v>
      </c>
      <c r="U113" s="395">
        <v>572</v>
      </c>
      <c r="V113" s="397">
        <f t="shared" ref="V113:V119" si="109">U113/$B113</f>
        <v>0.57257257257257255</v>
      </c>
      <c r="W113" s="395">
        <v>632</v>
      </c>
      <c r="X113" s="397">
        <f t="shared" ref="X113:X119" si="110">W113/$B113</f>
        <v>0.63263263263263259</v>
      </c>
      <c r="Y113" s="395">
        <v>641</v>
      </c>
      <c r="Z113" s="397">
        <f t="shared" ref="Z113:Z119" si="111">Y113/$B113</f>
        <v>0.64164164164164161</v>
      </c>
    </row>
    <row r="114" spans="1:26" x14ac:dyDescent="0.25">
      <c r="A114" s="205" t="s">
        <v>10</v>
      </c>
      <c r="B114" s="206">
        <v>3996</v>
      </c>
      <c r="C114" s="499">
        <v>1918</v>
      </c>
      <c r="D114" s="397">
        <f t="shared" ref="D114:D118" si="112">((C114/$B114))-1</f>
        <v>-0.52002002002002001</v>
      </c>
      <c r="E114" s="499">
        <v>2168</v>
      </c>
      <c r="F114" s="397">
        <f t="shared" ref="F114:F119" si="113">((E114/$B114))-1</f>
        <v>-0.45745745745745747</v>
      </c>
      <c r="G114" s="253">
        <v>3100</v>
      </c>
      <c r="H114" s="5">
        <f t="shared" ref="H114:H119" si="114">((G114/$B114))-1</f>
        <v>-0.22422422422422428</v>
      </c>
      <c r="I114" s="476">
        <v>2347</v>
      </c>
      <c r="J114" s="5">
        <f t="shared" ref="J114:J118" si="115">((I114/$B114))-1</f>
        <v>-0.41266266266266272</v>
      </c>
      <c r="K114" s="476">
        <v>2700</v>
      </c>
      <c r="L114" s="5">
        <f t="shared" ref="L114:L119" si="116">((K114/$B114))-1</f>
        <v>-0.32432432432432434</v>
      </c>
      <c r="M114" s="476">
        <v>2908</v>
      </c>
      <c r="N114" s="5">
        <f t="shared" ref="N114:N118" si="117">((M114/$B114))-1</f>
        <v>-0.27227227227227224</v>
      </c>
      <c r="O114" s="476">
        <v>2677</v>
      </c>
      <c r="P114" s="5">
        <f t="shared" ref="P114:P118" si="118">((O114/$B114))-1</f>
        <v>-0.33008008008008005</v>
      </c>
      <c r="Q114" s="476">
        <v>2809</v>
      </c>
      <c r="R114" s="5">
        <f t="shared" ref="R114:R119" si="119">((Q114/$B114))-1</f>
        <v>-0.2970470470470471</v>
      </c>
      <c r="S114" s="499">
        <v>2968</v>
      </c>
      <c r="T114" s="507">
        <f t="shared" si="108"/>
        <v>0.74274274274274277</v>
      </c>
      <c r="U114" s="499">
        <v>2456</v>
      </c>
      <c r="V114" s="507">
        <f t="shared" si="109"/>
        <v>0.61461461461461464</v>
      </c>
      <c r="W114" s="499">
        <v>2618</v>
      </c>
      <c r="X114" s="507">
        <f t="shared" si="110"/>
        <v>0.6551551551551551</v>
      </c>
      <c r="Y114" s="499">
        <v>2912</v>
      </c>
      <c r="Z114" s="507">
        <f t="shared" si="111"/>
        <v>0.72872872872872874</v>
      </c>
    </row>
    <row r="115" spans="1:26" x14ac:dyDescent="0.25">
      <c r="A115" s="205" t="s">
        <v>11</v>
      </c>
      <c r="B115" s="206">
        <v>789</v>
      </c>
      <c r="C115" s="499">
        <v>182</v>
      </c>
      <c r="D115" s="397">
        <f t="shared" si="112"/>
        <v>-0.76932826362484152</v>
      </c>
      <c r="E115" s="499">
        <v>303</v>
      </c>
      <c r="F115" s="397">
        <f t="shared" si="113"/>
        <v>-0.61596958174904937</v>
      </c>
      <c r="G115" s="253">
        <v>477</v>
      </c>
      <c r="H115" s="5">
        <f t="shared" si="114"/>
        <v>-0.3954372623574145</v>
      </c>
      <c r="I115" s="476">
        <v>521</v>
      </c>
      <c r="J115" s="5">
        <f t="shared" si="115"/>
        <v>-0.33967046894803554</v>
      </c>
      <c r="K115" s="476">
        <v>537</v>
      </c>
      <c r="L115" s="5">
        <f t="shared" si="116"/>
        <v>-0.31939163498098855</v>
      </c>
      <c r="M115" s="476">
        <v>405</v>
      </c>
      <c r="N115" s="5">
        <f t="shared" si="117"/>
        <v>-0.48669201520912553</v>
      </c>
      <c r="O115" s="476">
        <v>590</v>
      </c>
      <c r="P115" s="5">
        <f t="shared" si="118"/>
        <v>-0.25221799746514573</v>
      </c>
      <c r="Q115" s="476">
        <v>613</v>
      </c>
      <c r="R115" s="5">
        <f t="shared" si="119"/>
        <v>-0.22306717363751583</v>
      </c>
      <c r="S115" s="499">
        <v>550</v>
      </c>
      <c r="T115" s="507">
        <f t="shared" si="108"/>
        <v>0.69708491761723701</v>
      </c>
      <c r="U115" s="499">
        <v>634</v>
      </c>
      <c r="V115" s="507">
        <f t="shared" si="109"/>
        <v>0.80354879594423323</v>
      </c>
      <c r="W115" s="499">
        <v>648</v>
      </c>
      <c r="X115" s="507">
        <f t="shared" si="110"/>
        <v>0.82129277566539927</v>
      </c>
      <c r="Y115" s="499">
        <v>665</v>
      </c>
      <c r="Z115" s="507">
        <f t="shared" si="111"/>
        <v>0.84283903675538652</v>
      </c>
    </row>
    <row r="116" spans="1:26" x14ac:dyDescent="0.25">
      <c r="A116" s="207" t="s">
        <v>43</v>
      </c>
      <c r="B116" s="208">
        <v>526</v>
      </c>
      <c r="C116" s="499">
        <v>393</v>
      </c>
      <c r="D116" s="397">
        <f t="shared" si="112"/>
        <v>-0.25285171102661597</v>
      </c>
      <c r="E116" s="499">
        <v>278</v>
      </c>
      <c r="F116" s="397">
        <f t="shared" si="113"/>
        <v>-0.47148288973384034</v>
      </c>
      <c r="G116" s="253">
        <v>400</v>
      </c>
      <c r="H116" s="5">
        <f t="shared" si="114"/>
        <v>-0.23954372623574149</v>
      </c>
      <c r="I116" s="476">
        <v>444</v>
      </c>
      <c r="J116" s="5">
        <f t="shared" si="115"/>
        <v>-0.155893536121673</v>
      </c>
      <c r="K116" s="476">
        <v>434</v>
      </c>
      <c r="L116" s="5">
        <f t="shared" si="116"/>
        <v>-0.17490494296577952</v>
      </c>
      <c r="M116" s="476">
        <v>488</v>
      </c>
      <c r="N116" s="5">
        <f t="shared" si="117"/>
        <v>-7.2243346007604514E-2</v>
      </c>
      <c r="O116" s="476">
        <v>441</v>
      </c>
      <c r="P116" s="5">
        <f t="shared" si="118"/>
        <v>-0.16159695817490494</v>
      </c>
      <c r="Q116" s="476">
        <v>589</v>
      </c>
      <c r="R116" s="5">
        <f t="shared" si="119"/>
        <v>0.1197718631178708</v>
      </c>
      <c r="S116" s="499">
        <v>415</v>
      </c>
      <c r="T116" s="507">
        <f t="shared" si="108"/>
        <v>0.78897338403041828</v>
      </c>
      <c r="U116" s="499">
        <v>444</v>
      </c>
      <c r="V116" s="507">
        <f t="shared" si="109"/>
        <v>0.844106463878327</v>
      </c>
      <c r="W116" s="499">
        <v>447</v>
      </c>
      <c r="X116" s="507">
        <f t="shared" si="110"/>
        <v>0.84980988593155893</v>
      </c>
      <c r="Y116" s="499">
        <v>366</v>
      </c>
      <c r="Z116" s="507">
        <f t="shared" si="111"/>
        <v>0.69581749049429653</v>
      </c>
    </row>
    <row r="117" spans="1:26" x14ac:dyDescent="0.25">
      <c r="A117" s="207" t="s">
        <v>13</v>
      </c>
      <c r="B117" s="208"/>
      <c r="C117" s="501">
        <v>106</v>
      </c>
      <c r="D117" s="569" t="e">
        <f t="shared" si="112"/>
        <v>#DIV/0!</v>
      </c>
      <c r="E117" s="499">
        <v>94</v>
      </c>
      <c r="F117" s="569" t="e">
        <f t="shared" si="113"/>
        <v>#DIV/0!</v>
      </c>
      <c r="G117" s="253">
        <v>119</v>
      </c>
      <c r="H117" s="569" t="e">
        <f t="shared" si="114"/>
        <v>#DIV/0!</v>
      </c>
      <c r="I117" s="476">
        <v>62</v>
      </c>
      <c r="J117" s="569" t="e">
        <f t="shared" si="115"/>
        <v>#DIV/0!</v>
      </c>
      <c r="K117" s="476">
        <v>79</v>
      </c>
      <c r="L117" s="569" t="e">
        <f t="shared" si="116"/>
        <v>#DIV/0!</v>
      </c>
      <c r="M117" s="476">
        <v>94</v>
      </c>
      <c r="N117" s="569" t="e">
        <f t="shared" si="117"/>
        <v>#DIV/0!</v>
      </c>
      <c r="O117" s="476">
        <v>89</v>
      </c>
      <c r="P117" s="569" t="e">
        <f t="shared" si="118"/>
        <v>#DIV/0!</v>
      </c>
      <c r="Q117" s="476">
        <v>53</v>
      </c>
      <c r="R117" s="569" t="e">
        <f t="shared" si="119"/>
        <v>#DIV/0!</v>
      </c>
      <c r="S117" s="499">
        <v>65</v>
      </c>
      <c r="T117" s="507" t="e">
        <f t="shared" si="108"/>
        <v>#DIV/0!</v>
      </c>
      <c r="U117" s="499">
        <v>97</v>
      </c>
      <c r="V117" s="507" t="e">
        <f t="shared" si="109"/>
        <v>#DIV/0!</v>
      </c>
      <c r="W117" s="499">
        <v>79</v>
      </c>
      <c r="X117" s="507" t="e">
        <f t="shared" si="110"/>
        <v>#DIV/0!</v>
      </c>
      <c r="Y117" s="499">
        <v>124</v>
      </c>
      <c r="Z117" s="507" t="e">
        <f t="shared" si="111"/>
        <v>#DIV/0!</v>
      </c>
    </row>
    <row r="118" spans="1:26" ht="15.75" thickBot="1" x14ac:dyDescent="0.3">
      <c r="A118" s="209" t="s">
        <v>14</v>
      </c>
      <c r="B118" s="210">
        <v>526</v>
      </c>
      <c r="C118" s="505">
        <v>307</v>
      </c>
      <c r="D118" s="506">
        <f t="shared" si="112"/>
        <v>-0.41634980988593151</v>
      </c>
      <c r="E118" s="509">
        <v>402</v>
      </c>
      <c r="F118" s="506">
        <f t="shared" si="113"/>
        <v>-0.23574144486692017</v>
      </c>
      <c r="G118" s="253">
        <v>483</v>
      </c>
      <c r="H118" s="211">
        <f t="shared" si="114"/>
        <v>-8.1749049429657772E-2</v>
      </c>
      <c r="I118" s="477">
        <v>272</v>
      </c>
      <c r="J118" s="211">
        <f t="shared" si="115"/>
        <v>-0.4828897338403042</v>
      </c>
      <c r="K118" s="477">
        <v>281</v>
      </c>
      <c r="L118" s="211">
        <f t="shared" si="116"/>
        <v>-0.46577946768060841</v>
      </c>
      <c r="M118" s="477">
        <v>310</v>
      </c>
      <c r="N118" s="211">
        <f t="shared" si="117"/>
        <v>-0.41064638783269958</v>
      </c>
      <c r="O118" s="477">
        <v>116</v>
      </c>
      <c r="P118" s="211">
        <f t="shared" si="118"/>
        <v>-0.77946768060836502</v>
      </c>
      <c r="Q118" s="477">
        <v>475</v>
      </c>
      <c r="R118" s="211">
        <f t="shared" si="119"/>
        <v>-9.6958174904942962E-2</v>
      </c>
      <c r="S118" s="499">
        <v>504</v>
      </c>
      <c r="T118" s="530">
        <f t="shared" si="108"/>
        <v>0.95817490494296575</v>
      </c>
      <c r="U118" s="509">
        <v>492</v>
      </c>
      <c r="V118" s="530">
        <f t="shared" si="109"/>
        <v>0.93536121673003803</v>
      </c>
      <c r="W118" s="509">
        <v>459</v>
      </c>
      <c r="X118" s="530">
        <f t="shared" si="110"/>
        <v>0.87262357414448666</v>
      </c>
      <c r="Y118" s="509">
        <v>409</v>
      </c>
      <c r="Z118" s="530">
        <f t="shared" si="111"/>
        <v>0.77756653992395441</v>
      </c>
    </row>
    <row r="119" spans="1:26" ht="15.75" thickBot="1" x14ac:dyDescent="0.3">
      <c r="A119" s="56" t="s">
        <v>7</v>
      </c>
      <c r="B119" s="59">
        <f>SUM(B113:B118)</f>
        <v>6836</v>
      </c>
      <c r="C119" s="63">
        <f>SUM(C113:C118)</f>
        <v>3407</v>
      </c>
      <c r="D119" s="77">
        <f>((C119/$B119))-1</f>
        <v>-0.50160912814511405</v>
      </c>
      <c r="E119" s="63">
        <f>SUM(E113:E118)</f>
        <v>3721</v>
      </c>
      <c r="F119" s="77">
        <f t="shared" si="113"/>
        <v>-0.4556758338209479</v>
      </c>
      <c r="G119" s="63">
        <f>SUM(G113:G118)</f>
        <v>5155</v>
      </c>
      <c r="H119" s="77">
        <f t="shared" si="114"/>
        <v>-0.24590403744880052</v>
      </c>
      <c r="I119" s="63">
        <f>SUM(I113:I118)</f>
        <v>4110</v>
      </c>
      <c r="J119" s="77">
        <f>((I119/$B119))-1</f>
        <v>-0.3987712112346401</v>
      </c>
      <c r="K119" s="63">
        <f>SUM(K113:K118)</f>
        <v>4670</v>
      </c>
      <c r="L119" s="77">
        <f t="shared" si="116"/>
        <v>-0.31685196021064954</v>
      </c>
      <c r="M119" s="63">
        <f>SUM(M113:M118)</f>
        <v>4883</v>
      </c>
      <c r="N119" s="77">
        <f>((M119/$B119))-1</f>
        <v>-0.28569338794616739</v>
      </c>
      <c r="O119" s="63">
        <f>SUM(O113:O118)</f>
        <v>4607</v>
      </c>
      <c r="P119" s="77">
        <f>((O119/$B119))-1</f>
        <v>-0.32606787595084841</v>
      </c>
      <c r="Q119" s="63">
        <f>SUM(Q113:Q118)</f>
        <v>5227</v>
      </c>
      <c r="R119" s="77">
        <f t="shared" si="119"/>
        <v>-0.23537156231714451</v>
      </c>
      <c r="S119" s="504">
        <f>SUM(S113:S118)</f>
        <v>5212</v>
      </c>
      <c r="T119" s="570">
        <f t="shared" si="108"/>
        <v>0.76243417203042718</v>
      </c>
      <c r="U119" s="504">
        <f>SUM(U113:U118)</f>
        <v>4695</v>
      </c>
      <c r="V119" s="570">
        <f t="shared" si="109"/>
        <v>0.68680514921006441</v>
      </c>
      <c r="W119" s="504">
        <f>SUM(W113:W118)</f>
        <v>4883</v>
      </c>
      <c r="X119" s="570">
        <f t="shared" si="110"/>
        <v>0.71430661205383261</v>
      </c>
      <c r="Y119" s="504">
        <f>SUM(Y113:Y118)</f>
        <v>5117</v>
      </c>
      <c r="Z119" s="570">
        <f t="shared" si="111"/>
        <v>0.74853715623171446</v>
      </c>
    </row>
    <row r="122" spans="1:26" ht="15.75" x14ac:dyDescent="0.25">
      <c r="A122" s="585" t="s">
        <v>287</v>
      </c>
      <c r="B122" s="586"/>
      <c r="C122" s="586"/>
      <c r="D122" s="586"/>
      <c r="E122" s="586"/>
      <c r="F122" s="586"/>
      <c r="G122" s="586"/>
      <c r="H122" s="586"/>
      <c r="I122" s="586"/>
      <c r="J122" s="586"/>
      <c r="K122" s="586"/>
      <c r="L122" s="586"/>
      <c r="M122" s="586"/>
      <c r="N122" s="586"/>
      <c r="O122" s="586"/>
      <c r="P122" s="586"/>
      <c r="Q122" s="586"/>
      <c r="R122" s="586"/>
      <c r="S122" s="586"/>
      <c r="T122" s="586"/>
      <c r="U122" s="586"/>
      <c r="V122" s="586"/>
      <c r="W122" s="586"/>
      <c r="X122" s="586"/>
      <c r="Y122" s="586"/>
      <c r="Z122" s="586"/>
    </row>
    <row r="123" spans="1:26" ht="24.75" thickBot="1" x14ac:dyDescent="0.3">
      <c r="A123" s="191" t="s">
        <v>15</v>
      </c>
      <c r="B123" s="192" t="s">
        <v>16</v>
      </c>
      <c r="C123" s="510" t="s">
        <v>242</v>
      </c>
      <c r="D123" s="511" t="s">
        <v>1</v>
      </c>
      <c r="E123" s="510" t="s">
        <v>243</v>
      </c>
      <c r="F123" s="511" t="s">
        <v>1</v>
      </c>
      <c r="G123" s="472" t="s">
        <v>263</v>
      </c>
      <c r="H123" s="473" t="s">
        <v>1</v>
      </c>
      <c r="I123" s="472" t="s">
        <v>264</v>
      </c>
      <c r="J123" s="473" t="s">
        <v>1</v>
      </c>
      <c r="K123" s="472" t="s">
        <v>265</v>
      </c>
      <c r="L123" s="473" t="s">
        <v>1</v>
      </c>
      <c r="M123" s="472" t="s">
        <v>267</v>
      </c>
      <c r="N123" s="473" t="s">
        <v>1</v>
      </c>
      <c r="O123" s="472" t="s">
        <v>268</v>
      </c>
      <c r="P123" s="473" t="s">
        <v>1</v>
      </c>
      <c r="Q123" s="472" t="s">
        <v>2</v>
      </c>
      <c r="R123" s="473" t="s">
        <v>1</v>
      </c>
      <c r="S123" s="282" t="s">
        <v>3</v>
      </c>
      <c r="T123" s="283" t="s">
        <v>1</v>
      </c>
      <c r="U123" s="282" t="s">
        <v>4</v>
      </c>
      <c r="V123" s="283" t="s">
        <v>1</v>
      </c>
      <c r="W123" s="282" t="s">
        <v>5</v>
      </c>
      <c r="X123" s="283" t="s">
        <v>1</v>
      </c>
      <c r="Y123" s="282" t="s">
        <v>6</v>
      </c>
      <c r="Z123" s="283" t="s">
        <v>1</v>
      </c>
    </row>
    <row r="124" spans="1:26" ht="15.75" thickTop="1" x14ac:dyDescent="0.25">
      <c r="A124" s="193" t="s">
        <v>9</v>
      </c>
      <c r="B124" s="1">
        <v>666</v>
      </c>
      <c r="C124" s="395">
        <v>520</v>
      </c>
      <c r="D124" s="397">
        <f>((C124/$B124))-1</f>
        <v>-0.21921921921921927</v>
      </c>
      <c r="E124" s="395">
        <v>511</v>
      </c>
      <c r="F124" s="397">
        <f>((E124/$B124))-1</f>
        <v>-0.23273273273273276</v>
      </c>
      <c r="G124" s="2">
        <v>584</v>
      </c>
      <c r="H124" s="5">
        <f>((G124/$B124))-1</f>
        <v>-0.12312312312312312</v>
      </c>
      <c r="I124" s="395">
        <v>545</v>
      </c>
      <c r="J124" s="5">
        <f>((I124/$B124))-1</f>
        <v>-0.18168168168168164</v>
      </c>
      <c r="K124" s="395">
        <v>522</v>
      </c>
      <c r="L124" s="5">
        <f>((K124/$B124))-1</f>
        <v>-0.21621621621621623</v>
      </c>
      <c r="M124" s="395">
        <v>721</v>
      </c>
      <c r="N124" s="5">
        <f>((M124/$B124))-1</f>
        <v>8.2582582582582553E-2</v>
      </c>
      <c r="O124" s="2">
        <v>694</v>
      </c>
      <c r="P124" s="5">
        <f>((O124/$B124))-1</f>
        <v>4.2042042042041983E-2</v>
      </c>
      <c r="Q124" s="2">
        <v>688</v>
      </c>
      <c r="R124" s="5">
        <f>((Q124/$B124))-1</f>
        <v>3.3033033033033066E-2</v>
      </c>
      <c r="S124" s="395">
        <v>549</v>
      </c>
      <c r="T124" s="397">
        <f t="shared" ref="T124:T129" si="120">S124/$B124</f>
        <v>0.82432432432432434</v>
      </c>
      <c r="U124" s="395">
        <v>490</v>
      </c>
      <c r="V124" s="397">
        <f t="shared" ref="V124:V129" si="121">U124/$B124</f>
        <v>0.7357357357357357</v>
      </c>
      <c r="W124" s="395">
        <v>632</v>
      </c>
      <c r="X124" s="397">
        <f t="shared" ref="X124:X129" si="122">W124/$B124</f>
        <v>0.94894894894894899</v>
      </c>
      <c r="Y124" s="395">
        <v>553</v>
      </c>
      <c r="Z124" s="397">
        <f t="shared" ref="Z124:Z129" si="123">Y124/$B124</f>
        <v>0.83033033033033032</v>
      </c>
    </row>
    <row r="125" spans="1:26" x14ac:dyDescent="0.25">
      <c r="A125" s="193" t="s">
        <v>10</v>
      </c>
      <c r="B125" s="194">
        <v>2664</v>
      </c>
      <c r="C125" s="499">
        <v>2020</v>
      </c>
      <c r="D125" s="397">
        <f t="shared" ref="D125:D129" si="124">((C125/$B125))-1</f>
        <v>-0.24174174174174179</v>
      </c>
      <c r="E125" s="499">
        <v>2136</v>
      </c>
      <c r="F125" s="397">
        <f t="shared" ref="F125:F129" si="125">((E125/$B125))-1</f>
        <v>-0.19819819819819817</v>
      </c>
      <c r="G125" s="195">
        <v>2680</v>
      </c>
      <c r="H125" s="5">
        <f t="shared" ref="H125:H129" si="126">((G125/$B125))-1</f>
        <v>6.0060060060060927E-3</v>
      </c>
      <c r="I125" s="476">
        <v>2541</v>
      </c>
      <c r="J125" s="5">
        <f t="shared" ref="J125:J129" si="127">((I125/$B125))-1</f>
        <v>-4.6171171171171199E-2</v>
      </c>
      <c r="K125" s="476">
        <v>2852</v>
      </c>
      <c r="L125" s="5">
        <f t="shared" ref="L125:L129" si="128">((K125/$B125))-1</f>
        <v>7.057057057057059E-2</v>
      </c>
      <c r="M125" s="476">
        <v>3097</v>
      </c>
      <c r="N125" s="5">
        <f t="shared" ref="N125:N129" si="129">((M125/$B125))-1</f>
        <v>0.16253753753753752</v>
      </c>
      <c r="O125" s="195">
        <v>2677</v>
      </c>
      <c r="P125" s="5">
        <f t="shared" ref="P125:P129" si="130">((O125/$B125))-1</f>
        <v>4.8798798798799226E-3</v>
      </c>
      <c r="Q125" s="195">
        <v>2809</v>
      </c>
      <c r="R125" s="5">
        <f t="shared" ref="R125:R129" si="131">((Q125/$B125))-1</f>
        <v>5.442942942942941E-2</v>
      </c>
      <c r="S125" s="499">
        <v>2912</v>
      </c>
      <c r="T125" s="507">
        <f t="shared" si="120"/>
        <v>1.0930930930930931</v>
      </c>
      <c r="U125" s="499">
        <v>2586</v>
      </c>
      <c r="V125" s="507">
        <f t="shared" si="121"/>
        <v>0.97072072072072069</v>
      </c>
      <c r="W125" s="499">
        <v>3227</v>
      </c>
      <c r="X125" s="507">
        <f t="shared" si="122"/>
        <v>1.2113363363363363</v>
      </c>
      <c r="Y125" s="499">
        <v>2927</v>
      </c>
      <c r="Z125" s="507">
        <f t="shared" si="123"/>
        <v>1.0987237237237237</v>
      </c>
    </row>
    <row r="126" spans="1:26" x14ac:dyDescent="0.25">
      <c r="A126" s="193" t="s">
        <v>11</v>
      </c>
      <c r="B126" s="194">
        <v>526</v>
      </c>
      <c r="C126" s="499">
        <v>530</v>
      </c>
      <c r="D126" s="397">
        <f t="shared" si="124"/>
        <v>7.6045627376426506E-3</v>
      </c>
      <c r="E126" s="499">
        <v>487</v>
      </c>
      <c r="F126" s="397">
        <f t="shared" si="125"/>
        <v>-7.4144486692015232E-2</v>
      </c>
      <c r="G126" s="195">
        <v>642</v>
      </c>
      <c r="H126" s="5">
        <f t="shared" si="126"/>
        <v>0.22053231939163509</v>
      </c>
      <c r="I126" s="476">
        <v>539</v>
      </c>
      <c r="J126" s="5">
        <f t="shared" si="127"/>
        <v>2.4714828897338448E-2</v>
      </c>
      <c r="K126" s="476">
        <v>552</v>
      </c>
      <c r="L126" s="5">
        <f t="shared" si="128"/>
        <v>4.9429657794676896E-2</v>
      </c>
      <c r="M126" s="476">
        <v>319</v>
      </c>
      <c r="N126" s="5">
        <f t="shared" si="129"/>
        <v>-0.39353612167300378</v>
      </c>
      <c r="O126" s="195">
        <v>513</v>
      </c>
      <c r="P126" s="5">
        <f t="shared" si="130"/>
        <v>-2.4714828897338448E-2</v>
      </c>
      <c r="Q126" s="195">
        <v>613</v>
      </c>
      <c r="R126" s="5">
        <f t="shared" si="131"/>
        <v>0.16539923954372626</v>
      </c>
      <c r="S126" s="499">
        <v>564</v>
      </c>
      <c r="T126" s="507">
        <f t="shared" si="120"/>
        <v>1.0722433460076046</v>
      </c>
      <c r="U126" s="499">
        <v>517</v>
      </c>
      <c r="V126" s="507">
        <f t="shared" si="121"/>
        <v>0.9828897338403042</v>
      </c>
      <c r="W126" s="499">
        <v>493</v>
      </c>
      <c r="X126" s="507">
        <f t="shared" si="122"/>
        <v>0.93726235741444863</v>
      </c>
      <c r="Y126" s="499">
        <v>369</v>
      </c>
      <c r="Z126" s="507">
        <f t="shared" si="123"/>
        <v>0.70152091254752846</v>
      </c>
    </row>
    <row r="127" spans="1:26" x14ac:dyDescent="0.25">
      <c r="A127" s="196" t="s">
        <v>43</v>
      </c>
      <c r="B127" s="197">
        <v>526</v>
      </c>
      <c r="C127" s="501">
        <v>291</v>
      </c>
      <c r="D127" s="569">
        <f t="shared" si="124"/>
        <v>-0.44676806083650189</v>
      </c>
      <c r="E127" s="499">
        <v>290</v>
      </c>
      <c r="F127" s="569">
        <f t="shared" si="125"/>
        <v>-0.4486692015209125</v>
      </c>
      <c r="G127" s="198">
        <v>433</v>
      </c>
      <c r="H127" s="569">
        <f t="shared" si="126"/>
        <v>-0.17680608365019013</v>
      </c>
      <c r="I127" s="476">
        <v>467</v>
      </c>
      <c r="J127" s="569">
        <f t="shared" si="127"/>
        <v>-0.11216730038022815</v>
      </c>
      <c r="K127" s="476">
        <v>419</v>
      </c>
      <c r="L127" s="569">
        <f t="shared" si="128"/>
        <v>-0.20342205323193918</v>
      </c>
      <c r="M127" s="476">
        <v>405</v>
      </c>
      <c r="N127" s="569">
        <f t="shared" si="129"/>
        <v>-0.23003802281368824</v>
      </c>
      <c r="O127" s="198">
        <v>589</v>
      </c>
      <c r="P127" s="569">
        <f t="shared" si="130"/>
        <v>0.1197718631178708</v>
      </c>
      <c r="Q127" s="198">
        <v>589</v>
      </c>
      <c r="R127" s="569">
        <f t="shared" si="131"/>
        <v>0.1197718631178708</v>
      </c>
      <c r="S127" s="501">
        <v>294</v>
      </c>
      <c r="T127" s="507">
        <f t="shared" si="120"/>
        <v>0.55893536121673004</v>
      </c>
      <c r="U127" s="499">
        <v>326</v>
      </c>
      <c r="V127" s="507">
        <f t="shared" si="121"/>
        <v>0.61977186311787069</v>
      </c>
      <c r="W127" s="499">
        <v>321</v>
      </c>
      <c r="X127" s="507">
        <f t="shared" si="122"/>
        <v>0.61026615969581754</v>
      </c>
      <c r="Y127" s="499">
        <v>304</v>
      </c>
      <c r="Z127" s="507">
        <f t="shared" si="123"/>
        <v>0.57794676806083645</v>
      </c>
    </row>
    <row r="128" spans="1:26" ht="15.75" thickBot="1" x14ac:dyDescent="0.3">
      <c r="A128" s="199" t="s">
        <v>14</v>
      </c>
      <c r="B128" s="200">
        <v>526</v>
      </c>
      <c r="C128" s="505">
        <v>202</v>
      </c>
      <c r="D128" s="506">
        <f t="shared" si="124"/>
        <v>-0.61596958174904937</v>
      </c>
      <c r="E128" s="509">
        <v>187</v>
      </c>
      <c r="F128" s="506">
        <f t="shared" si="125"/>
        <v>-0.64448669201520914</v>
      </c>
      <c r="G128" s="201">
        <v>327</v>
      </c>
      <c r="H128" s="202">
        <f t="shared" si="126"/>
        <v>-0.37832699619771859</v>
      </c>
      <c r="I128" s="477">
        <v>415</v>
      </c>
      <c r="J128" s="202">
        <f t="shared" si="127"/>
        <v>-0.21102661596958172</v>
      </c>
      <c r="K128" s="477">
        <v>544</v>
      </c>
      <c r="L128" s="202">
        <f t="shared" si="128"/>
        <v>3.4220532319391594E-2</v>
      </c>
      <c r="M128" s="477">
        <v>451</v>
      </c>
      <c r="N128" s="202">
        <f t="shared" si="129"/>
        <v>-0.14258555133079853</v>
      </c>
      <c r="O128" s="201">
        <v>475</v>
      </c>
      <c r="P128" s="202">
        <f t="shared" si="130"/>
        <v>-9.6958174904942962E-2</v>
      </c>
      <c r="Q128" s="201">
        <v>475</v>
      </c>
      <c r="R128" s="202">
        <f t="shared" si="131"/>
        <v>-9.6958174904942962E-2</v>
      </c>
      <c r="S128" s="509">
        <v>250</v>
      </c>
      <c r="T128" s="530">
        <f t="shared" si="120"/>
        <v>0.47528517110266161</v>
      </c>
      <c r="U128" s="509">
        <v>224</v>
      </c>
      <c r="V128" s="530">
        <f t="shared" si="121"/>
        <v>0.42585551330798477</v>
      </c>
      <c r="W128" s="509">
        <v>193</v>
      </c>
      <c r="X128" s="530">
        <f t="shared" si="122"/>
        <v>0.36692015209125473</v>
      </c>
      <c r="Y128" s="509">
        <v>243</v>
      </c>
      <c r="Z128" s="530">
        <f t="shared" si="123"/>
        <v>0.46197718631178708</v>
      </c>
    </row>
    <row r="129" spans="1:26" ht="15.75" thickBot="1" x14ac:dyDescent="0.3">
      <c r="A129" s="56" t="s">
        <v>7</v>
      </c>
      <c r="B129" s="59">
        <f>SUM(B124:B128)</f>
        <v>4908</v>
      </c>
      <c r="C129" s="63">
        <f>SUM(C124:C128)</f>
        <v>3563</v>
      </c>
      <c r="D129" s="77">
        <f t="shared" si="124"/>
        <v>-0.27404237978810109</v>
      </c>
      <c r="E129" s="63">
        <f>SUM(E124:E128)</f>
        <v>3611</v>
      </c>
      <c r="F129" s="77">
        <f t="shared" si="125"/>
        <v>-0.26426242868785654</v>
      </c>
      <c r="G129" s="63">
        <f>SUM(G124:G128)</f>
        <v>4666</v>
      </c>
      <c r="H129" s="77">
        <f t="shared" si="126"/>
        <v>-4.9307253463732659E-2</v>
      </c>
      <c r="I129" s="63">
        <f>SUM(I124:I128)</f>
        <v>4507</v>
      </c>
      <c r="J129" s="77">
        <f t="shared" si="127"/>
        <v>-8.1703341483292613E-2</v>
      </c>
      <c r="K129" s="63">
        <f>SUM(K124:K128)</f>
        <v>4889</v>
      </c>
      <c r="L129" s="77">
        <f t="shared" si="128"/>
        <v>-3.871230643846757E-3</v>
      </c>
      <c r="M129" s="63">
        <f>SUM(M124:M128)</f>
        <v>4993</v>
      </c>
      <c r="N129" s="77">
        <f t="shared" si="129"/>
        <v>1.7318663406682866E-2</v>
      </c>
      <c r="O129" s="63">
        <f>SUM(O124:O128)</f>
        <v>4948</v>
      </c>
      <c r="P129" s="77">
        <f t="shared" si="130"/>
        <v>8.1499592502036755E-3</v>
      </c>
      <c r="Q129" s="63">
        <f>SUM(Q124:Q128)</f>
        <v>5174</v>
      </c>
      <c r="R129" s="77">
        <f t="shared" si="131"/>
        <v>5.4197229013855042E-2</v>
      </c>
      <c r="S129" s="504">
        <f>SUM(S124:S128)</f>
        <v>4569</v>
      </c>
      <c r="T129" s="570">
        <f t="shared" si="120"/>
        <v>0.93092909535452317</v>
      </c>
      <c r="U129" s="504">
        <f>SUM(U124:U128)</f>
        <v>4143</v>
      </c>
      <c r="V129" s="570">
        <f t="shared" si="121"/>
        <v>0.84413202933985332</v>
      </c>
      <c r="W129" s="504">
        <f>SUM(W124:W128)</f>
        <v>4866</v>
      </c>
      <c r="X129" s="570">
        <f t="shared" si="122"/>
        <v>0.99144254278728605</v>
      </c>
      <c r="Y129" s="504">
        <f>SUM(Y124:Y128)</f>
        <v>4396</v>
      </c>
      <c r="Z129" s="570">
        <f t="shared" si="123"/>
        <v>0.89568052159739198</v>
      </c>
    </row>
    <row r="132" spans="1:26" ht="15.75" x14ac:dyDescent="0.25">
      <c r="A132" s="585" t="s">
        <v>286</v>
      </c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</row>
    <row r="133" spans="1:26" ht="24.75" thickBot="1" x14ac:dyDescent="0.3">
      <c r="A133" s="179" t="s">
        <v>15</v>
      </c>
      <c r="B133" s="180" t="s">
        <v>16</v>
      </c>
      <c r="C133" s="510" t="s">
        <v>242</v>
      </c>
      <c r="D133" s="511" t="s">
        <v>1</v>
      </c>
      <c r="E133" s="510" t="s">
        <v>243</v>
      </c>
      <c r="F133" s="511" t="s">
        <v>1</v>
      </c>
      <c r="G133" s="472" t="s">
        <v>263</v>
      </c>
      <c r="H133" s="473" t="s">
        <v>1</v>
      </c>
      <c r="I133" s="472" t="s">
        <v>264</v>
      </c>
      <c r="J133" s="473" t="s">
        <v>1</v>
      </c>
      <c r="K133" s="472" t="s">
        <v>265</v>
      </c>
      <c r="L133" s="473" t="s">
        <v>1</v>
      </c>
      <c r="M133" s="472" t="s">
        <v>267</v>
      </c>
      <c r="N133" s="473" t="s">
        <v>1</v>
      </c>
      <c r="O133" s="472" t="s">
        <v>268</v>
      </c>
      <c r="P133" s="473" t="s">
        <v>1</v>
      </c>
      <c r="Q133" s="472" t="s">
        <v>2</v>
      </c>
      <c r="R133" s="473" t="s">
        <v>1</v>
      </c>
      <c r="S133" s="282" t="s">
        <v>3</v>
      </c>
      <c r="T133" s="283" t="s">
        <v>1</v>
      </c>
      <c r="U133" s="282" t="s">
        <v>4</v>
      </c>
      <c r="V133" s="283" t="s">
        <v>1</v>
      </c>
      <c r="W133" s="282" t="s">
        <v>5</v>
      </c>
      <c r="X133" s="283" t="s">
        <v>1</v>
      </c>
      <c r="Y133" s="282" t="s">
        <v>6</v>
      </c>
      <c r="Z133" s="283" t="s">
        <v>1</v>
      </c>
    </row>
    <row r="134" spans="1:26" ht="15.75" thickTop="1" x14ac:dyDescent="0.25">
      <c r="A134" s="181" t="s">
        <v>9</v>
      </c>
      <c r="B134" s="1">
        <v>666</v>
      </c>
      <c r="C134" s="395">
        <v>541</v>
      </c>
      <c r="D134" s="397">
        <f>((C134/$B134))-1</f>
        <v>-0.18768768768768773</v>
      </c>
      <c r="E134" s="395">
        <v>536</v>
      </c>
      <c r="F134" s="397">
        <f>((E134/$B134))-1</f>
        <v>-0.19519519519519524</v>
      </c>
      <c r="G134" s="2">
        <v>546</v>
      </c>
      <c r="H134" s="5">
        <f>((G134/$B134))-1</f>
        <v>-0.18018018018018023</v>
      </c>
      <c r="I134" s="395">
        <v>580</v>
      </c>
      <c r="J134" s="5">
        <f>((I134/$B134))-1</f>
        <v>-0.12912912912912911</v>
      </c>
      <c r="K134" s="395">
        <v>553</v>
      </c>
      <c r="L134" s="5">
        <f>((K134/$B134))-1</f>
        <v>-0.16966966966966968</v>
      </c>
      <c r="M134" s="395">
        <v>597</v>
      </c>
      <c r="N134" s="5">
        <f>((M134/$B134))-1</f>
        <v>-0.10360360360360366</v>
      </c>
      <c r="O134" s="2">
        <v>726</v>
      </c>
      <c r="P134" s="5">
        <f>((O134/$B134))-1</f>
        <v>9.0090090090090058E-2</v>
      </c>
      <c r="Q134" s="395">
        <v>830</v>
      </c>
      <c r="R134" s="5">
        <f>((Q134/$B134))-1</f>
        <v>0.24624624624624625</v>
      </c>
      <c r="S134" s="395">
        <v>780</v>
      </c>
      <c r="T134" s="397">
        <f t="shared" ref="T134:T139" si="132">S134/$B134</f>
        <v>1.1711711711711712</v>
      </c>
      <c r="U134" s="395">
        <v>626</v>
      </c>
      <c r="V134" s="397">
        <f t="shared" ref="V134:V139" si="133">U134/$B134</f>
        <v>0.93993993993993996</v>
      </c>
      <c r="W134" s="395">
        <v>691</v>
      </c>
      <c r="X134" s="397">
        <f t="shared" ref="X134:X139" si="134">W134/$B134</f>
        <v>1.0375375375375375</v>
      </c>
      <c r="Y134" s="395">
        <v>670</v>
      </c>
      <c r="Z134" s="397">
        <f t="shared" ref="Z134:Z139" si="135">Y134/$B134</f>
        <v>1.0060060060060061</v>
      </c>
    </row>
    <row r="135" spans="1:26" x14ac:dyDescent="0.25">
      <c r="A135" s="181" t="s">
        <v>10</v>
      </c>
      <c r="B135" s="182">
        <v>2664</v>
      </c>
      <c r="C135" s="499">
        <v>2192</v>
      </c>
      <c r="D135" s="397">
        <f t="shared" ref="D135:D139" si="136">((C135/$B135))-1</f>
        <v>-0.17717717717717718</v>
      </c>
      <c r="E135" s="499">
        <v>2177</v>
      </c>
      <c r="F135" s="397">
        <f t="shared" ref="F135:F139" si="137">((E135/$B135))-1</f>
        <v>-0.18280780780780781</v>
      </c>
      <c r="G135" s="183">
        <v>2414</v>
      </c>
      <c r="H135" s="5">
        <f t="shared" ref="H135:H139" si="138">((G135/$B135))-1</f>
        <v>-9.3843843843843811E-2</v>
      </c>
      <c r="I135" s="476">
        <v>2463</v>
      </c>
      <c r="J135" s="5">
        <f t="shared" ref="J135:J139" si="139">((I135/$B135))-1</f>
        <v>-7.5450450450450401E-2</v>
      </c>
      <c r="K135" s="476">
        <v>2283</v>
      </c>
      <c r="L135" s="5">
        <f t="shared" ref="L135:L139" si="140">((K135/$B135))-1</f>
        <v>-0.14301801801801806</v>
      </c>
      <c r="M135" s="476">
        <v>2337</v>
      </c>
      <c r="N135" s="5">
        <f t="shared" ref="N135:N139" si="141">((M135/$B135))-1</f>
        <v>-0.12274774774774777</v>
      </c>
      <c r="O135" s="183">
        <v>2675</v>
      </c>
      <c r="P135" s="5">
        <f t="shared" ref="P135:P139" si="142">((O135/$B135))-1</f>
        <v>4.1291291291292165E-3</v>
      </c>
      <c r="Q135" s="476">
        <v>3610</v>
      </c>
      <c r="R135" s="5">
        <f t="shared" ref="R135:R139" si="143">((Q135/$B135))-1</f>
        <v>0.35510510510510507</v>
      </c>
      <c r="S135" s="499">
        <v>3186</v>
      </c>
      <c r="T135" s="507">
        <f t="shared" si="132"/>
        <v>1.1959459459459461</v>
      </c>
      <c r="U135" s="499">
        <v>2538</v>
      </c>
      <c r="V135" s="507">
        <f t="shared" si="133"/>
        <v>0.95270270270270274</v>
      </c>
      <c r="W135" s="499">
        <v>2659</v>
      </c>
      <c r="X135" s="507">
        <f t="shared" si="134"/>
        <v>0.99812312312312312</v>
      </c>
      <c r="Y135" s="499">
        <v>2525</v>
      </c>
      <c r="Z135" s="507">
        <f t="shared" si="135"/>
        <v>0.94782282282282282</v>
      </c>
    </row>
    <row r="136" spans="1:26" x14ac:dyDescent="0.25">
      <c r="A136" s="181" t="s">
        <v>11</v>
      </c>
      <c r="B136" s="182">
        <v>789</v>
      </c>
      <c r="C136" s="499">
        <v>496</v>
      </c>
      <c r="D136" s="397">
        <f t="shared" si="136"/>
        <v>-0.37135614702154629</v>
      </c>
      <c r="E136" s="499">
        <v>553</v>
      </c>
      <c r="F136" s="397">
        <f t="shared" si="137"/>
        <v>-0.29911280101394166</v>
      </c>
      <c r="G136" s="183">
        <v>639</v>
      </c>
      <c r="H136" s="5">
        <f t="shared" si="138"/>
        <v>-0.1901140684410646</v>
      </c>
      <c r="I136" s="476">
        <v>665</v>
      </c>
      <c r="J136" s="5">
        <f t="shared" si="139"/>
        <v>-0.15716096324461348</v>
      </c>
      <c r="K136" s="476">
        <v>711</v>
      </c>
      <c r="L136" s="5">
        <f t="shared" si="140"/>
        <v>-9.8859315589353569E-2</v>
      </c>
      <c r="M136" s="476">
        <v>823</v>
      </c>
      <c r="N136" s="5">
        <f t="shared" si="141"/>
        <v>4.3092522179974724E-2</v>
      </c>
      <c r="O136" s="183">
        <v>815</v>
      </c>
      <c r="P136" s="5">
        <f t="shared" si="142"/>
        <v>3.2953105196451116E-2</v>
      </c>
      <c r="Q136" s="476">
        <v>831</v>
      </c>
      <c r="R136" s="5">
        <f t="shared" si="143"/>
        <v>5.323193916349811E-2</v>
      </c>
      <c r="S136" s="499">
        <v>626</v>
      </c>
      <c r="T136" s="507">
        <f t="shared" si="132"/>
        <v>0.79340937896070973</v>
      </c>
      <c r="U136" s="499">
        <v>668</v>
      </c>
      <c r="V136" s="507">
        <f t="shared" si="133"/>
        <v>0.84664131812420784</v>
      </c>
      <c r="W136" s="499">
        <v>693</v>
      </c>
      <c r="X136" s="507">
        <f t="shared" si="134"/>
        <v>0.87832699619771859</v>
      </c>
      <c r="Y136" s="499">
        <v>518</v>
      </c>
      <c r="Z136" s="507">
        <f t="shared" si="135"/>
        <v>0.65652724968314324</v>
      </c>
    </row>
    <row r="137" spans="1:26" x14ac:dyDescent="0.25">
      <c r="A137" s="184" t="s">
        <v>43</v>
      </c>
      <c r="B137" s="185">
        <v>526</v>
      </c>
      <c r="C137" s="501">
        <v>248</v>
      </c>
      <c r="D137" s="569">
        <f t="shared" si="136"/>
        <v>-0.52851711026615966</v>
      </c>
      <c r="E137" s="499">
        <v>405</v>
      </c>
      <c r="F137" s="569">
        <f t="shared" si="137"/>
        <v>-0.23003802281368824</v>
      </c>
      <c r="G137" s="186">
        <v>531</v>
      </c>
      <c r="H137" s="569">
        <f t="shared" si="138"/>
        <v>9.5057034220531467E-3</v>
      </c>
      <c r="I137" s="476">
        <v>432</v>
      </c>
      <c r="J137" s="569">
        <f t="shared" si="139"/>
        <v>-0.17870722433460073</v>
      </c>
      <c r="K137" s="476">
        <v>358</v>
      </c>
      <c r="L137" s="569">
        <f t="shared" si="140"/>
        <v>-0.31939163498098855</v>
      </c>
      <c r="M137" s="476">
        <v>313</v>
      </c>
      <c r="N137" s="569">
        <f t="shared" si="141"/>
        <v>-0.40494296577946765</v>
      </c>
      <c r="O137" s="186">
        <v>241</v>
      </c>
      <c r="P137" s="569">
        <f t="shared" si="142"/>
        <v>-0.54182509505703425</v>
      </c>
      <c r="Q137" s="476">
        <v>261</v>
      </c>
      <c r="R137" s="569">
        <f t="shared" si="143"/>
        <v>-0.50380228136882121</v>
      </c>
      <c r="S137" s="501">
        <v>25</v>
      </c>
      <c r="T137" s="507">
        <f t="shared" si="132"/>
        <v>4.7528517110266157E-2</v>
      </c>
      <c r="U137" s="499">
        <v>182</v>
      </c>
      <c r="V137" s="507">
        <f t="shared" si="133"/>
        <v>0.34600760456273766</v>
      </c>
      <c r="W137" s="499">
        <v>373</v>
      </c>
      <c r="X137" s="507">
        <f t="shared" si="134"/>
        <v>0.70912547528517111</v>
      </c>
      <c r="Y137" s="499">
        <v>451</v>
      </c>
      <c r="Z137" s="507">
        <f t="shared" si="135"/>
        <v>0.85741444866920147</v>
      </c>
    </row>
    <row r="138" spans="1:26" ht="15.75" thickBot="1" x14ac:dyDescent="0.3">
      <c r="A138" s="187" t="s">
        <v>14</v>
      </c>
      <c r="B138" s="188">
        <v>526</v>
      </c>
      <c r="C138" s="505">
        <v>511</v>
      </c>
      <c r="D138" s="506">
        <f t="shared" si="136"/>
        <v>-2.8517110266159662E-2</v>
      </c>
      <c r="E138" s="501">
        <v>493</v>
      </c>
      <c r="F138" s="506">
        <f t="shared" si="137"/>
        <v>-6.2737642585551368E-2</v>
      </c>
      <c r="G138" s="189">
        <v>333</v>
      </c>
      <c r="H138" s="190">
        <f t="shared" si="138"/>
        <v>-0.36692015209125473</v>
      </c>
      <c r="I138" s="81">
        <v>406</v>
      </c>
      <c r="J138" s="190">
        <f t="shared" si="139"/>
        <v>-0.22813688212927752</v>
      </c>
      <c r="K138" s="81">
        <v>447</v>
      </c>
      <c r="L138" s="190">
        <f t="shared" si="140"/>
        <v>-0.15019011406844107</v>
      </c>
      <c r="M138" s="81">
        <v>430</v>
      </c>
      <c r="N138" s="190">
        <f t="shared" si="141"/>
        <v>-0.18250950570342206</v>
      </c>
      <c r="O138" s="189">
        <v>431</v>
      </c>
      <c r="P138" s="190">
        <f t="shared" si="142"/>
        <v>-0.18060836501901145</v>
      </c>
      <c r="Q138" s="81">
        <v>532</v>
      </c>
      <c r="R138" s="190">
        <f t="shared" si="143"/>
        <v>1.1406844106463865E-2</v>
      </c>
      <c r="S138" s="505">
        <v>444</v>
      </c>
      <c r="T138" s="508">
        <f t="shared" si="132"/>
        <v>0.844106463878327</v>
      </c>
      <c r="U138" s="501">
        <v>463</v>
      </c>
      <c r="V138" s="508">
        <f t="shared" si="133"/>
        <v>0.88022813688212931</v>
      </c>
      <c r="W138" s="501">
        <v>458</v>
      </c>
      <c r="X138" s="508">
        <f t="shared" si="134"/>
        <v>0.87072243346007605</v>
      </c>
      <c r="Y138" s="501">
        <v>393</v>
      </c>
      <c r="Z138" s="508">
        <f t="shared" si="135"/>
        <v>0.74714828897338403</v>
      </c>
    </row>
    <row r="139" spans="1:26" ht="15.75" thickBot="1" x14ac:dyDescent="0.3">
      <c r="A139" s="56" t="s">
        <v>7</v>
      </c>
      <c r="B139" s="59">
        <f>SUM(B134:B138)</f>
        <v>5171</v>
      </c>
      <c r="C139" s="63">
        <f>SUM(C134:C138)</f>
        <v>3988</v>
      </c>
      <c r="D139" s="77">
        <f t="shared" si="136"/>
        <v>-0.22877586540321027</v>
      </c>
      <c r="E139" s="63">
        <f>SUM(E134:E138)</f>
        <v>4164</v>
      </c>
      <c r="F139" s="77">
        <f t="shared" si="137"/>
        <v>-0.19473989557145621</v>
      </c>
      <c r="G139" s="63">
        <f>SUM(G134:G138)</f>
        <v>4463</v>
      </c>
      <c r="H139" s="77">
        <f t="shared" si="138"/>
        <v>-0.13691742409591956</v>
      </c>
      <c r="I139" s="63">
        <f>SUM(I134:I138)</f>
        <v>4546</v>
      </c>
      <c r="J139" s="77">
        <f t="shared" si="139"/>
        <v>-0.12086637014117196</v>
      </c>
      <c r="K139" s="63">
        <f>SUM(K134:K138)</f>
        <v>4352</v>
      </c>
      <c r="L139" s="77">
        <f t="shared" si="140"/>
        <v>-0.15838329143299168</v>
      </c>
      <c r="M139" s="63">
        <f>SUM(M134:M138)</f>
        <v>4500</v>
      </c>
      <c r="N139" s="77">
        <f t="shared" si="141"/>
        <v>-0.12976213498356215</v>
      </c>
      <c r="O139" s="63">
        <f>SUM(O134:O138)</f>
        <v>4888</v>
      </c>
      <c r="P139" s="77">
        <f t="shared" si="142"/>
        <v>-5.4728292399922607E-2</v>
      </c>
      <c r="Q139" s="63">
        <f>SUM(Q134:Q138)</f>
        <v>6064</v>
      </c>
      <c r="R139" s="77">
        <f t="shared" si="143"/>
        <v>0.1726938696577065</v>
      </c>
      <c r="S139" s="522">
        <f>SUM(S134:S138)</f>
        <v>5061</v>
      </c>
      <c r="T139" s="523">
        <f t="shared" si="132"/>
        <v>0.97872751885515374</v>
      </c>
      <c r="U139" s="522">
        <f>SUM(U134:U138)</f>
        <v>4477</v>
      </c>
      <c r="V139" s="523">
        <f t="shared" si="133"/>
        <v>0.86578998259524265</v>
      </c>
      <c r="W139" s="522">
        <f>SUM(W134:W138)</f>
        <v>4874</v>
      </c>
      <c r="X139" s="523">
        <f t="shared" si="134"/>
        <v>0.94256430090891508</v>
      </c>
      <c r="Y139" s="522">
        <f>SUM(Y134:Y138)</f>
        <v>4557</v>
      </c>
      <c r="Z139" s="523">
        <f t="shared" si="135"/>
        <v>0.88126087797331265</v>
      </c>
    </row>
    <row r="142" spans="1:26" ht="15.75" x14ac:dyDescent="0.25">
      <c r="A142" s="585" t="s">
        <v>285</v>
      </c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</row>
    <row r="143" spans="1:26" ht="24.75" thickBot="1" x14ac:dyDescent="0.3">
      <c r="A143" s="167" t="s">
        <v>15</v>
      </c>
      <c r="B143" s="168" t="s">
        <v>16</v>
      </c>
      <c r="C143" s="510" t="s">
        <v>242</v>
      </c>
      <c r="D143" s="511" t="s">
        <v>1</v>
      </c>
      <c r="E143" s="510" t="s">
        <v>243</v>
      </c>
      <c r="F143" s="511" t="s">
        <v>1</v>
      </c>
      <c r="G143" s="472" t="s">
        <v>263</v>
      </c>
      <c r="H143" s="473" t="s">
        <v>1</v>
      </c>
      <c r="I143" s="472" t="s">
        <v>264</v>
      </c>
      <c r="J143" s="473" t="s">
        <v>1</v>
      </c>
      <c r="K143" s="472" t="s">
        <v>265</v>
      </c>
      <c r="L143" s="473" t="s">
        <v>1</v>
      </c>
      <c r="M143" s="472" t="s">
        <v>267</v>
      </c>
      <c r="N143" s="473" t="s">
        <v>1</v>
      </c>
      <c r="O143" s="472" t="s">
        <v>268</v>
      </c>
      <c r="P143" s="473" t="s">
        <v>1</v>
      </c>
      <c r="Q143" s="472" t="s">
        <v>2</v>
      </c>
      <c r="R143" s="473" t="s">
        <v>1</v>
      </c>
      <c r="S143" s="282" t="s">
        <v>3</v>
      </c>
      <c r="T143" s="283" t="s">
        <v>1</v>
      </c>
      <c r="U143" s="282" t="s">
        <v>4</v>
      </c>
      <c r="V143" s="283" t="s">
        <v>1</v>
      </c>
      <c r="W143" s="282" t="s">
        <v>5</v>
      </c>
      <c r="X143" s="283" t="s">
        <v>1</v>
      </c>
      <c r="Y143" s="282" t="s">
        <v>6</v>
      </c>
      <c r="Z143" s="283" t="s">
        <v>1</v>
      </c>
    </row>
    <row r="144" spans="1:26" ht="15.75" thickTop="1" x14ac:dyDescent="0.25">
      <c r="A144" s="169" t="s">
        <v>9</v>
      </c>
      <c r="B144" s="1">
        <v>999</v>
      </c>
      <c r="C144" s="395">
        <v>343</v>
      </c>
      <c r="D144" s="397">
        <f>((C144/$B144))-1</f>
        <v>-0.65665665665665673</v>
      </c>
      <c r="E144" s="395">
        <v>316</v>
      </c>
      <c r="F144" s="397">
        <f>((E144/$B144))-1</f>
        <v>-0.68368368368368371</v>
      </c>
      <c r="G144" s="2">
        <v>399</v>
      </c>
      <c r="H144" s="5">
        <f>((G144/$B144))-1</f>
        <v>-0.60060060060060061</v>
      </c>
      <c r="I144" s="395">
        <v>701</v>
      </c>
      <c r="J144" s="5">
        <f>((I144/$B144))-1</f>
        <v>-0.29829829829829835</v>
      </c>
      <c r="K144" s="395">
        <v>722</v>
      </c>
      <c r="L144" s="5">
        <f>((K144/$B144))-1</f>
        <v>-0.27727727727727725</v>
      </c>
      <c r="M144" s="395">
        <v>888</v>
      </c>
      <c r="N144" s="5">
        <f>((M144/$B144))-1</f>
        <v>-0.11111111111111116</v>
      </c>
      <c r="O144" s="395">
        <v>1074</v>
      </c>
      <c r="P144" s="5">
        <f>((O144/$B144))-1</f>
        <v>7.5075075075075048E-2</v>
      </c>
      <c r="Q144" s="395">
        <v>983</v>
      </c>
      <c r="R144" s="5">
        <f>((Q144/$B144))-1</f>
        <v>-1.6016016016015988E-2</v>
      </c>
      <c r="S144" s="395">
        <v>837</v>
      </c>
      <c r="T144" s="397">
        <f t="shared" ref="T144:T152" si="144">S144/$B144</f>
        <v>0.83783783783783783</v>
      </c>
      <c r="U144" s="395">
        <v>775</v>
      </c>
      <c r="V144" s="397">
        <f t="shared" ref="V144:V152" si="145">U144/$B144</f>
        <v>0.77577577577577572</v>
      </c>
      <c r="W144" s="395">
        <v>723</v>
      </c>
      <c r="X144" s="397">
        <f t="shared" ref="X144:X152" si="146">W144/$B144</f>
        <v>0.72372372372372373</v>
      </c>
      <c r="Y144" s="395">
        <v>903</v>
      </c>
      <c r="Z144" s="397">
        <f t="shared" ref="Z144:Z152" si="147">Y144/$B144</f>
        <v>0.90390390390390385</v>
      </c>
    </row>
    <row r="145" spans="1:26" x14ac:dyDescent="0.25">
      <c r="A145" s="169" t="s">
        <v>10</v>
      </c>
      <c r="B145" s="170">
        <v>3996</v>
      </c>
      <c r="C145" s="499">
        <v>2243</v>
      </c>
      <c r="D145" s="397">
        <f t="shared" ref="D145:D152" si="148">((C145/$B145))-1</f>
        <v>-0.43868868868868871</v>
      </c>
      <c r="E145" s="499">
        <v>1950</v>
      </c>
      <c r="F145" s="397">
        <f t="shared" ref="F145:F152" si="149">((E145/$B145))-1</f>
        <v>-0.51201201201201196</v>
      </c>
      <c r="G145" s="171">
        <v>2427</v>
      </c>
      <c r="H145" s="5">
        <f t="shared" ref="H145:H152" si="150">((G145/$B145))-1</f>
        <v>-0.39264264264264259</v>
      </c>
      <c r="I145" s="476">
        <v>1872</v>
      </c>
      <c r="J145" s="5">
        <f t="shared" ref="J145:J152" si="151">((I145/$B145))-1</f>
        <v>-0.53153153153153154</v>
      </c>
      <c r="K145" s="476">
        <v>1948</v>
      </c>
      <c r="L145" s="5">
        <f t="shared" ref="L145:L152" si="152">((K145/$B145))-1</f>
        <v>-0.51251251251251251</v>
      </c>
      <c r="M145" s="476">
        <v>2336</v>
      </c>
      <c r="N145" s="5">
        <f t="shared" ref="N145:N152" si="153">((M145/$B145))-1</f>
        <v>-0.41541541541541538</v>
      </c>
      <c r="O145" s="476">
        <v>3970</v>
      </c>
      <c r="P145" s="5">
        <f t="shared" ref="P145:P152" si="154">((O145/$B145))-1</f>
        <v>-6.5065065065065264E-3</v>
      </c>
      <c r="Q145" s="476">
        <v>2920</v>
      </c>
      <c r="R145" s="5">
        <f t="shared" ref="R145:R152" si="155">((Q145/$B145))-1</f>
        <v>-0.26926926926926931</v>
      </c>
      <c r="S145" s="499">
        <v>6238</v>
      </c>
      <c r="T145" s="507">
        <f t="shared" si="144"/>
        <v>1.5610610610610611</v>
      </c>
      <c r="U145" s="499">
        <v>3057</v>
      </c>
      <c r="V145" s="507">
        <f t="shared" si="145"/>
        <v>0.76501501501501501</v>
      </c>
      <c r="W145" s="499">
        <v>2390</v>
      </c>
      <c r="X145" s="507">
        <f t="shared" si="146"/>
        <v>0.59809809809809811</v>
      </c>
      <c r="Y145" s="499">
        <v>3113</v>
      </c>
      <c r="Z145" s="507">
        <f t="shared" si="147"/>
        <v>0.77902902902902904</v>
      </c>
    </row>
    <row r="146" spans="1:26" x14ac:dyDescent="0.25">
      <c r="A146" s="169" t="s">
        <v>11</v>
      </c>
      <c r="B146" s="170">
        <v>1052</v>
      </c>
      <c r="C146" s="499">
        <v>664</v>
      </c>
      <c r="D146" s="397">
        <f t="shared" si="148"/>
        <v>-0.36882129277566544</v>
      </c>
      <c r="E146" s="499">
        <v>526</v>
      </c>
      <c r="F146" s="397">
        <f t="shared" si="149"/>
        <v>-0.5</v>
      </c>
      <c r="G146" s="171">
        <v>832</v>
      </c>
      <c r="H146" s="5">
        <f t="shared" si="150"/>
        <v>-0.20912547528517111</v>
      </c>
      <c r="I146" s="476">
        <v>683</v>
      </c>
      <c r="J146" s="5">
        <f t="shared" si="151"/>
        <v>-0.35076045627376429</v>
      </c>
      <c r="K146" s="476">
        <v>784</v>
      </c>
      <c r="L146" s="5">
        <f t="shared" si="152"/>
        <v>-0.25475285171102657</v>
      </c>
      <c r="M146" s="476">
        <v>737</v>
      </c>
      <c r="N146" s="5">
        <f t="shared" si="153"/>
        <v>-0.29942965779467678</v>
      </c>
      <c r="O146" s="476">
        <v>828</v>
      </c>
      <c r="P146" s="5">
        <f t="shared" si="154"/>
        <v>-0.21292775665399244</v>
      </c>
      <c r="Q146" s="476">
        <v>830</v>
      </c>
      <c r="R146" s="5">
        <f t="shared" si="155"/>
        <v>-0.21102661596958172</v>
      </c>
      <c r="S146" s="499">
        <v>553</v>
      </c>
      <c r="T146" s="507">
        <f t="shared" si="144"/>
        <v>0.5256653992395437</v>
      </c>
      <c r="U146" s="499">
        <v>717</v>
      </c>
      <c r="V146" s="507">
        <f t="shared" si="145"/>
        <v>0.6815589353612167</v>
      </c>
      <c r="W146" s="499">
        <v>713</v>
      </c>
      <c r="X146" s="507">
        <f t="shared" si="146"/>
        <v>0.67775665399239549</v>
      </c>
      <c r="Y146" s="499">
        <v>806</v>
      </c>
      <c r="Z146" s="507">
        <f t="shared" si="147"/>
        <v>0.76615969581749055</v>
      </c>
    </row>
    <row r="147" spans="1:26" x14ac:dyDescent="0.25">
      <c r="A147" s="169" t="s">
        <v>43</v>
      </c>
      <c r="B147" s="170">
        <v>789</v>
      </c>
      <c r="C147" s="499">
        <v>273</v>
      </c>
      <c r="D147" s="397">
        <f t="shared" si="148"/>
        <v>-0.6539923954372624</v>
      </c>
      <c r="E147" s="499">
        <v>426</v>
      </c>
      <c r="F147" s="397">
        <f t="shared" si="149"/>
        <v>-0.46007604562737647</v>
      </c>
      <c r="G147" s="171">
        <v>454</v>
      </c>
      <c r="H147" s="5">
        <f t="shared" si="150"/>
        <v>-0.4245880861850444</v>
      </c>
      <c r="I147" s="476">
        <v>430</v>
      </c>
      <c r="J147" s="5">
        <f t="shared" si="151"/>
        <v>-0.45500633713561467</v>
      </c>
      <c r="K147" s="476">
        <v>448</v>
      </c>
      <c r="L147" s="5">
        <f t="shared" si="152"/>
        <v>-0.43219264892268694</v>
      </c>
      <c r="M147" s="476">
        <v>492</v>
      </c>
      <c r="N147" s="5">
        <f t="shared" si="153"/>
        <v>-0.37642585551330798</v>
      </c>
      <c r="O147" s="476">
        <v>394</v>
      </c>
      <c r="P147" s="5">
        <f t="shared" si="154"/>
        <v>-0.50063371356147024</v>
      </c>
      <c r="Q147" s="476">
        <v>378</v>
      </c>
      <c r="R147" s="5">
        <f t="shared" si="155"/>
        <v>-0.52091254752851712</v>
      </c>
      <c r="S147" s="499">
        <v>404</v>
      </c>
      <c r="T147" s="507">
        <f t="shared" si="144"/>
        <v>0.5120405576679341</v>
      </c>
      <c r="U147" s="499">
        <v>336</v>
      </c>
      <c r="V147" s="507">
        <f t="shared" si="145"/>
        <v>0.42585551330798477</v>
      </c>
      <c r="W147" s="499">
        <v>296</v>
      </c>
      <c r="X147" s="507">
        <f t="shared" si="146"/>
        <v>0.37515842839036756</v>
      </c>
      <c r="Y147" s="499">
        <v>290</v>
      </c>
      <c r="Z147" s="507">
        <f t="shared" si="147"/>
        <v>0.36755386565272496</v>
      </c>
    </row>
    <row r="148" spans="1:26" x14ac:dyDescent="0.25">
      <c r="A148" s="169" t="s">
        <v>13</v>
      </c>
      <c r="B148" s="170">
        <v>125</v>
      </c>
      <c r="C148" s="499">
        <v>45</v>
      </c>
      <c r="D148" s="397">
        <f t="shared" si="148"/>
        <v>-0.64</v>
      </c>
      <c r="E148" s="499">
        <v>72</v>
      </c>
      <c r="F148" s="397">
        <f t="shared" si="149"/>
        <v>-0.42400000000000004</v>
      </c>
      <c r="G148" s="171">
        <v>151</v>
      </c>
      <c r="H148" s="5">
        <f t="shared" si="150"/>
        <v>0.20799999999999996</v>
      </c>
      <c r="I148" s="476">
        <v>101</v>
      </c>
      <c r="J148" s="5">
        <f t="shared" si="151"/>
        <v>-0.19199999999999995</v>
      </c>
      <c r="K148" s="476">
        <v>140</v>
      </c>
      <c r="L148" s="5">
        <f t="shared" si="152"/>
        <v>0.12000000000000011</v>
      </c>
      <c r="M148" s="476">
        <v>144</v>
      </c>
      <c r="N148" s="5">
        <f t="shared" si="153"/>
        <v>0.15199999999999991</v>
      </c>
      <c r="O148" s="476">
        <v>105</v>
      </c>
      <c r="P148" s="5">
        <f t="shared" si="154"/>
        <v>-0.16000000000000003</v>
      </c>
      <c r="Q148" s="476">
        <v>144</v>
      </c>
      <c r="R148" s="5">
        <f t="shared" si="155"/>
        <v>0.15199999999999991</v>
      </c>
      <c r="S148" s="499">
        <v>68</v>
      </c>
      <c r="T148" s="507">
        <f t="shared" si="144"/>
        <v>0.54400000000000004</v>
      </c>
      <c r="U148" s="499">
        <v>62</v>
      </c>
      <c r="V148" s="507">
        <f t="shared" si="145"/>
        <v>0.496</v>
      </c>
      <c r="W148" s="499">
        <v>68</v>
      </c>
      <c r="X148" s="507">
        <f t="shared" si="146"/>
        <v>0.54400000000000004</v>
      </c>
      <c r="Y148" s="499">
        <v>77</v>
      </c>
      <c r="Z148" s="507">
        <f t="shared" si="147"/>
        <v>0.61599999999999999</v>
      </c>
    </row>
    <row r="149" spans="1:26" x14ac:dyDescent="0.25">
      <c r="A149" s="169" t="s">
        <v>49</v>
      </c>
      <c r="B149" s="170">
        <v>125</v>
      </c>
      <c r="C149" s="499">
        <v>187</v>
      </c>
      <c r="D149" s="397">
        <f t="shared" si="148"/>
        <v>0.496</v>
      </c>
      <c r="E149" s="499">
        <v>186</v>
      </c>
      <c r="F149" s="397">
        <f t="shared" si="149"/>
        <v>0.48799999999999999</v>
      </c>
      <c r="G149" s="171">
        <v>227</v>
      </c>
      <c r="H149" s="5">
        <f t="shared" si="150"/>
        <v>0.81600000000000006</v>
      </c>
      <c r="I149" s="476">
        <v>205</v>
      </c>
      <c r="J149" s="5">
        <f t="shared" si="151"/>
        <v>0.6399999999999999</v>
      </c>
      <c r="K149" s="476">
        <v>206</v>
      </c>
      <c r="L149" s="5">
        <f t="shared" si="152"/>
        <v>0.64799999999999991</v>
      </c>
      <c r="M149" s="476">
        <v>209</v>
      </c>
      <c r="N149" s="5">
        <f t="shared" si="153"/>
        <v>0.67199999999999993</v>
      </c>
      <c r="O149" s="476">
        <v>227</v>
      </c>
      <c r="P149" s="5">
        <f t="shared" si="154"/>
        <v>0.81600000000000006</v>
      </c>
      <c r="Q149" s="476">
        <v>234</v>
      </c>
      <c r="R149" s="5">
        <f t="shared" si="155"/>
        <v>0.87200000000000011</v>
      </c>
      <c r="S149" s="499"/>
      <c r="T149" s="507">
        <f t="shared" si="144"/>
        <v>0</v>
      </c>
      <c r="U149" s="499"/>
      <c r="V149" s="507">
        <f t="shared" si="145"/>
        <v>0</v>
      </c>
      <c r="W149" s="499"/>
      <c r="X149" s="507">
        <f t="shared" si="146"/>
        <v>0</v>
      </c>
      <c r="Y149" s="499"/>
      <c r="Z149" s="507">
        <f t="shared" si="147"/>
        <v>0</v>
      </c>
    </row>
    <row r="150" spans="1:26" x14ac:dyDescent="0.25">
      <c r="A150" s="172" t="s">
        <v>14</v>
      </c>
      <c r="B150" s="173">
        <v>526</v>
      </c>
      <c r="C150" s="501">
        <v>458</v>
      </c>
      <c r="D150" s="569">
        <f t="shared" si="148"/>
        <v>-0.12927756653992395</v>
      </c>
      <c r="E150" s="499">
        <v>428</v>
      </c>
      <c r="F150" s="569">
        <f t="shared" si="149"/>
        <v>-0.18631178707224338</v>
      </c>
      <c r="G150" s="174">
        <v>517</v>
      </c>
      <c r="H150" s="569">
        <f t="shared" si="150"/>
        <v>-1.7110266159695797E-2</v>
      </c>
      <c r="I150" s="476">
        <v>429</v>
      </c>
      <c r="J150" s="569">
        <f t="shared" si="151"/>
        <v>-0.18441064638783267</v>
      </c>
      <c r="K150" s="476">
        <v>310</v>
      </c>
      <c r="L150" s="569">
        <f t="shared" si="152"/>
        <v>-0.41064638783269958</v>
      </c>
      <c r="M150" s="476">
        <v>520</v>
      </c>
      <c r="N150" s="569">
        <f t="shared" si="153"/>
        <v>-1.1406844106463865E-2</v>
      </c>
      <c r="O150" s="476">
        <v>256</v>
      </c>
      <c r="P150" s="569">
        <f t="shared" si="154"/>
        <v>-0.51330798479087458</v>
      </c>
      <c r="Q150" s="476">
        <v>471</v>
      </c>
      <c r="R150" s="569">
        <f t="shared" si="155"/>
        <v>-0.1045627376425855</v>
      </c>
      <c r="S150" s="501">
        <v>402</v>
      </c>
      <c r="T150" s="507">
        <f t="shared" si="144"/>
        <v>0.76425855513307983</v>
      </c>
      <c r="U150" s="499">
        <v>297</v>
      </c>
      <c r="V150" s="507">
        <f t="shared" si="145"/>
        <v>0.56463878326996197</v>
      </c>
      <c r="W150" s="499">
        <v>385</v>
      </c>
      <c r="X150" s="507">
        <f t="shared" si="146"/>
        <v>0.73193916349809884</v>
      </c>
      <c r="Y150" s="499">
        <v>405</v>
      </c>
      <c r="Z150" s="507">
        <f t="shared" si="147"/>
        <v>0.76996197718631176</v>
      </c>
    </row>
    <row r="151" spans="1:26" ht="15.75" thickBot="1" x14ac:dyDescent="0.3">
      <c r="A151" s="175" t="s">
        <v>50</v>
      </c>
      <c r="B151" s="176">
        <v>100</v>
      </c>
      <c r="C151" s="505">
        <v>51</v>
      </c>
      <c r="D151" s="506">
        <f t="shared" si="148"/>
        <v>-0.49</v>
      </c>
      <c r="E151" s="509">
        <v>58</v>
      </c>
      <c r="F151" s="506">
        <f t="shared" si="149"/>
        <v>-0.42000000000000004</v>
      </c>
      <c r="G151" s="177">
        <v>88</v>
      </c>
      <c r="H151" s="178">
        <f t="shared" si="150"/>
        <v>-0.12</v>
      </c>
      <c r="I151" s="81">
        <v>107</v>
      </c>
      <c r="J151" s="178">
        <f t="shared" si="151"/>
        <v>7.0000000000000062E-2</v>
      </c>
      <c r="K151" s="81">
        <v>79</v>
      </c>
      <c r="L151" s="178">
        <f t="shared" si="152"/>
        <v>-0.20999999999999996</v>
      </c>
      <c r="M151" s="81">
        <v>98</v>
      </c>
      <c r="N151" s="178">
        <f t="shared" si="153"/>
        <v>-2.0000000000000018E-2</v>
      </c>
      <c r="O151" s="81">
        <v>55</v>
      </c>
      <c r="P151" s="178">
        <f t="shared" si="154"/>
        <v>-0.44999999999999996</v>
      </c>
      <c r="Q151" s="81">
        <v>0</v>
      </c>
      <c r="R151" s="178">
        <f t="shared" si="155"/>
        <v>-1</v>
      </c>
      <c r="S151" s="505">
        <v>88</v>
      </c>
      <c r="T151" s="508">
        <f t="shared" si="144"/>
        <v>0.88</v>
      </c>
      <c r="U151" s="501">
        <v>85</v>
      </c>
      <c r="V151" s="508">
        <f t="shared" si="145"/>
        <v>0.85</v>
      </c>
      <c r="W151" s="501">
        <v>88</v>
      </c>
      <c r="X151" s="508">
        <f t="shared" si="146"/>
        <v>0.88</v>
      </c>
      <c r="Y151" s="501">
        <v>99</v>
      </c>
      <c r="Z151" s="508">
        <f t="shared" si="147"/>
        <v>0.99</v>
      </c>
    </row>
    <row r="152" spans="1:26" ht="15.75" thickBot="1" x14ac:dyDescent="0.3">
      <c r="A152" s="56" t="s">
        <v>7</v>
      </c>
      <c r="B152" s="59">
        <f>SUM(B144:B151)</f>
        <v>7712</v>
      </c>
      <c r="C152" s="63">
        <f>SUM(C144:C151)</f>
        <v>4264</v>
      </c>
      <c r="D152" s="77">
        <f t="shared" si="148"/>
        <v>-0.44709543568464727</v>
      </c>
      <c r="E152" s="63">
        <f>SUM(E144:E151)</f>
        <v>3962</v>
      </c>
      <c r="F152" s="77">
        <f t="shared" si="149"/>
        <v>-0.48625518672199175</v>
      </c>
      <c r="G152" s="63">
        <f>SUM(G144:G151)</f>
        <v>5095</v>
      </c>
      <c r="H152" s="77">
        <f t="shared" si="150"/>
        <v>-0.33934128630705396</v>
      </c>
      <c r="I152" s="63">
        <f>SUM(I144:I151)</f>
        <v>4528</v>
      </c>
      <c r="J152" s="77">
        <f t="shared" si="151"/>
        <v>-0.41286307053941906</v>
      </c>
      <c r="K152" s="63">
        <f>SUM(K144:K151)</f>
        <v>4637</v>
      </c>
      <c r="L152" s="77">
        <f t="shared" si="152"/>
        <v>-0.39872925311203322</v>
      </c>
      <c r="M152" s="63">
        <f>SUM(M144:M151)</f>
        <v>5424</v>
      </c>
      <c r="N152" s="77">
        <f t="shared" si="153"/>
        <v>-0.29668049792531115</v>
      </c>
      <c r="O152" s="63">
        <f>SUM(O144:O151)</f>
        <v>6909</v>
      </c>
      <c r="P152" s="77">
        <f t="shared" si="154"/>
        <v>-0.10412344398340245</v>
      </c>
      <c r="Q152" s="63">
        <f>SUM(Q144:Q151)</f>
        <v>5960</v>
      </c>
      <c r="R152" s="77">
        <f t="shared" si="155"/>
        <v>-0.22717842323651449</v>
      </c>
      <c r="S152" s="542">
        <f>SUM(S144:S151)</f>
        <v>8590</v>
      </c>
      <c r="T152" s="543">
        <f t="shared" si="144"/>
        <v>1.1138485477178424</v>
      </c>
      <c r="U152" s="542">
        <f>SUM(U144:U151)</f>
        <v>5329</v>
      </c>
      <c r="V152" s="543">
        <f t="shared" si="145"/>
        <v>0.69100103734439833</v>
      </c>
      <c r="W152" s="542">
        <f>SUM(W144:W151)</f>
        <v>4663</v>
      </c>
      <c r="X152" s="543">
        <f t="shared" si="146"/>
        <v>0.60464211618257258</v>
      </c>
      <c r="Y152" s="542">
        <f>SUM(Y144:Y151)</f>
        <v>5693</v>
      </c>
      <c r="Z152" s="543">
        <f t="shared" si="147"/>
        <v>0.73820020746887971</v>
      </c>
    </row>
    <row r="155" spans="1:26" ht="15.75" x14ac:dyDescent="0.25">
      <c r="A155" s="585" t="s">
        <v>284</v>
      </c>
      <c r="B155" s="586"/>
      <c r="C155" s="586"/>
      <c r="D155" s="586"/>
      <c r="E155" s="586"/>
      <c r="F155" s="586"/>
      <c r="G155" s="586"/>
      <c r="H155" s="586"/>
      <c r="I155" s="586"/>
      <c r="J155" s="586"/>
      <c r="K155" s="586"/>
      <c r="L155" s="586"/>
      <c r="M155" s="586"/>
      <c r="N155" s="586"/>
      <c r="O155" s="586"/>
      <c r="P155" s="586"/>
      <c r="Q155" s="586"/>
      <c r="R155" s="586"/>
      <c r="S155" s="586"/>
      <c r="T155" s="586"/>
      <c r="U155" s="586"/>
      <c r="V155" s="586"/>
      <c r="W155" s="586"/>
      <c r="X155" s="586"/>
      <c r="Y155" s="586"/>
      <c r="Z155" s="586"/>
    </row>
    <row r="156" spans="1:26" ht="24.75" thickBot="1" x14ac:dyDescent="0.3">
      <c r="A156" s="86" t="s">
        <v>15</v>
      </c>
      <c r="B156" s="87" t="s">
        <v>16</v>
      </c>
      <c r="C156" s="510" t="s">
        <v>242</v>
      </c>
      <c r="D156" s="511" t="s">
        <v>1</v>
      </c>
      <c r="E156" s="510" t="s">
        <v>243</v>
      </c>
      <c r="F156" s="511" t="s">
        <v>1</v>
      </c>
      <c r="G156" s="472" t="s">
        <v>263</v>
      </c>
      <c r="H156" s="473" t="s">
        <v>1</v>
      </c>
      <c r="I156" s="472" t="s">
        <v>264</v>
      </c>
      <c r="J156" s="473" t="s">
        <v>1</v>
      </c>
      <c r="K156" s="472" t="s">
        <v>265</v>
      </c>
      <c r="L156" s="473" t="s">
        <v>1</v>
      </c>
      <c r="M156" s="472" t="s">
        <v>267</v>
      </c>
      <c r="N156" s="473" t="s">
        <v>1</v>
      </c>
      <c r="O156" s="472" t="s">
        <v>268</v>
      </c>
      <c r="P156" s="473" t="s">
        <v>1</v>
      </c>
      <c r="Q156" s="472" t="s">
        <v>2</v>
      </c>
      <c r="R156" s="473" t="s">
        <v>1</v>
      </c>
      <c r="S156" s="282" t="s">
        <v>3</v>
      </c>
      <c r="T156" s="283" t="s">
        <v>1</v>
      </c>
      <c r="U156" s="282" t="s">
        <v>4</v>
      </c>
      <c r="V156" s="283" t="s">
        <v>1</v>
      </c>
      <c r="W156" s="282" t="s">
        <v>5</v>
      </c>
      <c r="X156" s="283" t="s">
        <v>1</v>
      </c>
      <c r="Y156" s="282" t="s">
        <v>6</v>
      </c>
      <c r="Z156" s="283" t="s">
        <v>1</v>
      </c>
    </row>
    <row r="157" spans="1:26" ht="15.75" thickTop="1" x14ac:dyDescent="0.25">
      <c r="A157" s="88" t="s">
        <v>94</v>
      </c>
      <c r="B157" s="89">
        <v>528</v>
      </c>
      <c r="C157" s="499">
        <v>163</v>
      </c>
      <c r="D157" s="507">
        <f>((C157/$B157))-1</f>
        <v>-0.69128787878787878</v>
      </c>
      <c r="E157" s="499">
        <v>202</v>
      </c>
      <c r="F157" s="507">
        <f>((E157/$B157))-1</f>
        <v>-0.61742424242424243</v>
      </c>
      <c r="G157" s="90">
        <v>251</v>
      </c>
      <c r="H157" s="91">
        <f>((G157/$B157))-1</f>
        <v>-0.52462121212121215</v>
      </c>
      <c r="I157" s="476">
        <v>226</v>
      </c>
      <c r="J157" s="91">
        <f>((I157/$B157))-1</f>
        <v>-0.57196969696969702</v>
      </c>
      <c r="K157" s="476">
        <v>241</v>
      </c>
      <c r="L157" s="91">
        <f>((K157/$B157))-1</f>
        <v>-0.54356060606060608</v>
      </c>
      <c r="M157" s="476">
        <v>291</v>
      </c>
      <c r="N157" s="91">
        <f>((M157/$B157))-1</f>
        <v>-0.44886363636363635</v>
      </c>
      <c r="O157" s="476">
        <v>210</v>
      </c>
      <c r="P157" s="91">
        <f>((O157/$B157))-1</f>
        <v>-0.60227272727272729</v>
      </c>
      <c r="Q157" s="476">
        <v>289</v>
      </c>
      <c r="R157" s="91">
        <f>((Q157/$B157))-1</f>
        <v>-0.45265151515151514</v>
      </c>
      <c r="S157" s="499">
        <v>328</v>
      </c>
      <c r="T157" s="507">
        <f t="shared" ref="T157:T164" si="156">S157/$B157</f>
        <v>0.62121212121212122</v>
      </c>
      <c r="U157" s="499">
        <v>390</v>
      </c>
      <c r="V157" s="507">
        <f t="shared" ref="V157:V164" si="157">U157/$B157</f>
        <v>0.73863636363636365</v>
      </c>
      <c r="W157" s="499">
        <v>421</v>
      </c>
      <c r="X157" s="507">
        <f t="shared" ref="X157:X164" si="158">W157/$B157</f>
        <v>0.79734848484848486</v>
      </c>
      <c r="Y157" s="499">
        <v>323</v>
      </c>
      <c r="Z157" s="507">
        <f t="shared" ref="Z157:Z164" si="159">Y157/$B157</f>
        <v>0.6117424242424242</v>
      </c>
    </row>
    <row r="158" spans="1:26" x14ac:dyDescent="0.25">
      <c r="A158" s="88" t="s">
        <v>88</v>
      </c>
      <c r="B158" s="89">
        <v>176</v>
      </c>
      <c r="C158" s="499">
        <v>111</v>
      </c>
      <c r="D158" s="507">
        <f t="shared" ref="D158:D164" si="160">((C158/$B158))-1</f>
        <v>-0.36931818181818177</v>
      </c>
      <c r="E158" s="499">
        <v>131</v>
      </c>
      <c r="F158" s="507">
        <f t="shared" ref="F158:F164" si="161">((E158/$B158))-1</f>
        <v>-0.25568181818181823</v>
      </c>
      <c r="G158" s="90">
        <v>209</v>
      </c>
      <c r="H158" s="91">
        <f t="shared" ref="H158:H164" si="162">((G158/$B158))-1</f>
        <v>0.1875</v>
      </c>
      <c r="I158" s="476">
        <v>154</v>
      </c>
      <c r="J158" s="91">
        <f t="shared" ref="J158:J164" si="163">((I158/$B158))-1</f>
        <v>-0.125</v>
      </c>
      <c r="K158" s="476">
        <v>198</v>
      </c>
      <c r="L158" s="91">
        <f t="shared" ref="L158:L164" si="164">((K158/$B158))-1</f>
        <v>0.125</v>
      </c>
      <c r="M158" s="476">
        <v>202</v>
      </c>
      <c r="N158" s="91">
        <f t="shared" ref="N158:N164" si="165">((M158/$B158))-1</f>
        <v>0.14772727272727271</v>
      </c>
      <c r="O158" s="476">
        <v>192</v>
      </c>
      <c r="P158" s="91">
        <f t="shared" ref="P158:P164" si="166">((O158/$B158))-1</f>
        <v>9.0909090909090828E-2</v>
      </c>
      <c r="Q158" s="476">
        <v>147</v>
      </c>
      <c r="R158" s="91">
        <f t="shared" ref="R158:R164" si="167">((Q158/$B158))-1</f>
        <v>-0.16477272727272729</v>
      </c>
      <c r="S158" s="499">
        <v>195</v>
      </c>
      <c r="T158" s="507">
        <f t="shared" si="156"/>
        <v>1.1079545454545454</v>
      </c>
      <c r="U158" s="499">
        <v>180</v>
      </c>
      <c r="V158" s="507">
        <f t="shared" si="157"/>
        <v>1.0227272727272727</v>
      </c>
      <c r="W158" s="499">
        <v>210</v>
      </c>
      <c r="X158" s="507">
        <f t="shared" si="158"/>
        <v>1.1931818181818181</v>
      </c>
      <c r="Y158" s="499">
        <v>157</v>
      </c>
      <c r="Z158" s="507">
        <f t="shared" si="159"/>
        <v>0.89204545454545459</v>
      </c>
    </row>
    <row r="159" spans="1:26" x14ac:dyDescent="0.25">
      <c r="A159" s="88" t="s">
        <v>89</v>
      </c>
      <c r="B159" s="89">
        <v>264</v>
      </c>
      <c r="C159" s="499">
        <v>268</v>
      </c>
      <c r="D159" s="507">
        <f t="shared" si="160"/>
        <v>1.5151515151515138E-2</v>
      </c>
      <c r="E159" s="499">
        <v>287</v>
      </c>
      <c r="F159" s="507">
        <f t="shared" si="161"/>
        <v>8.7121212121212155E-2</v>
      </c>
      <c r="G159" s="90">
        <v>319</v>
      </c>
      <c r="H159" s="91">
        <f t="shared" si="162"/>
        <v>0.20833333333333326</v>
      </c>
      <c r="I159" s="476">
        <v>256</v>
      </c>
      <c r="J159" s="91">
        <f t="shared" si="163"/>
        <v>-3.0303030303030276E-2</v>
      </c>
      <c r="K159" s="476">
        <v>260</v>
      </c>
      <c r="L159" s="91">
        <f t="shared" si="164"/>
        <v>-1.5151515151515138E-2</v>
      </c>
      <c r="M159" s="476">
        <v>174</v>
      </c>
      <c r="N159" s="91">
        <f t="shared" si="165"/>
        <v>-0.34090909090909094</v>
      </c>
      <c r="O159" s="476">
        <v>266</v>
      </c>
      <c r="P159" s="91">
        <f t="shared" si="166"/>
        <v>7.575757575757569E-3</v>
      </c>
      <c r="Q159" s="476">
        <v>303</v>
      </c>
      <c r="R159" s="91">
        <f t="shared" si="167"/>
        <v>0.14772727272727271</v>
      </c>
      <c r="S159" s="499">
        <v>269</v>
      </c>
      <c r="T159" s="507">
        <f t="shared" si="156"/>
        <v>1.018939393939394</v>
      </c>
      <c r="U159" s="499">
        <v>369</v>
      </c>
      <c r="V159" s="507">
        <f t="shared" si="157"/>
        <v>1.3977272727272727</v>
      </c>
      <c r="W159" s="499">
        <v>374</v>
      </c>
      <c r="X159" s="507">
        <f t="shared" si="158"/>
        <v>1.4166666666666667</v>
      </c>
      <c r="Y159" s="499">
        <v>227</v>
      </c>
      <c r="Z159" s="507">
        <f t="shared" si="159"/>
        <v>0.85984848484848486</v>
      </c>
    </row>
    <row r="160" spans="1:26" x14ac:dyDescent="0.25">
      <c r="A160" s="88" t="s">
        <v>90</v>
      </c>
      <c r="B160" s="89">
        <v>100</v>
      </c>
      <c r="C160" s="499">
        <v>81</v>
      </c>
      <c r="D160" s="507">
        <f t="shared" si="160"/>
        <v>-0.18999999999999995</v>
      </c>
      <c r="E160" s="499">
        <v>66</v>
      </c>
      <c r="F160" s="507">
        <f t="shared" si="161"/>
        <v>-0.33999999999999997</v>
      </c>
      <c r="G160" s="90">
        <v>84</v>
      </c>
      <c r="H160" s="91">
        <f t="shared" si="162"/>
        <v>-0.16000000000000003</v>
      </c>
      <c r="I160" s="476">
        <v>104</v>
      </c>
      <c r="J160" s="91">
        <f t="shared" si="163"/>
        <v>4.0000000000000036E-2</v>
      </c>
      <c r="K160" s="476">
        <v>57</v>
      </c>
      <c r="L160" s="91">
        <f t="shared" si="164"/>
        <v>-0.43000000000000005</v>
      </c>
      <c r="M160" s="476">
        <v>0</v>
      </c>
      <c r="N160" s="91">
        <f t="shared" si="165"/>
        <v>-1</v>
      </c>
      <c r="O160" s="476">
        <v>42</v>
      </c>
      <c r="P160" s="91">
        <f t="shared" si="166"/>
        <v>-0.58000000000000007</v>
      </c>
      <c r="Q160" s="476">
        <v>127</v>
      </c>
      <c r="R160" s="91">
        <f t="shared" si="167"/>
        <v>0.27</v>
      </c>
      <c r="S160" s="499">
        <v>134</v>
      </c>
      <c r="T160" s="507">
        <f t="shared" si="156"/>
        <v>1.34</v>
      </c>
      <c r="U160" s="499">
        <v>128</v>
      </c>
      <c r="V160" s="507">
        <f t="shared" si="157"/>
        <v>1.28</v>
      </c>
      <c r="W160" s="499">
        <v>134</v>
      </c>
      <c r="X160" s="507">
        <f t="shared" si="158"/>
        <v>1.34</v>
      </c>
      <c r="Y160" s="499">
        <v>150</v>
      </c>
      <c r="Z160" s="507">
        <f t="shared" si="159"/>
        <v>1.5</v>
      </c>
    </row>
    <row r="161" spans="1:26" x14ac:dyDescent="0.25">
      <c r="A161" s="88" t="s">
        <v>91</v>
      </c>
      <c r="B161" s="89">
        <v>100</v>
      </c>
      <c r="C161" s="499">
        <v>19</v>
      </c>
      <c r="D161" s="507">
        <f t="shared" si="160"/>
        <v>-0.81</v>
      </c>
      <c r="E161" s="499">
        <v>10</v>
      </c>
      <c r="F161" s="507">
        <f t="shared" si="161"/>
        <v>-0.9</v>
      </c>
      <c r="G161" s="90">
        <v>15</v>
      </c>
      <c r="H161" s="91">
        <f t="shared" si="162"/>
        <v>-0.85</v>
      </c>
      <c r="I161" s="476">
        <v>96</v>
      </c>
      <c r="J161" s="91">
        <f t="shared" si="163"/>
        <v>-4.0000000000000036E-2</v>
      </c>
      <c r="K161" s="476">
        <v>110</v>
      </c>
      <c r="L161" s="91">
        <f t="shared" si="164"/>
        <v>0.10000000000000009</v>
      </c>
      <c r="M161" s="476">
        <v>15</v>
      </c>
      <c r="N161" s="91">
        <f t="shared" si="165"/>
        <v>-0.85</v>
      </c>
      <c r="O161" s="476">
        <v>100</v>
      </c>
      <c r="P161" s="91">
        <f t="shared" si="166"/>
        <v>0</v>
      </c>
      <c r="Q161" s="476">
        <v>114</v>
      </c>
      <c r="R161" s="91">
        <f t="shared" si="167"/>
        <v>0.1399999999999999</v>
      </c>
      <c r="S161" s="499">
        <v>120</v>
      </c>
      <c r="T161" s="507">
        <f t="shared" si="156"/>
        <v>1.2</v>
      </c>
      <c r="U161" s="499">
        <v>110</v>
      </c>
      <c r="V161" s="507">
        <f t="shared" si="157"/>
        <v>1.1000000000000001</v>
      </c>
      <c r="W161" s="499">
        <v>115</v>
      </c>
      <c r="X161" s="507">
        <f t="shared" si="158"/>
        <v>1.1499999999999999</v>
      </c>
      <c r="Y161" s="499">
        <v>122</v>
      </c>
      <c r="Z161" s="507">
        <f t="shared" si="159"/>
        <v>1.22</v>
      </c>
    </row>
    <row r="162" spans="1:26" x14ac:dyDescent="0.25">
      <c r="A162" s="92" t="s">
        <v>92</v>
      </c>
      <c r="B162" s="93">
        <v>100</v>
      </c>
      <c r="C162" s="501">
        <v>14</v>
      </c>
      <c r="D162" s="508">
        <f t="shared" si="160"/>
        <v>-0.86</v>
      </c>
      <c r="E162" s="499">
        <v>11</v>
      </c>
      <c r="F162" s="508">
        <f t="shared" si="161"/>
        <v>-0.89</v>
      </c>
      <c r="G162" s="94">
        <v>36</v>
      </c>
      <c r="H162" s="95">
        <f t="shared" si="162"/>
        <v>-0.64</v>
      </c>
      <c r="I162" s="476">
        <v>73</v>
      </c>
      <c r="J162" s="95">
        <f t="shared" si="163"/>
        <v>-0.27</v>
      </c>
      <c r="K162" s="476">
        <v>21</v>
      </c>
      <c r="L162" s="95">
        <f t="shared" si="164"/>
        <v>-0.79</v>
      </c>
      <c r="M162" s="476">
        <v>45</v>
      </c>
      <c r="N162" s="95">
        <f t="shared" si="165"/>
        <v>-0.55000000000000004</v>
      </c>
      <c r="O162" s="476">
        <v>95</v>
      </c>
      <c r="P162" s="95">
        <f t="shared" si="166"/>
        <v>-5.0000000000000044E-2</v>
      </c>
      <c r="Q162" s="476">
        <f>91+60</f>
        <v>151</v>
      </c>
      <c r="R162" s="95">
        <f t="shared" si="167"/>
        <v>0.51</v>
      </c>
      <c r="S162" s="501">
        <v>186</v>
      </c>
      <c r="T162" s="507">
        <f t="shared" si="156"/>
        <v>1.86</v>
      </c>
      <c r="U162" s="499">
        <v>116</v>
      </c>
      <c r="V162" s="507">
        <f t="shared" si="157"/>
        <v>1.1599999999999999</v>
      </c>
      <c r="W162" s="499">
        <v>88</v>
      </c>
      <c r="X162" s="507">
        <f t="shared" si="158"/>
        <v>0.88</v>
      </c>
      <c r="Y162" s="499">
        <v>102</v>
      </c>
      <c r="Z162" s="507">
        <f t="shared" si="159"/>
        <v>1.02</v>
      </c>
    </row>
    <row r="163" spans="1:26" ht="15.75" thickBot="1" x14ac:dyDescent="0.3">
      <c r="A163" s="96" t="s">
        <v>93</v>
      </c>
      <c r="B163" s="97">
        <v>100</v>
      </c>
      <c r="C163" s="505">
        <v>12</v>
      </c>
      <c r="D163" s="506">
        <f t="shared" si="160"/>
        <v>-0.88</v>
      </c>
      <c r="E163" s="501">
        <v>3</v>
      </c>
      <c r="F163" s="506">
        <f t="shared" si="161"/>
        <v>-0.97</v>
      </c>
      <c r="G163" s="98">
        <v>8</v>
      </c>
      <c r="H163" s="99">
        <f t="shared" si="162"/>
        <v>-0.92</v>
      </c>
      <c r="I163" s="81">
        <v>20</v>
      </c>
      <c r="J163" s="99">
        <f t="shared" si="163"/>
        <v>-0.8</v>
      </c>
      <c r="K163" s="81">
        <v>86</v>
      </c>
      <c r="L163" s="99">
        <f t="shared" si="164"/>
        <v>-0.14000000000000001</v>
      </c>
      <c r="M163" s="81">
        <v>68</v>
      </c>
      <c r="N163" s="99">
        <f t="shared" si="165"/>
        <v>-0.31999999999999995</v>
      </c>
      <c r="O163" s="81">
        <v>100</v>
      </c>
      <c r="P163" s="99">
        <f t="shared" si="166"/>
        <v>0</v>
      </c>
      <c r="Q163" s="81">
        <v>38</v>
      </c>
      <c r="R163" s="99">
        <f t="shared" si="167"/>
        <v>-0.62</v>
      </c>
      <c r="S163" s="505">
        <v>46</v>
      </c>
      <c r="T163" s="508">
        <f t="shared" si="156"/>
        <v>0.46</v>
      </c>
      <c r="U163" s="501">
        <v>89</v>
      </c>
      <c r="V163" s="508">
        <f t="shared" si="157"/>
        <v>0.89</v>
      </c>
      <c r="W163" s="501">
        <v>99</v>
      </c>
      <c r="X163" s="508">
        <f t="shared" si="158"/>
        <v>0.99</v>
      </c>
      <c r="Y163" s="501">
        <v>95</v>
      </c>
      <c r="Z163" s="508">
        <f t="shared" si="159"/>
        <v>0.95</v>
      </c>
    </row>
    <row r="164" spans="1:26" ht="15.75" thickBot="1" x14ac:dyDescent="0.3">
      <c r="A164" s="56" t="s">
        <v>7</v>
      </c>
      <c r="B164" s="59">
        <f>SUM(B157:B163)</f>
        <v>1368</v>
      </c>
      <c r="C164" s="63">
        <f>SUM(C157:C163)</f>
        <v>668</v>
      </c>
      <c r="D164" s="77">
        <f t="shared" si="160"/>
        <v>-0.51169590643274854</v>
      </c>
      <c r="E164" s="63">
        <f>SUM(E157:E163)</f>
        <v>710</v>
      </c>
      <c r="F164" s="77">
        <f t="shared" si="161"/>
        <v>-0.48099415204678364</v>
      </c>
      <c r="G164" s="63">
        <f>SUM(G157:G163)</f>
        <v>922</v>
      </c>
      <c r="H164" s="77">
        <f t="shared" si="162"/>
        <v>-0.32602339181286555</v>
      </c>
      <c r="I164" s="63">
        <f>SUM(I157:I163)</f>
        <v>929</v>
      </c>
      <c r="J164" s="77">
        <f t="shared" si="163"/>
        <v>-0.32090643274853803</v>
      </c>
      <c r="K164" s="63">
        <f>SUM(K157:K163)</f>
        <v>973</v>
      </c>
      <c r="L164" s="77">
        <f t="shared" si="164"/>
        <v>-0.28874269005847952</v>
      </c>
      <c r="M164" s="63">
        <f>SUM(M157:M163)</f>
        <v>795</v>
      </c>
      <c r="N164" s="77">
        <f t="shared" si="165"/>
        <v>-0.41885964912280704</v>
      </c>
      <c r="O164" s="63">
        <f>SUM(O157:O163)</f>
        <v>1005</v>
      </c>
      <c r="P164" s="77">
        <f t="shared" si="166"/>
        <v>-0.26535087719298245</v>
      </c>
      <c r="Q164" s="63">
        <f>SUM(Q157:Q163)</f>
        <v>1169</v>
      </c>
      <c r="R164" s="77">
        <f t="shared" si="167"/>
        <v>-0.14546783625730997</v>
      </c>
      <c r="S164" s="528">
        <f>SUM(S157:S163)</f>
        <v>1278</v>
      </c>
      <c r="T164" s="529">
        <f t="shared" si="156"/>
        <v>0.93421052631578949</v>
      </c>
      <c r="U164" s="528">
        <f>SUM(U157:U163)</f>
        <v>1382</v>
      </c>
      <c r="V164" s="529">
        <f t="shared" si="157"/>
        <v>1.010233918128655</v>
      </c>
      <c r="W164" s="528">
        <f>SUM(W157:W163)</f>
        <v>1441</v>
      </c>
      <c r="X164" s="529">
        <f t="shared" si="158"/>
        <v>1.0533625730994152</v>
      </c>
      <c r="Y164" s="528">
        <f>SUM(Y157:Y163)</f>
        <v>1176</v>
      </c>
      <c r="Z164" s="529">
        <f t="shared" si="159"/>
        <v>0.85964912280701755</v>
      </c>
    </row>
    <row r="167" spans="1:26" ht="15.75" x14ac:dyDescent="0.25">
      <c r="A167" s="585" t="s">
        <v>283</v>
      </c>
      <c r="B167" s="586"/>
      <c r="C167" s="586"/>
      <c r="D167" s="586"/>
      <c r="E167" s="586"/>
      <c r="F167" s="586"/>
      <c r="G167" s="586"/>
      <c r="H167" s="586"/>
      <c r="I167" s="586"/>
      <c r="J167" s="586"/>
      <c r="K167" s="586"/>
      <c r="L167" s="586"/>
      <c r="M167" s="586"/>
      <c r="N167" s="586"/>
      <c r="O167" s="586"/>
      <c r="P167" s="586"/>
      <c r="Q167" s="586"/>
      <c r="R167" s="586"/>
      <c r="S167" s="586"/>
      <c r="T167" s="586"/>
      <c r="U167" s="586"/>
      <c r="V167" s="586"/>
      <c r="W167" s="586"/>
      <c r="X167" s="586"/>
      <c r="Y167" s="586"/>
      <c r="Z167" s="586"/>
    </row>
    <row r="168" spans="1:26" ht="24.75" thickBot="1" x14ac:dyDescent="0.3">
      <c r="A168" s="66" t="s">
        <v>109</v>
      </c>
      <c r="B168" s="20" t="s">
        <v>16</v>
      </c>
      <c r="C168" s="512" t="s">
        <v>242</v>
      </c>
      <c r="D168" s="513" t="s">
        <v>1</v>
      </c>
      <c r="E168" s="512" t="s">
        <v>243</v>
      </c>
      <c r="F168" s="513" t="s">
        <v>1</v>
      </c>
      <c r="G168" s="472" t="s">
        <v>263</v>
      </c>
      <c r="H168" s="473" t="s">
        <v>1</v>
      </c>
      <c r="I168" s="472" t="s">
        <v>264</v>
      </c>
      <c r="J168" s="473" t="s">
        <v>1</v>
      </c>
      <c r="K168" s="472" t="s">
        <v>265</v>
      </c>
      <c r="L168" s="473" t="s">
        <v>1</v>
      </c>
      <c r="M168" s="472" t="s">
        <v>267</v>
      </c>
      <c r="N168" s="473" t="s">
        <v>1</v>
      </c>
      <c r="O168" s="472" t="s">
        <v>268</v>
      </c>
      <c r="P168" s="473" t="s">
        <v>1</v>
      </c>
      <c r="Q168" s="472" t="s">
        <v>2</v>
      </c>
      <c r="R168" s="473" t="s">
        <v>1</v>
      </c>
      <c r="S168" s="282" t="s">
        <v>3</v>
      </c>
      <c r="T168" s="283" t="s">
        <v>1</v>
      </c>
      <c r="U168" s="282" t="s">
        <v>4</v>
      </c>
      <c r="V168" s="283" t="s">
        <v>1</v>
      </c>
      <c r="W168" s="282" t="s">
        <v>5</v>
      </c>
      <c r="X168" s="283" t="s">
        <v>1</v>
      </c>
      <c r="Y168" s="282" t="s">
        <v>6</v>
      </c>
      <c r="Z168" s="283" t="s">
        <v>1</v>
      </c>
    </row>
    <row r="169" spans="1:26" ht="24.75" thickTop="1" x14ac:dyDescent="0.25">
      <c r="A169" s="67" t="s">
        <v>149</v>
      </c>
      <c r="B169" s="21">
        <v>180</v>
      </c>
      <c r="C169" s="399">
        <v>364</v>
      </c>
      <c r="D169" s="514">
        <f>((C169/$B169))-1</f>
        <v>1.0222222222222221</v>
      </c>
      <c r="E169" s="399">
        <v>487</v>
      </c>
      <c r="F169" s="514">
        <f>((E169/$B169))-1</f>
        <v>1.7055555555555557</v>
      </c>
      <c r="G169" s="399">
        <v>490</v>
      </c>
      <c r="H169" s="22">
        <f>((G169/$B169))-1</f>
        <v>1.7222222222222223</v>
      </c>
      <c r="I169" s="399">
        <v>349</v>
      </c>
      <c r="J169" s="22">
        <f>((I169/$B169))-1</f>
        <v>0.93888888888888888</v>
      </c>
      <c r="K169" s="399">
        <v>322</v>
      </c>
      <c r="L169" s="22">
        <f>((K169/$B169))-1</f>
        <v>0.78888888888888897</v>
      </c>
      <c r="M169" s="399">
        <v>230</v>
      </c>
      <c r="N169" s="22">
        <f>((M169/$B169))-1</f>
        <v>0.27777777777777768</v>
      </c>
      <c r="O169" s="399">
        <v>155</v>
      </c>
      <c r="P169" s="22">
        <f>((O169/$B169))-1</f>
        <v>-0.13888888888888884</v>
      </c>
      <c r="Q169" s="482">
        <v>478</v>
      </c>
      <c r="R169" s="22">
        <f>((Q169/$B169))-1</f>
        <v>1.6555555555555554</v>
      </c>
      <c r="S169" s="399">
        <v>325</v>
      </c>
      <c r="T169" s="514">
        <f t="shared" ref="T169:T170" si="168">S169/$B169</f>
        <v>1.8055555555555556</v>
      </c>
      <c r="U169" s="399">
        <v>368</v>
      </c>
      <c r="V169" s="514">
        <f t="shared" ref="V169:V170" si="169">U169/$B169</f>
        <v>2.0444444444444443</v>
      </c>
      <c r="W169" s="399">
        <v>343</v>
      </c>
      <c r="X169" s="514">
        <f t="shared" ref="X169:X170" si="170">W169/$B169</f>
        <v>1.9055555555555554</v>
      </c>
      <c r="Y169" s="399">
        <v>241</v>
      </c>
      <c r="Z169" s="514">
        <f t="shared" ref="Z169:Z170" si="171">Y169/$B169</f>
        <v>1.3388888888888888</v>
      </c>
    </row>
    <row r="170" spans="1:26" ht="15.75" thickBot="1" x14ac:dyDescent="0.3">
      <c r="A170" s="68" t="s">
        <v>150</v>
      </c>
      <c r="B170" s="69">
        <v>490</v>
      </c>
      <c r="C170" s="515">
        <v>840</v>
      </c>
      <c r="D170" s="516">
        <f t="shared" ref="D170:D171" si="172">((C170/$B170))-1</f>
        <v>0.71428571428571419</v>
      </c>
      <c r="E170" s="478">
        <v>917</v>
      </c>
      <c r="F170" s="516">
        <f t="shared" ref="F170:F171" si="173">((E170/$B170))-1</f>
        <v>0.87142857142857144</v>
      </c>
      <c r="G170" s="400">
        <v>1123</v>
      </c>
      <c r="H170" s="70">
        <f t="shared" ref="H170:H171" si="174">((G170/$B170))-1</f>
        <v>1.2918367346938777</v>
      </c>
      <c r="I170" s="478">
        <v>964</v>
      </c>
      <c r="J170" s="70">
        <f t="shared" ref="J170:J171" si="175">((I170/$B170))-1</f>
        <v>0.96734693877551026</v>
      </c>
      <c r="K170" s="478">
        <v>957</v>
      </c>
      <c r="L170" s="70">
        <f t="shared" ref="L170:L171" si="176">((K170/$B170))-1</f>
        <v>0.95306122448979602</v>
      </c>
      <c r="M170" s="478">
        <v>974</v>
      </c>
      <c r="N170" s="70">
        <f t="shared" ref="N170:N171" si="177">((M170/$B170))-1</f>
        <v>0.9877551020408164</v>
      </c>
      <c r="O170" s="478">
        <v>693</v>
      </c>
      <c r="P170" s="70">
        <f t="shared" ref="P170:P171" si="178">((O170/$B170))-1</f>
        <v>0.41428571428571437</v>
      </c>
      <c r="Q170" s="483">
        <v>1140</v>
      </c>
      <c r="R170" s="70">
        <f t="shared" ref="R170:R171" si="179">((Q170/$B170))-1</f>
        <v>1.3265306122448979</v>
      </c>
      <c r="S170" s="400">
        <v>761</v>
      </c>
      <c r="T170" s="544">
        <f t="shared" si="168"/>
        <v>1.5530612244897959</v>
      </c>
      <c r="U170" s="478">
        <v>820</v>
      </c>
      <c r="V170" s="544">
        <f t="shared" si="169"/>
        <v>1.6734693877551021</v>
      </c>
      <c r="W170" s="478">
        <v>753</v>
      </c>
      <c r="X170" s="544">
        <f t="shared" si="170"/>
        <v>1.536734693877551</v>
      </c>
      <c r="Y170" s="478">
        <v>817</v>
      </c>
      <c r="Z170" s="544">
        <f t="shared" si="171"/>
        <v>1.6673469387755102</v>
      </c>
    </row>
    <row r="171" spans="1:26" ht="15.75" thickBot="1" x14ac:dyDescent="0.3">
      <c r="A171" s="56" t="s">
        <v>7</v>
      </c>
      <c r="B171" s="59">
        <f>SUM(B169:B170)</f>
        <v>670</v>
      </c>
      <c r="C171" s="60">
        <f>SUM(C169:C170)</f>
        <v>1204</v>
      </c>
      <c r="D171" s="61">
        <f t="shared" si="172"/>
        <v>0.79701492537313423</v>
      </c>
      <c r="E171" s="60">
        <f>SUM(E169:E170)</f>
        <v>1404</v>
      </c>
      <c r="F171" s="61">
        <f t="shared" si="173"/>
        <v>1.0955223880597016</v>
      </c>
      <c r="G171" s="60">
        <f>SUM(G169:G170)</f>
        <v>1613</v>
      </c>
      <c r="H171" s="61">
        <f t="shared" si="174"/>
        <v>1.4074626865671642</v>
      </c>
      <c r="I171" s="60">
        <f>SUM(I169:I170)</f>
        <v>1313</v>
      </c>
      <c r="J171" s="61">
        <f t="shared" si="175"/>
        <v>0.95970149253731352</v>
      </c>
      <c r="K171" s="60">
        <f>SUM(K169:K170)</f>
        <v>1279</v>
      </c>
      <c r="L171" s="61">
        <f t="shared" si="176"/>
        <v>0.90895522388059691</v>
      </c>
      <c r="M171" s="60">
        <f>SUM(M169:M170)</f>
        <v>1204</v>
      </c>
      <c r="N171" s="61">
        <f t="shared" si="177"/>
        <v>0.79701492537313423</v>
      </c>
      <c r="O171" s="60">
        <f>SUM(O169:O170)</f>
        <v>848</v>
      </c>
      <c r="P171" s="61">
        <f t="shared" si="178"/>
        <v>0.26567164179104474</v>
      </c>
      <c r="Q171" s="60">
        <f>SUM(Q169:Q170)</f>
        <v>1618</v>
      </c>
      <c r="R171" s="61">
        <f t="shared" si="179"/>
        <v>1.4149253731343285</v>
      </c>
      <c r="S171" s="545">
        <f>SUM(S169:S170)</f>
        <v>1086</v>
      </c>
      <c r="T171" s="546">
        <f>((S171/$B$9))-1</f>
        <v>0.39230769230769225</v>
      </c>
      <c r="U171" s="545">
        <f>SUM(U169:U170)</f>
        <v>1188</v>
      </c>
      <c r="V171" s="546">
        <f>((U171/$B$9))-1</f>
        <v>0.52307692307692299</v>
      </c>
      <c r="W171" s="545">
        <f>SUM(W169:W170)</f>
        <v>1096</v>
      </c>
      <c r="X171" s="546">
        <f>((W171/$B$9))-1</f>
        <v>0.40512820512820502</v>
      </c>
      <c r="Y171" s="545">
        <f>SUM(Y169:Y170)</f>
        <v>1058</v>
      </c>
      <c r="Z171" s="546">
        <f>((Y171/$B$9))-1</f>
        <v>0.35641025641025648</v>
      </c>
    </row>
    <row r="174" spans="1:26" ht="15.75" x14ac:dyDescent="0.25">
      <c r="A174" s="585" t="s">
        <v>282</v>
      </c>
      <c r="B174" s="586"/>
      <c r="C174" s="586"/>
      <c r="D174" s="586"/>
      <c r="E174" s="586"/>
      <c r="F174" s="586"/>
      <c r="G174" s="586"/>
      <c r="H174" s="586"/>
      <c r="I174" s="586"/>
      <c r="J174" s="586"/>
      <c r="K174" s="586"/>
      <c r="L174" s="586"/>
      <c r="M174" s="586"/>
      <c r="N174" s="586"/>
      <c r="O174" s="586"/>
      <c r="P174" s="586"/>
      <c r="Q174" s="586"/>
      <c r="R174" s="586"/>
      <c r="S174" s="586"/>
      <c r="T174" s="586"/>
      <c r="U174" s="586"/>
      <c r="V174" s="586"/>
      <c r="W174" s="586"/>
      <c r="X174" s="586"/>
      <c r="Y174" s="586"/>
      <c r="Z174" s="586"/>
    </row>
    <row r="175" spans="1:26" ht="24.75" thickBot="1" x14ac:dyDescent="0.3">
      <c r="A175" s="54" t="s">
        <v>108</v>
      </c>
      <c r="B175" s="3" t="s">
        <v>16</v>
      </c>
      <c r="C175" s="510" t="s">
        <v>242</v>
      </c>
      <c r="D175" s="511" t="s">
        <v>1</v>
      </c>
      <c r="E175" s="510" t="s">
        <v>243</v>
      </c>
      <c r="F175" s="511" t="s">
        <v>1</v>
      </c>
      <c r="G175" s="472" t="s">
        <v>263</v>
      </c>
      <c r="H175" s="473" t="s">
        <v>1</v>
      </c>
      <c r="I175" s="472" t="s">
        <v>264</v>
      </c>
      <c r="J175" s="473" t="s">
        <v>1</v>
      </c>
      <c r="K175" s="472" t="s">
        <v>265</v>
      </c>
      <c r="L175" s="473" t="s">
        <v>1</v>
      </c>
      <c r="M175" s="472" t="s">
        <v>267</v>
      </c>
      <c r="N175" s="473" t="s">
        <v>1</v>
      </c>
      <c r="O175" s="472" t="s">
        <v>268</v>
      </c>
      <c r="P175" s="473" t="s">
        <v>1</v>
      </c>
      <c r="Q175" s="472" t="s">
        <v>2</v>
      </c>
      <c r="R175" s="473" t="s">
        <v>1</v>
      </c>
      <c r="S175" s="282" t="s">
        <v>3</v>
      </c>
      <c r="T175" s="283" t="s">
        <v>1</v>
      </c>
      <c r="U175" s="282" t="s">
        <v>4</v>
      </c>
      <c r="V175" s="283" t="s">
        <v>1</v>
      </c>
      <c r="W175" s="282" t="s">
        <v>5</v>
      </c>
      <c r="X175" s="283" t="s">
        <v>1</v>
      </c>
      <c r="Y175" s="282" t="s">
        <v>6</v>
      </c>
      <c r="Z175" s="283" t="s">
        <v>1</v>
      </c>
    </row>
    <row r="176" spans="1:26" ht="16.5" thickTop="1" thickBot="1" x14ac:dyDescent="0.3">
      <c r="A176" s="71" t="s">
        <v>147</v>
      </c>
      <c r="B176" s="72">
        <v>70</v>
      </c>
      <c r="C176" s="25">
        <v>0</v>
      </c>
      <c r="D176" s="26">
        <f>((C176/$B176))-1</f>
        <v>-1</v>
      </c>
      <c r="E176" s="25">
        <v>11</v>
      </c>
      <c r="F176" s="26">
        <f>((E176/$B176))-1</f>
        <v>-0.84285714285714286</v>
      </c>
      <c r="G176" s="25">
        <v>17</v>
      </c>
      <c r="H176" s="26">
        <f>((G176/$B176))-1</f>
        <v>-0.75714285714285712</v>
      </c>
      <c r="I176" s="25">
        <v>18</v>
      </c>
      <c r="J176" s="26">
        <f>((I176/$B176))-1</f>
        <v>-0.74285714285714288</v>
      </c>
      <c r="K176" s="25">
        <v>19</v>
      </c>
      <c r="L176" s="26">
        <f>((K176/$B176))-1</f>
        <v>-0.72857142857142865</v>
      </c>
      <c r="M176" s="25">
        <v>20</v>
      </c>
      <c r="N176" s="26">
        <f>((M176/$B176))-1</f>
        <v>-0.7142857142857143</v>
      </c>
      <c r="O176" s="25">
        <v>20</v>
      </c>
      <c r="P176" s="26">
        <f>((O176/$B176))-1</f>
        <v>-0.7142857142857143</v>
      </c>
      <c r="Q176" s="25">
        <v>31</v>
      </c>
      <c r="R176" s="26">
        <f>((Q176/$B176))-1</f>
        <v>-0.55714285714285716</v>
      </c>
      <c r="S176" s="25">
        <v>31</v>
      </c>
      <c r="T176" s="26">
        <f t="shared" ref="T176" si="180">S176/$B176</f>
        <v>0.44285714285714284</v>
      </c>
      <c r="U176" s="25">
        <v>70</v>
      </c>
      <c r="V176" s="26">
        <f t="shared" ref="V176" si="181">U176/$B176</f>
        <v>1</v>
      </c>
      <c r="W176" s="25">
        <v>70</v>
      </c>
      <c r="X176" s="26">
        <f t="shared" ref="X176" si="182">W176/$B176</f>
        <v>1</v>
      </c>
      <c r="Y176" s="25">
        <v>70</v>
      </c>
      <c r="Z176" s="26">
        <f t="shared" ref="Z176" si="183">Y176/$B176</f>
        <v>1</v>
      </c>
    </row>
    <row r="177" spans="1:26" ht="15.75" thickBot="1" x14ac:dyDescent="0.3">
      <c r="A177" s="73" t="s">
        <v>7</v>
      </c>
      <c r="B177" s="74">
        <f>SUM(B176)</f>
        <v>70</v>
      </c>
      <c r="C177" s="75">
        <f>SUM(C176)</f>
        <v>0</v>
      </c>
      <c r="D177" s="570">
        <f>((C177/$B177))-1</f>
        <v>-1</v>
      </c>
      <c r="E177" s="75">
        <f>SUM(E176)</f>
        <v>11</v>
      </c>
      <c r="F177" s="570">
        <f>((E177/$B177))-1</f>
        <v>-0.84285714285714286</v>
      </c>
      <c r="G177" s="75">
        <f>SUM(G176)</f>
        <v>17</v>
      </c>
      <c r="H177" s="570">
        <f>((G177/$B177))-1</f>
        <v>-0.75714285714285712</v>
      </c>
      <c r="I177" s="75">
        <f>SUM(I176)</f>
        <v>18</v>
      </c>
      <c r="J177" s="570">
        <f>((I177/$B177))-1</f>
        <v>-0.74285714285714288</v>
      </c>
      <c r="K177" s="75">
        <f>SUM(K176)</f>
        <v>19</v>
      </c>
      <c r="L177" s="570">
        <f>((K177/$B177))-1</f>
        <v>-0.72857142857142865</v>
      </c>
      <c r="M177" s="75">
        <f>SUM(M176)</f>
        <v>20</v>
      </c>
      <c r="N177" s="570">
        <f>((M177/$B177))-1</f>
        <v>-0.7142857142857143</v>
      </c>
      <c r="O177" s="75">
        <f>SUM(O176)</f>
        <v>20</v>
      </c>
      <c r="P177" s="570">
        <f>((O177/$B177))-1</f>
        <v>-0.7142857142857143</v>
      </c>
      <c r="Q177" s="75">
        <f>SUM(Q176)</f>
        <v>31</v>
      </c>
      <c r="R177" s="570">
        <f>((Q177/$B177))-1</f>
        <v>-0.55714285714285716</v>
      </c>
      <c r="S177" s="75">
        <f>SUM(S176)</f>
        <v>31</v>
      </c>
      <c r="T177" s="570">
        <f>((S177/$B$8))-1</f>
        <v>-0.9850961538461539</v>
      </c>
      <c r="U177" s="75">
        <f>SUM(U176)</f>
        <v>70</v>
      </c>
      <c r="V177" s="570">
        <f>((U177/$B$8))-1</f>
        <v>-0.96634615384615385</v>
      </c>
      <c r="W177" s="75">
        <f>SUM(W176)</f>
        <v>70</v>
      </c>
      <c r="X177" s="570">
        <f>((W177/$B$8))-1</f>
        <v>-0.96634615384615385</v>
      </c>
      <c r="Y177" s="75">
        <f>SUM(Y176)</f>
        <v>70</v>
      </c>
      <c r="Z177" s="570">
        <f>((Y177/$B$8))-1</f>
        <v>-0.96634615384615385</v>
      </c>
    </row>
    <row r="180" spans="1:26" ht="15.75" x14ac:dyDescent="0.25">
      <c r="A180" s="585" t="s">
        <v>281</v>
      </c>
      <c r="B180" s="586"/>
      <c r="C180" s="586"/>
      <c r="D180" s="586"/>
      <c r="E180" s="586"/>
      <c r="F180" s="586"/>
      <c r="G180" s="586"/>
      <c r="H180" s="586"/>
      <c r="I180" s="586"/>
      <c r="J180" s="586"/>
      <c r="K180" s="586"/>
      <c r="L180" s="586"/>
      <c r="M180" s="586"/>
      <c r="N180" s="586"/>
      <c r="O180" s="586"/>
      <c r="P180" s="586"/>
      <c r="Q180" s="586"/>
      <c r="R180" s="586"/>
      <c r="S180" s="586"/>
      <c r="T180" s="586"/>
      <c r="U180" s="586"/>
      <c r="V180" s="586"/>
      <c r="W180" s="586"/>
      <c r="X180" s="586"/>
      <c r="Y180" s="586"/>
      <c r="Z180" s="586"/>
    </row>
    <row r="181" spans="1:26" ht="24.75" thickBot="1" x14ac:dyDescent="0.3">
      <c r="A181" s="155" t="s">
        <v>15</v>
      </c>
      <c r="B181" s="156" t="s">
        <v>16</v>
      </c>
      <c r="C181" s="510" t="s">
        <v>242</v>
      </c>
      <c r="D181" s="511" t="s">
        <v>1</v>
      </c>
      <c r="E181" s="510" t="s">
        <v>243</v>
      </c>
      <c r="F181" s="511" t="s">
        <v>1</v>
      </c>
      <c r="G181" s="472" t="s">
        <v>263</v>
      </c>
      <c r="H181" s="473" t="s">
        <v>1</v>
      </c>
      <c r="I181" s="472" t="s">
        <v>264</v>
      </c>
      <c r="J181" s="473" t="s">
        <v>1</v>
      </c>
      <c r="K181" s="472" t="s">
        <v>265</v>
      </c>
      <c r="L181" s="473" t="s">
        <v>1</v>
      </c>
      <c r="M181" s="472" t="s">
        <v>267</v>
      </c>
      <c r="N181" s="473" t="s">
        <v>1</v>
      </c>
      <c r="O181" s="472" t="s">
        <v>268</v>
      </c>
      <c r="P181" s="473" t="s">
        <v>1</v>
      </c>
      <c r="Q181" s="472" t="s">
        <v>2</v>
      </c>
      <c r="R181" s="473" t="s">
        <v>1</v>
      </c>
      <c r="S181" s="282" t="s">
        <v>3</v>
      </c>
      <c r="T181" s="283" t="s">
        <v>1</v>
      </c>
      <c r="U181" s="282" t="s">
        <v>4</v>
      </c>
      <c r="V181" s="283" t="s">
        <v>1</v>
      </c>
      <c r="W181" s="282" t="s">
        <v>5</v>
      </c>
      <c r="X181" s="283" t="s">
        <v>1</v>
      </c>
      <c r="Y181" s="282" t="s">
        <v>6</v>
      </c>
      <c r="Z181" s="283" t="s">
        <v>1</v>
      </c>
    </row>
    <row r="182" spans="1:26" ht="15.75" thickTop="1" x14ac:dyDescent="0.25">
      <c r="A182" s="157" t="s">
        <v>9</v>
      </c>
      <c r="B182" s="1">
        <v>666</v>
      </c>
      <c r="C182" s="395">
        <v>377</v>
      </c>
      <c r="D182" s="397">
        <f>((C182/$B182))-1</f>
        <v>-0.43393393393393398</v>
      </c>
      <c r="E182" s="395">
        <v>342</v>
      </c>
      <c r="F182" s="397">
        <f>((E182/$B182))-1</f>
        <v>-0.48648648648648651</v>
      </c>
      <c r="G182" s="2">
        <v>486</v>
      </c>
      <c r="H182" s="5">
        <f>((G182/$B182))-1</f>
        <v>-0.27027027027027029</v>
      </c>
      <c r="I182" s="395">
        <v>485</v>
      </c>
      <c r="J182" s="5">
        <f>((I182/$B182))-1</f>
        <v>-0.27177177177177181</v>
      </c>
      <c r="K182" s="395">
        <v>560</v>
      </c>
      <c r="L182" s="5">
        <f>((K182/$B182))-1</f>
        <v>-0.15915915915915912</v>
      </c>
      <c r="M182" s="395">
        <v>775</v>
      </c>
      <c r="N182" s="5">
        <f>((M182/$B182))-1</f>
        <v>0.16366366366366369</v>
      </c>
      <c r="O182" s="395">
        <v>415</v>
      </c>
      <c r="P182" s="5">
        <f>((O182/$B182))-1</f>
        <v>-0.37687687687687688</v>
      </c>
      <c r="Q182" s="395">
        <v>760</v>
      </c>
      <c r="R182" s="5">
        <f>((Q182/$B182))-1</f>
        <v>0.14114114114114118</v>
      </c>
      <c r="S182" s="395">
        <v>799</v>
      </c>
      <c r="T182" s="397">
        <f t="shared" ref="T182:T187" si="184">S182/$B182</f>
        <v>1.1996996996996998</v>
      </c>
      <c r="U182" s="395">
        <v>654</v>
      </c>
      <c r="V182" s="397">
        <f t="shared" ref="V182:V187" si="185">U182/$B182</f>
        <v>0.98198198198198194</v>
      </c>
      <c r="W182" s="395">
        <v>592</v>
      </c>
      <c r="X182" s="397">
        <f t="shared" ref="X182:X187" si="186">W182/$B182</f>
        <v>0.88888888888888884</v>
      </c>
      <c r="Y182" s="395">
        <v>545</v>
      </c>
      <c r="Z182" s="397">
        <f t="shared" ref="Z182:Z187" si="187">Y182/$B182</f>
        <v>0.81831831831831836</v>
      </c>
    </row>
    <row r="183" spans="1:26" x14ac:dyDescent="0.25">
      <c r="A183" s="157" t="s">
        <v>10</v>
      </c>
      <c r="B183" s="158">
        <v>2664</v>
      </c>
      <c r="C183" s="499">
        <v>1405</v>
      </c>
      <c r="D183" s="397">
        <f t="shared" ref="D183:D187" si="188">((C183/$B183))-1</f>
        <v>-0.47259759759759756</v>
      </c>
      <c r="E183" s="499">
        <v>1389</v>
      </c>
      <c r="F183" s="397">
        <f t="shared" ref="F183:F187" si="189">((E183/$B183))-1</f>
        <v>-0.47860360360360366</v>
      </c>
      <c r="G183" s="159">
        <v>1792</v>
      </c>
      <c r="H183" s="5">
        <f t="shared" ref="H183:H187" si="190">((G183/$B183))-1</f>
        <v>-0.32732732732732728</v>
      </c>
      <c r="I183" s="476">
        <v>860</v>
      </c>
      <c r="J183" s="5">
        <f t="shared" ref="J183:J187" si="191">((I183/$B183))-1</f>
        <v>-0.67717717717717718</v>
      </c>
      <c r="K183" s="476">
        <v>1500</v>
      </c>
      <c r="L183" s="5">
        <f t="shared" ref="L183:L187" si="192">((K183/$B183))-1</f>
        <v>-0.43693693693693691</v>
      </c>
      <c r="M183" s="476">
        <v>1838</v>
      </c>
      <c r="N183" s="5">
        <f t="shared" ref="N183:N187" si="193">((M183/$B183))-1</f>
        <v>-0.31006006006006004</v>
      </c>
      <c r="O183" s="485">
        <v>1326</v>
      </c>
      <c r="P183" s="5">
        <f t="shared" ref="P183:P187" si="194">((O183/$B183))-1</f>
        <v>-0.50225225225225223</v>
      </c>
      <c r="Q183" s="485">
        <v>1988</v>
      </c>
      <c r="R183" s="5">
        <f t="shared" ref="R183:R187" si="195">((Q183/$B183))-1</f>
        <v>-0.25375375375375375</v>
      </c>
      <c r="S183" s="499">
        <v>2046</v>
      </c>
      <c r="T183" s="507">
        <f t="shared" si="184"/>
        <v>0.76801801801801806</v>
      </c>
      <c r="U183" s="499">
        <v>1746</v>
      </c>
      <c r="V183" s="507">
        <f t="shared" si="185"/>
        <v>0.65540540540540537</v>
      </c>
      <c r="W183" s="499">
        <v>1715</v>
      </c>
      <c r="X183" s="507">
        <f t="shared" si="186"/>
        <v>0.64376876876876876</v>
      </c>
      <c r="Y183" s="499">
        <v>1908</v>
      </c>
      <c r="Z183" s="507">
        <f t="shared" si="187"/>
        <v>0.71621621621621623</v>
      </c>
    </row>
    <row r="184" spans="1:26" x14ac:dyDescent="0.25">
      <c r="A184" s="157" t="s">
        <v>11</v>
      </c>
      <c r="B184" s="158">
        <v>789</v>
      </c>
      <c r="C184" s="499">
        <v>736</v>
      </c>
      <c r="D184" s="397">
        <f t="shared" si="188"/>
        <v>-6.7173637515842821E-2</v>
      </c>
      <c r="E184" s="499">
        <v>640</v>
      </c>
      <c r="F184" s="397">
        <f t="shared" si="189"/>
        <v>-0.18884664131812423</v>
      </c>
      <c r="G184" s="159">
        <v>962</v>
      </c>
      <c r="H184" s="5">
        <f t="shared" si="190"/>
        <v>0.21926489226869461</v>
      </c>
      <c r="I184" s="476">
        <v>727</v>
      </c>
      <c r="J184" s="5">
        <f t="shared" si="191"/>
        <v>-7.8580481622306686E-2</v>
      </c>
      <c r="K184" s="476">
        <v>703</v>
      </c>
      <c r="L184" s="5">
        <f t="shared" si="192"/>
        <v>-0.10899873257287707</v>
      </c>
      <c r="M184" s="476">
        <v>805</v>
      </c>
      <c r="N184" s="5">
        <f t="shared" si="193"/>
        <v>2.0278833967046994E-2</v>
      </c>
      <c r="O184" s="485">
        <v>775</v>
      </c>
      <c r="P184" s="5">
        <f t="shared" si="194"/>
        <v>-1.7743979721166037E-2</v>
      </c>
      <c r="Q184" s="485">
        <v>873</v>
      </c>
      <c r="R184" s="5">
        <f t="shared" si="195"/>
        <v>0.10646387832699622</v>
      </c>
      <c r="S184" s="499">
        <v>468</v>
      </c>
      <c r="T184" s="507">
        <f t="shared" si="184"/>
        <v>0.59315589353612164</v>
      </c>
      <c r="U184" s="499">
        <v>690</v>
      </c>
      <c r="V184" s="507">
        <f t="shared" si="185"/>
        <v>0.87452471482889738</v>
      </c>
      <c r="W184" s="499">
        <v>692</v>
      </c>
      <c r="X184" s="507">
        <f t="shared" si="186"/>
        <v>0.87705956907477822</v>
      </c>
      <c r="Y184" s="499">
        <v>478</v>
      </c>
      <c r="Z184" s="507">
        <f t="shared" si="187"/>
        <v>0.60583016476552598</v>
      </c>
    </row>
    <row r="185" spans="1:26" x14ac:dyDescent="0.25">
      <c r="A185" s="160" t="s">
        <v>43</v>
      </c>
      <c r="B185" s="161">
        <v>789</v>
      </c>
      <c r="C185" s="501">
        <v>259</v>
      </c>
      <c r="D185" s="569">
        <f t="shared" si="188"/>
        <v>-0.67173637515842843</v>
      </c>
      <c r="E185" s="499">
        <v>406</v>
      </c>
      <c r="F185" s="569">
        <f t="shared" si="189"/>
        <v>-0.48542458808618505</v>
      </c>
      <c r="G185" s="162">
        <v>347</v>
      </c>
      <c r="H185" s="569">
        <f t="shared" si="190"/>
        <v>-0.56020278833967052</v>
      </c>
      <c r="I185" s="476">
        <v>462</v>
      </c>
      <c r="J185" s="569">
        <f t="shared" si="191"/>
        <v>-0.4144486692015209</v>
      </c>
      <c r="K185" s="476">
        <v>554</v>
      </c>
      <c r="L185" s="569">
        <f t="shared" si="192"/>
        <v>-0.2978453738910013</v>
      </c>
      <c r="M185" s="476">
        <v>466</v>
      </c>
      <c r="N185" s="569">
        <f t="shared" si="193"/>
        <v>-0.40937896070975921</v>
      </c>
      <c r="O185" s="485">
        <v>489</v>
      </c>
      <c r="P185" s="569">
        <f t="shared" si="194"/>
        <v>-0.38022813688212931</v>
      </c>
      <c r="Q185" s="485">
        <v>596</v>
      </c>
      <c r="R185" s="569">
        <f t="shared" si="195"/>
        <v>-0.24461343472750319</v>
      </c>
      <c r="S185" s="501">
        <v>514</v>
      </c>
      <c r="T185" s="507">
        <f t="shared" si="184"/>
        <v>0.65145754119138155</v>
      </c>
      <c r="U185" s="499">
        <v>519</v>
      </c>
      <c r="V185" s="507">
        <f t="shared" si="185"/>
        <v>0.65779467680608361</v>
      </c>
      <c r="W185" s="499">
        <v>462</v>
      </c>
      <c r="X185" s="507">
        <f t="shared" si="186"/>
        <v>0.5855513307984791</v>
      </c>
      <c r="Y185" s="499">
        <v>474</v>
      </c>
      <c r="Z185" s="507">
        <f t="shared" si="187"/>
        <v>0.60076045627376429</v>
      </c>
    </row>
    <row r="186" spans="1:26" ht="15.75" thickBot="1" x14ac:dyDescent="0.3">
      <c r="A186" s="163" t="s">
        <v>14</v>
      </c>
      <c r="B186" s="164">
        <v>789</v>
      </c>
      <c r="C186" s="505">
        <v>304</v>
      </c>
      <c r="D186" s="506">
        <f t="shared" si="188"/>
        <v>-0.614702154626109</v>
      </c>
      <c r="E186" s="509">
        <v>554</v>
      </c>
      <c r="F186" s="506">
        <f t="shared" si="189"/>
        <v>-0.2978453738910013</v>
      </c>
      <c r="G186" s="165">
        <v>371</v>
      </c>
      <c r="H186" s="166">
        <f t="shared" si="190"/>
        <v>-0.52978453738910014</v>
      </c>
      <c r="I186" s="477">
        <v>499</v>
      </c>
      <c r="J186" s="166">
        <f t="shared" si="191"/>
        <v>-0.36755386565272496</v>
      </c>
      <c r="K186" s="477">
        <v>525</v>
      </c>
      <c r="L186" s="166">
        <f t="shared" si="192"/>
        <v>-0.33460076045627374</v>
      </c>
      <c r="M186" s="477">
        <v>547</v>
      </c>
      <c r="N186" s="166">
        <f t="shared" si="193"/>
        <v>-0.30671736375158432</v>
      </c>
      <c r="O186" s="486">
        <v>415</v>
      </c>
      <c r="P186" s="166">
        <f t="shared" si="194"/>
        <v>-0.47401774397972118</v>
      </c>
      <c r="Q186" s="486">
        <v>491</v>
      </c>
      <c r="R186" s="166">
        <f t="shared" si="195"/>
        <v>-0.37769328263624846</v>
      </c>
      <c r="S186" s="505">
        <v>557</v>
      </c>
      <c r="T186" s="530">
        <f t="shared" si="184"/>
        <v>0.70595690747782003</v>
      </c>
      <c r="U186" s="509">
        <v>576</v>
      </c>
      <c r="V186" s="530">
        <f t="shared" si="185"/>
        <v>0.73003802281368824</v>
      </c>
      <c r="W186" s="509">
        <v>630</v>
      </c>
      <c r="X186" s="530">
        <f t="shared" si="186"/>
        <v>0.79847908745247154</v>
      </c>
      <c r="Y186" s="509">
        <v>580</v>
      </c>
      <c r="Z186" s="530">
        <f t="shared" si="187"/>
        <v>0.73510773130544993</v>
      </c>
    </row>
    <row r="187" spans="1:26" ht="15.75" thickBot="1" x14ac:dyDescent="0.3">
      <c r="A187" s="56" t="s">
        <v>7</v>
      </c>
      <c r="B187" s="59">
        <f>SUM(B182:B186)</f>
        <v>5697</v>
      </c>
      <c r="C187" s="63">
        <f>SUM(C182:C186)</f>
        <v>3081</v>
      </c>
      <c r="D187" s="77">
        <f t="shared" si="188"/>
        <v>-0.45918904686677198</v>
      </c>
      <c r="E187" s="63">
        <f>SUM(E182:E186)</f>
        <v>3331</v>
      </c>
      <c r="F187" s="77">
        <f t="shared" si="189"/>
        <v>-0.4153063015622257</v>
      </c>
      <c r="G187" s="63">
        <f>SUM(G182:G186)</f>
        <v>3958</v>
      </c>
      <c r="H187" s="77">
        <f t="shared" si="190"/>
        <v>-0.30524837633842372</v>
      </c>
      <c r="I187" s="63">
        <f>SUM(I182:I186)</f>
        <v>3033</v>
      </c>
      <c r="J187" s="77">
        <f t="shared" si="191"/>
        <v>-0.46761453396524488</v>
      </c>
      <c r="K187" s="63">
        <f>SUM(K182:K186)</f>
        <v>3842</v>
      </c>
      <c r="L187" s="77">
        <f t="shared" si="192"/>
        <v>-0.32560997015973314</v>
      </c>
      <c r="M187" s="63">
        <f>SUM(M182:M186)</f>
        <v>4431</v>
      </c>
      <c r="N187" s="77">
        <f t="shared" si="193"/>
        <v>-0.22222222222222221</v>
      </c>
      <c r="O187" s="63">
        <f>SUM(O182:O186)</f>
        <v>3420</v>
      </c>
      <c r="P187" s="77">
        <f t="shared" si="194"/>
        <v>-0.39968404423380721</v>
      </c>
      <c r="Q187" s="63">
        <f>SUM(Q182:Q186)</f>
        <v>4708</v>
      </c>
      <c r="R187" s="77">
        <f t="shared" si="195"/>
        <v>-0.173600140424785</v>
      </c>
      <c r="S187" s="524">
        <f>SUM(S182:S186)</f>
        <v>4384</v>
      </c>
      <c r="T187" s="570">
        <f t="shared" si="184"/>
        <v>0.76952782166052314</v>
      </c>
      <c r="U187" s="504">
        <f>SUM(U182:U186)</f>
        <v>4185</v>
      </c>
      <c r="V187" s="570">
        <f t="shared" si="185"/>
        <v>0.7345971563981043</v>
      </c>
      <c r="W187" s="504">
        <f>SUM(W182:W186)</f>
        <v>4091</v>
      </c>
      <c r="X187" s="570">
        <f t="shared" si="186"/>
        <v>0.71809724416359488</v>
      </c>
      <c r="Y187" s="504">
        <f>SUM(Y182:Y186)</f>
        <v>3985</v>
      </c>
      <c r="Z187" s="570">
        <f t="shared" si="187"/>
        <v>0.69949096015446721</v>
      </c>
    </row>
    <row r="190" spans="1:26" ht="15.75" x14ac:dyDescent="0.25">
      <c r="A190" s="585" t="s">
        <v>280</v>
      </c>
      <c r="B190" s="586"/>
      <c r="C190" s="586"/>
      <c r="D190" s="586"/>
      <c r="E190" s="586"/>
      <c r="F190" s="586"/>
      <c r="G190" s="586"/>
      <c r="H190" s="586"/>
      <c r="I190" s="586"/>
      <c r="J190" s="586"/>
      <c r="K190" s="586"/>
      <c r="L190" s="586"/>
      <c r="M190" s="586"/>
      <c r="N190" s="586"/>
      <c r="O190" s="586"/>
      <c r="P190" s="586"/>
      <c r="Q190" s="586"/>
      <c r="R190" s="586"/>
      <c r="S190" s="586"/>
      <c r="T190" s="586"/>
      <c r="U190" s="586"/>
      <c r="V190" s="586"/>
      <c r="W190" s="586"/>
      <c r="X190" s="586"/>
      <c r="Y190" s="586"/>
      <c r="Z190" s="586"/>
    </row>
    <row r="191" spans="1:26" ht="24.75" thickBot="1" x14ac:dyDescent="0.3">
      <c r="A191" s="141" t="s">
        <v>15</v>
      </c>
      <c r="B191" s="142" t="s">
        <v>16</v>
      </c>
      <c r="C191" s="510" t="s">
        <v>242</v>
      </c>
      <c r="D191" s="511" t="s">
        <v>1</v>
      </c>
      <c r="E191" s="510" t="s">
        <v>243</v>
      </c>
      <c r="F191" s="511" t="s">
        <v>1</v>
      </c>
      <c r="G191" s="472" t="s">
        <v>263</v>
      </c>
      <c r="H191" s="473" t="s">
        <v>1</v>
      </c>
      <c r="I191" s="472" t="s">
        <v>264</v>
      </c>
      <c r="J191" s="473" t="s">
        <v>1</v>
      </c>
      <c r="K191" s="472" t="s">
        <v>265</v>
      </c>
      <c r="L191" s="473" t="s">
        <v>1</v>
      </c>
      <c r="M191" s="472" t="s">
        <v>267</v>
      </c>
      <c r="N191" s="473" t="s">
        <v>1</v>
      </c>
      <c r="O191" s="472" t="s">
        <v>268</v>
      </c>
      <c r="P191" s="473" t="s">
        <v>1</v>
      </c>
      <c r="Q191" s="472" t="s">
        <v>2</v>
      </c>
      <c r="R191" s="473" t="s">
        <v>1</v>
      </c>
      <c r="S191" s="282" t="s">
        <v>3</v>
      </c>
      <c r="T191" s="283" t="s">
        <v>1</v>
      </c>
      <c r="U191" s="282" t="s">
        <v>4</v>
      </c>
      <c r="V191" s="283" t="s">
        <v>1</v>
      </c>
      <c r="W191" s="282" t="s">
        <v>5</v>
      </c>
      <c r="X191" s="283" t="s">
        <v>1</v>
      </c>
      <c r="Y191" s="282" t="s">
        <v>6</v>
      </c>
      <c r="Z191" s="283" t="s">
        <v>1</v>
      </c>
    </row>
    <row r="192" spans="1:26" ht="15.75" thickTop="1" x14ac:dyDescent="0.25">
      <c r="A192" s="143" t="s">
        <v>11</v>
      </c>
      <c r="B192" s="144">
        <v>789</v>
      </c>
      <c r="C192" s="499">
        <v>499</v>
      </c>
      <c r="D192" s="507">
        <f>((C192/$B192))-1</f>
        <v>-0.36755386565272496</v>
      </c>
      <c r="E192" s="499">
        <v>627</v>
      </c>
      <c r="F192" s="507">
        <f>((E192/$B192))-1</f>
        <v>-0.20532319391634979</v>
      </c>
      <c r="G192" s="145">
        <v>0</v>
      </c>
      <c r="H192" s="146">
        <f>((G192/$B192))-1</f>
        <v>-1</v>
      </c>
      <c r="I192" s="476">
        <v>622</v>
      </c>
      <c r="J192" s="146">
        <f>((I192/$B192))-1</f>
        <v>-0.21166032953105196</v>
      </c>
      <c r="K192" s="476">
        <v>694</v>
      </c>
      <c r="L192" s="146">
        <f>((K192/$B192))-1</f>
        <v>-0.12040557667934093</v>
      </c>
      <c r="M192" s="476">
        <v>838</v>
      </c>
      <c r="N192" s="146">
        <f>((M192/$B192))-1</f>
        <v>6.2103929024081017E-2</v>
      </c>
      <c r="O192" s="485">
        <v>710</v>
      </c>
      <c r="P192" s="146">
        <f>((O192/$B192))-1</f>
        <v>-0.10012674271229405</v>
      </c>
      <c r="Q192" s="485">
        <v>479</v>
      </c>
      <c r="R192" s="146">
        <f>((Q192/$B192))-1</f>
        <v>-0.39290240811153354</v>
      </c>
      <c r="S192" s="499">
        <v>528</v>
      </c>
      <c r="T192" s="507">
        <f t="shared" ref="T192:T195" si="196">S192/$B192</f>
        <v>0.66920152091254748</v>
      </c>
      <c r="U192" s="499">
        <v>344</v>
      </c>
      <c r="V192" s="507">
        <f t="shared" ref="V192:V195" si="197">U192/$B192</f>
        <v>0.43599493029150826</v>
      </c>
      <c r="W192" s="499">
        <v>460</v>
      </c>
      <c r="X192" s="507">
        <f t="shared" ref="X192:X195" si="198">W192/$B192</f>
        <v>0.58301647655259825</v>
      </c>
      <c r="Y192" s="499">
        <v>487</v>
      </c>
      <c r="Z192" s="507">
        <f t="shared" ref="Z192:Z195" si="199">Y192/$B192</f>
        <v>0.61723700887198985</v>
      </c>
    </row>
    <row r="193" spans="1:26" x14ac:dyDescent="0.25">
      <c r="A193" s="147" t="s">
        <v>43</v>
      </c>
      <c r="B193" s="148">
        <v>789</v>
      </c>
      <c r="C193" s="501">
        <v>443</v>
      </c>
      <c r="D193" s="508">
        <f t="shared" ref="D193:D195" si="200">((C193/$B193))-1</f>
        <v>-0.43852978453738911</v>
      </c>
      <c r="E193" s="499">
        <v>381</v>
      </c>
      <c r="F193" s="508">
        <f t="shared" ref="F193:F195" si="201">((E193/$B193))-1</f>
        <v>-0.5171102661596958</v>
      </c>
      <c r="G193" s="149">
        <v>207</v>
      </c>
      <c r="H193" s="150">
        <f t="shared" ref="H193:H195" si="202">((G193/$B193))-1</f>
        <v>-0.73764258555133078</v>
      </c>
      <c r="I193" s="476">
        <v>287</v>
      </c>
      <c r="J193" s="150">
        <f t="shared" ref="J193:J195" si="203">((I193/$B193))-1</f>
        <v>-0.63624841571609636</v>
      </c>
      <c r="K193" s="476">
        <v>261</v>
      </c>
      <c r="L193" s="150">
        <f t="shared" ref="L193:L195" si="204">((K193/$B193))-1</f>
        <v>-0.66920152091254748</v>
      </c>
      <c r="M193" s="476">
        <v>244</v>
      </c>
      <c r="N193" s="150">
        <f t="shared" ref="N193:N195" si="205">((M193/$B193))-1</f>
        <v>-0.69074778200253484</v>
      </c>
      <c r="O193" s="485">
        <v>253</v>
      </c>
      <c r="P193" s="150">
        <f t="shared" ref="P193:P195" si="206">((O193/$B193))-1</f>
        <v>-0.67934093789607097</v>
      </c>
      <c r="Q193" s="485">
        <v>168</v>
      </c>
      <c r="R193" s="150">
        <f t="shared" ref="R193:R195" si="207">((Q193/$B193))-1</f>
        <v>-0.78707224334600756</v>
      </c>
      <c r="S193" s="501">
        <v>187</v>
      </c>
      <c r="T193" s="507">
        <f t="shared" si="196"/>
        <v>0.23700887198986059</v>
      </c>
      <c r="U193" s="499">
        <v>287</v>
      </c>
      <c r="V193" s="507">
        <f t="shared" si="197"/>
        <v>0.3637515842839037</v>
      </c>
      <c r="W193" s="499">
        <v>425</v>
      </c>
      <c r="X193" s="507">
        <f t="shared" si="198"/>
        <v>0.53865652724968316</v>
      </c>
      <c r="Y193" s="499">
        <v>225</v>
      </c>
      <c r="Z193" s="507">
        <f t="shared" si="199"/>
        <v>0.28517110266159695</v>
      </c>
    </row>
    <row r="194" spans="1:26" ht="15.75" thickBot="1" x14ac:dyDescent="0.3">
      <c r="A194" s="151" t="s">
        <v>14</v>
      </c>
      <c r="B194" s="152">
        <v>789</v>
      </c>
      <c r="C194" s="505">
        <v>143</v>
      </c>
      <c r="D194" s="506">
        <f t="shared" si="200"/>
        <v>-0.81875792141951842</v>
      </c>
      <c r="E194" s="509">
        <v>298</v>
      </c>
      <c r="F194" s="506">
        <f t="shared" si="201"/>
        <v>-0.62230671736375154</v>
      </c>
      <c r="G194" s="153">
        <v>423</v>
      </c>
      <c r="H194" s="154">
        <f t="shared" si="202"/>
        <v>-0.46387832699619769</v>
      </c>
      <c r="I194" s="477">
        <v>409</v>
      </c>
      <c r="J194" s="154">
        <f t="shared" si="203"/>
        <v>-0.48162230671736372</v>
      </c>
      <c r="K194" s="477">
        <v>480</v>
      </c>
      <c r="L194" s="154">
        <f t="shared" si="204"/>
        <v>-0.39163498098859317</v>
      </c>
      <c r="M194" s="477">
        <v>306</v>
      </c>
      <c r="N194" s="154">
        <f t="shared" si="205"/>
        <v>-0.61216730038022815</v>
      </c>
      <c r="O194" s="486">
        <v>359</v>
      </c>
      <c r="P194" s="154">
        <f t="shared" si="206"/>
        <v>-0.54499366286438522</v>
      </c>
      <c r="Q194" s="486">
        <v>464</v>
      </c>
      <c r="R194" s="154">
        <f t="shared" si="207"/>
        <v>-0.41191381495564006</v>
      </c>
      <c r="S194" s="509">
        <v>435</v>
      </c>
      <c r="T194" s="530">
        <f t="shared" si="196"/>
        <v>0.5513307984790875</v>
      </c>
      <c r="U194" s="509">
        <v>262</v>
      </c>
      <c r="V194" s="530">
        <f t="shared" si="197"/>
        <v>0.33206590621039289</v>
      </c>
      <c r="W194" s="509">
        <v>219</v>
      </c>
      <c r="X194" s="530">
        <f t="shared" si="198"/>
        <v>0.27756653992395436</v>
      </c>
      <c r="Y194" s="509">
        <v>206</v>
      </c>
      <c r="Z194" s="530">
        <f t="shared" si="199"/>
        <v>0.26108998732572875</v>
      </c>
    </row>
    <row r="195" spans="1:26" ht="15.75" thickBot="1" x14ac:dyDescent="0.3">
      <c r="A195" s="56" t="s">
        <v>7</v>
      </c>
      <c r="B195" s="59">
        <f>SUM(B192:B194)</f>
        <v>2367</v>
      </c>
      <c r="C195" s="63">
        <f>SUM(C192:C194)</f>
        <v>1085</v>
      </c>
      <c r="D195" s="77">
        <f t="shared" si="200"/>
        <v>-0.54161385720321076</v>
      </c>
      <c r="E195" s="63">
        <f>SUM(E192:E194)</f>
        <v>1306</v>
      </c>
      <c r="F195" s="77">
        <f t="shared" si="201"/>
        <v>-0.44824672581326575</v>
      </c>
      <c r="G195" s="63">
        <f>SUM(G192:G194)</f>
        <v>630</v>
      </c>
      <c r="H195" s="77">
        <f t="shared" si="202"/>
        <v>-0.73384030418250945</v>
      </c>
      <c r="I195" s="63">
        <f>SUM(I192:I194)</f>
        <v>1318</v>
      </c>
      <c r="J195" s="77">
        <f t="shared" si="203"/>
        <v>-0.44317701732150405</v>
      </c>
      <c r="K195" s="63">
        <f>SUM(K192:K194)</f>
        <v>1435</v>
      </c>
      <c r="L195" s="77">
        <f t="shared" si="204"/>
        <v>-0.39374735952682716</v>
      </c>
      <c r="M195" s="63">
        <f>SUM(M192:M194)</f>
        <v>1388</v>
      </c>
      <c r="N195" s="77">
        <f t="shared" si="205"/>
        <v>-0.41360371778622729</v>
      </c>
      <c r="O195" s="63">
        <f>SUM(O192:O194)</f>
        <v>1322</v>
      </c>
      <c r="P195" s="77">
        <f t="shared" si="206"/>
        <v>-0.44148711449091682</v>
      </c>
      <c r="Q195" s="63">
        <f>SUM(Q192:Q194)</f>
        <v>1111</v>
      </c>
      <c r="R195" s="77">
        <f t="shared" si="207"/>
        <v>-0.53062948880439376</v>
      </c>
      <c r="S195" s="504">
        <f>SUM(S192:S194)</f>
        <v>1150</v>
      </c>
      <c r="T195" s="570">
        <f t="shared" si="196"/>
        <v>0.48584706379383186</v>
      </c>
      <c r="U195" s="504">
        <f>SUM(U192:U194)</f>
        <v>893</v>
      </c>
      <c r="V195" s="570">
        <f t="shared" si="197"/>
        <v>0.3772708069286016</v>
      </c>
      <c r="W195" s="504">
        <f>SUM(W192:W194)</f>
        <v>1104</v>
      </c>
      <c r="X195" s="570">
        <f t="shared" si="198"/>
        <v>0.46641318124207859</v>
      </c>
      <c r="Y195" s="504">
        <f>SUM(Y192:Y194)</f>
        <v>918</v>
      </c>
      <c r="Z195" s="570">
        <f t="shared" si="199"/>
        <v>0.38783269961977185</v>
      </c>
    </row>
    <row r="198" spans="1:26" ht="15.75" x14ac:dyDescent="0.25">
      <c r="A198" s="585" t="s">
        <v>279</v>
      </c>
      <c r="B198" s="586"/>
      <c r="C198" s="586"/>
      <c r="D198" s="586"/>
      <c r="E198" s="586"/>
      <c r="F198" s="586"/>
      <c r="G198" s="586"/>
      <c r="H198" s="586"/>
      <c r="I198" s="586"/>
      <c r="J198" s="586"/>
      <c r="K198" s="586"/>
      <c r="L198" s="586"/>
      <c r="M198" s="586"/>
      <c r="N198" s="586"/>
      <c r="O198" s="586"/>
      <c r="P198" s="586"/>
      <c r="Q198" s="586"/>
      <c r="R198" s="586"/>
      <c r="S198" s="586"/>
      <c r="T198" s="586"/>
      <c r="U198" s="586"/>
      <c r="V198" s="586"/>
      <c r="W198" s="586"/>
      <c r="X198" s="586"/>
      <c r="Y198" s="586"/>
      <c r="Z198" s="586"/>
    </row>
    <row r="199" spans="1:26" ht="24.75" thickBot="1" x14ac:dyDescent="0.3">
      <c r="A199" s="82" t="s">
        <v>108</v>
      </c>
      <c r="B199" s="83" t="s">
        <v>16</v>
      </c>
      <c r="C199" s="282" t="s">
        <v>242</v>
      </c>
      <c r="D199" s="283" t="s">
        <v>1</v>
      </c>
      <c r="E199" s="282" t="s">
        <v>243</v>
      </c>
      <c r="F199" s="283" t="s">
        <v>1</v>
      </c>
      <c r="G199" s="472" t="s">
        <v>263</v>
      </c>
      <c r="H199" s="473" t="s">
        <v>1</v>
      </c>
      <c r="I199" s="472" t="s">
        <v>264</v>
      </c>
      <c r="J199" s="473" t="s">
        <v>1</v>
      </c>
      <c r="K199" s="472" t="s">
        <v>265</v>
      </c>
      <c r="L199" s="473" t="s">
        <v>1</v>
      </c>
      <c r="M199" s="472" t="s">
        <v>267</v>
      </c>
      <c r="N199" s="473" t="s">
        <v>1</v>
      </c>
      <c r="O199" s="472" t="s">
        <v>268</v>
      </c>
      <c r="P199" s="473" t="s">
        <v>1</v>
      </c>
      <c r="Q199" s="472" t="s">
        <v>2</v>
      </c>
      <c r="R199" s="473" t="s">
        <v>1</v>
      </c>
      <c r="S199" s="282" t="s">
        <v>3</v>
      </c>
      <c r="T199" s="283" t="s">
        <v>1</v>
      </c>
      <c r="U199" s="282" t="s">
        <v>4</v>
      </c>
      <c r="V199" s="283" t="s">
        <v>1</v>
      </c>
      <c r="W199" s="282" t="s">
        <v>5</v>
      </c>
      <c r="X199" s="283" t="s">
        <v>1</v>
      </c>
      <c r="Y199" s="282" t="s">
        <v>6</v>
      </c>
      <c r="Z199" s="283" t="s">
        <v>1</v>
      </c>
    </row>
    <row r="200" spans="1:26" ht="16.5" thickTop="1" thickBot="1" x14ac:dyDescent="0.3">
      <c r="A200" s="84" t="s">
        <v>148</v>
      </c>
      <c r="B200" s="85">
        <v>155</v>
      </c>
      <c r="C200" s="566">
        <v>407</v>
      </c>
      <c r="D200" s="568">
        <f>((C200/$B200))-1</f>
        <v>1.6258064516129034</v>
      </c>
      <c r="E200" s="566">
        <v>400</v>
      </c>
      <c r="F200" s="568">
        <f>((E200/$B200))-1</f>
        <v>1.5806451612903225</v>
      </c>
      <c r="G200" s="566">
        <v>396</v>
      </c>
      <c r="H200" s="568">
        <f>((G200/$B200))-1</f>
        <v>1.5548387096774192</v>
      </c>
      <c r="I200" s="566">
        <v>392</v>
      </c>
      <c r="J200" s="568">
        <f>((I200/$B200))-1</f>
        <v>1.5290322580645159</v>
      </c>
      <c r="K200" s="566">
        <v>402</v>
      </c>
      <c r="L200" s="568">
        <f>((K200/$B200))-1</f>
        <v>1.5935483870967744</v>
      </c>
      <c r="M200" s="566">
        <v>410</v>
      </c>
      <c r="N200" s="568">
        <f>((M200/$B200))-1</f>
        <v>1.6451612903225805</v>
      </c>
      <c r="O200" s="487">
        <v>398</v>
      </c>
      <c r="P200" s="568">
        <f>((O200/$B200))-1</f>
        <v>1.5677419354838711</v>
      </c>
      <c r="Q200" s="487">
        <v>408</v>
      </c>
      <c r="R200" s="568">
        <f>((Q200/$B200))-1</f>
        <v>1.6322580645161291</v>
      </c>
      <c r="S200" s="487">
        <v>425</v>
      </c>
      <c r="T200" s="547">
        <f t="shared" ref="T200" si="208">S200/$B200</f>
        <v>2.7419354838709675</v>
      </c>
      <c r="U200" s="487">
        <v>434</v>
      </c>
      <c r="V200" s="547">
        <f t="shared" ref="V200" si="209">U200/$B200</f>
        <v>2.8</v>
      </c>
      <c r="W200" s="487">
        <v>426</v>
      </c>
      <c r="X200" s="547">
        <f t="shared" ref="X200" si="210">W200/$B200</f>
        <v>2.7483870967741937</v>
      </c>
      <c r="Y200" s="487">
        <v>407</v>
      </c>
      <c r="Z200" s="547">
        <f t="shared" ref="Z200" si="211">Y200/$B200</f>
        <v>2.6258064516129034</v>
      </c>
    </row>
    <row r="201" spans="1:26" ht="15.75" thickBot="1" x14ac:dyDescent="0.3">
      <c r="A201" s="56" t="s">
        <v>7</v>
      </c>
      <c r="B201" s="59">
        <f>SUM(B200:B200)</f>
        <v>155</v>
      </c>
      <c r="C201" s="63">
        <f>SUM(C200:C200)</f>
        <v>407</v>
      </c>
      <c r="D201" s="77">
        <f>((C201/$B201))-1</f>
        <v>1.6258064516129034</v>
      </c>
      <c r="E201" s="63">
        <f>SUM(E200:E200)</f>
        <v>400</v>
      </c>
      <c r="F201" s="77">
        <f>((E201/$B201))-1</f>
        <v>1.5806451612903225</v>
      </c>
      <c r="G201" s="63">
        <f>SUM(G200:G200)</f>
        <v>396</v>
      </c>
      <c r="H201" s="77">
        <f>((G201/$B201))-1</f>
        <v>1.5548387096774192</v>
      </c>
      <c r="I201" s="63">
        <f>SUM(I200:I200)</f>
        <v>392</v>
      </c>
      <c r="J201" s="77">
        <f>((I201/$B201))-1</f>
        <v>1.5290322580645159</v>
      </c>
      <c r="K201" s="63">
        <f>SUM(K200:K200)</f>
        <v>402</v>
      </c>
      <c r="L201" s="77">
        <f>((K201/$B201))-1</f>
        <v>1.5935483870967744</v>
      </c>
      <c r="M201" s="63">
        <f>SUM(M200:M200)</f>
        <v>410</v>
      </c>
      <c r="N201" s="77">
        <f>((M201/$B201))-1</f>
        <v>1.6451612903225805</v>
      </c>
      <c r="O201" s="63">
        <f>SUM(O200:O200)</f>
        <v>398</v>
      </c>
      <c r="P201" s="77">
        <f>((O201/$B201))-1</f>
        <v>1.5677419354838711</v>
      </c>
      <c r="Q201" s="63">
        <f>SUM(Q200:Q200)</f>
        <v>408</v>
      </c>
      <c r="R201" s="77">
        <f>((Q201/$B201))-1</f>
        <v>1.6322580645161291</v>
      </c>
      <c r="S201" s="504"/>
      <c r="T201" s="570">
        <f>((S201/$B$8))-1</f>
        <v>-1</v>
      </c>
      <c r="U201" s="504"/>
      <c r="V201" s="570">
        <f>((U201/$B$8))-1</f>
        <v>-1</v>
      </c>
      <c r="W201" s="504"/>
      <c r="X201" s="570">
        <f>((W201/$B$8))-1</f>
        <v>-1</v>
      </c>
      <c r="Y201" s="504"/>
      <c r="Z201" s="570">
        <f>((Y201/$B$8))-1</f>
        <v>-1</v>
      </c>
    </row>
    <row r="204" spans="1:26" ht="15.75" x14ac:dyDescent="0.25">
      <c r="A204" s="585" t="s">
        <v>277</v>
      </c>
      <c r="B204" s="586"/>
      <c r="C204" s="586"/>
      <c r="D204" s="586"/>
      <c r="E204" s="586"/>
      <c r="F204" s="586"/>
      <c r="G204" s="586"/>
      <c r="H204" s="586"/>
      <c r="I204" s="586"/>
      <c r="J204" s="586"/>
      <c r="K204" s="586"/>
      <c r="L204" s="586"/>
      <c r="M204" s="586"/>
      <c r="N204" s="586"/>
      <c r="O204" s="586"/>
      <c r="P204" s="586"/>
      <c r="Q204" s="586"/>
      <c r="R204" s="586"/>
      <c r="S204" s="586"/>
      <c r="T204" s="586"/>
      <c r="U204" s="586"/>
      <c r="V204" s="586"/>
      <c r="W204" s="586"/>
      <c r="X204" s="586"/>
      <c r="Y204" s="586"/>
      <c r="Z204" s="586"/>
    </row>
    <row r="205" spans="1:26" ht="24.75" thickBot="1" x14ac:dyDescent="0.3">
      <c r="A205" s="112" t="s">
        <v>15</v>
      </c>
      <c r="B205" s="113" t="s">
        <v>16</v>
      </c>
      <c r="C205" s="510" t="s">
        <v>242</v>
      </c>
      <c r="D205" s="511" t="s">
        <v>1</v>
      </c>
      <c r="E205" s="510" t="s">
        <v>243</v>
      </c>
      <c r="F205" s="511" t="s">
        <v>1</v>
      </c>
      <c r="G205" s="472" t="s">
        <v>263</v>
      </c>
      <c r="H205" s="473" t="s">
        <v>1</v>
      </c>
      <c r="I205" s="472" t="s">
        <v>264</v>
      </c>
      <c r="J205" s="473" t="s">
        <v>1</v>
      </c>
      <c r="K205" s="472" t="s">
        <v>265</v>
      </c>
      <c r="L205" s="473" t="s">
        <v>1</v>
      </c>
      <c r="M205" s="472" t="s">
        <v>267</v>
      </c>
      <c r="N205" s="473" t="s">
        <v>1</v>
      </c>
      <c r="O205" s="472" t="s">
        <v>268</v>
      </c>
      <c r="P205" s="473" t="s">
        <v>1</v>
      </c>
      <c r="Q205" s="472" t="s">
        <v>2</v>
      </c>
      <c r="R205" s="473" t="s">
        <v>1</v>
      </c>
      <c r="S205" s="282" t="s">
        <v>3</v>
      </c>
      <c r="T205" s="283" t="s">
        <v>1</v>
      </c>
      <c r="U205" s="282" t="s">
        <v>4</v>
      </c>
      <c r="V205" s="283" t="s">
        <v>1</v>
      </c>
      <c r="W205" s="282" t="s">
        <v>5</v>
      </c>
      <c r="X205" s="283" t="s">
        <v>1</v>
      </c>
      <c r="Y205" s="282" t="s">
        <v>6</v>
      </c>
      <c r="Z205" s="283" t="s">
        <v>1</v>
      </c>
    </row>
    <row r="206" spans="1:26" ht="15.75" thickTop="1" x14ac:dyDescent="0.25">
      <c r="A206" s="117" t="s">
        <v>110</v>
      </c>
      <c r="B206" s="118">
        <v>460</v>
      </c>
      <c r="C206" s="499">
        <v>335</v>
      </c>
      <c r="D206" s="507">
        <f>((C206/$B206))-1</f>
        <v>-0.27173913043478259</v>
      </c>
      <c r="E206" s="499">
        <v>480</v>
      </c>
      <c r="F206" s="507">
        <f>((E206/$B206))-1</f>
        <v>4.3478260869565188E-2</v>
      </c>
      <c r="G206" s="119">
        <v>555</v>
      </c>
      <c r="H206" s="120">
        <f>((G206/$B206))-1</f>
        <v>0.20652173913043481</v>
      </c>
      <c r="I206" s="476">
        <v>486</v>
      </c>
      <c r="J206" s="120">
        <f>((I206/$B206))-1</f>
        <v>5.6521739130434678E-2</v>
      </c>
      <c r="K206" s="476">
        <v>567</v>
      </c>
      <c r="L206" s="120">
        <f>((K206/$B206))-1</f>
        <v>0.23260869565217401</v>
      </c>
      <c r="M206" s="476">
        <v>546</v>
      </c>
      <c r="N206" s="120">
        <f>((M206/$B206))-1</f>
        <v>0.18695652173913047</v>
      </c>
      <c r="O206" s="485">
        <v>575</v>
      </c>
      <c r="P206" s="120">
        <f>((O206/$B206))-1</f>
        <v>0.25</v>
      </c>
      <c r="Q206" s="485">
        <v>470</v>
      </c>
      <c r="R206" s="120">
        <f>((Q206/$B206))-1</f>
        <v>2.1739130434782705E-2</v>
      </c>
      <c r="S206" s="485">
        <v>418</v>
      </c>
      <c r="T206" s="550">
        <f t="shared" ref="T206:T216" si="212">S206/$B206</f>
        <v>0.90869565217391302</v>
      </c>
      <c r="U206" s="485">
        <v>541</v>
      </c>
      <c r="V206" s="550">
        <f t="shared" ref="V206:V216" si="213">U206/$B206</f>
        <v>1.1760869565217391</v>
      </c>
      <c r="W206" s="485">
        <v>416</v>
      </c>
      <c r="X206" s="550">
        <f t="shared" ref="X206:X216" si="214">W206/$B206</f>
        <v>0.90434782608695652</v>
      </c>
      <c r="Y206" s="485">
        <v>376</v>
      </c>
      <c r="Z206" s="550">
        <f t="shared" ref="Z206:Z216" si="215">Y206/$B206</f>
        <v>0.81739130434782614</v>
      </c>
    </row>
    <row r="207" spans="1:26" x14ac:dyDescent="0.25">
      <c r="A207" s="117" t="s">
        <v>111</v>
      </c>
      <c r="B207" s="118">
        <v>690</v>
      </c>
      <c r="C207" s="499">
        <v>772</v>
      </c>
      <c r="D207" s="507">
        <f t="shared" ref="D207:D216" si="216">((C207/$B207))-1</f>
        <v>0.11884057971014483</v>
      </c>
      <c r="E207" s="499">
        <v>720</v>
      </c>
      <c r="F207" s="507">
        <f t="shared" ref="F207:F216" si="217">((E207/$B207))-1</f>
        <v>4.3478260869565188E-2</v>
      </c>
      <c r="G207" s="119">
        <v>790</v>
      </c>
      <c r="H207" s="120">
        <f t="shared" ref="H207:H216" si="218">((G207/$B207))-1</f>
        <v>0.14492753623188404</v>
      </c>
      <c r="I207" s="476">
        <v>794</v>
      </c>
      <c r="J207" s="120">
        <f t="shared" ref="J207:J216" si="219">((I207/$B207))-1</f>
        <v>0.15072463768115951</v>
      </c>
      <c r="K207" s="476">
        <v>571</v>
      </c>
      <c r="L207" s="120">
        <f t="shared" ref="L207:L216" si="220">((K207/$B207))-1</f>
        <v>-0.172463768115942</v>
      </c>
      <c r="M207" s="476">
        <v>657</v>
      </c>
      <c r="N207" s="120">
        <f t="shared" ref="N207:N216" si="221">((M207/$B207))-1</f>
        <v>-4.7826086956521685E-2</v>
      </c>
      <c r="O207" s="485">
        <v>617</v>
      </c>
      <c r="P207" s="120">
        <f t="shared" ref="P207:P216" si="222">((O207/$B207))-1</f>
        <v>-0.10579710144927534</v>
      </c>
      <c r="Q207" s="485">
        <v>829</v>
      </c>
      <c r="R207" s="120">
        <f t="shared" ref="R207:R216" si="223">((Q207/$B207))-1</f>
        <v>0.20144927536231894</v>
      </c>
      <c r="S207" s="485">
        <v>840</v>
      </c>
      <c r="T207" s="550">
        <f t="shared" si="212"/>
        <v>1.2173913043478262</v>
      </c>
      <c r="U207" s="485">
        <v>591</v>
      </c>
      <c r="V207" s="550">
        <f t="shared" si="213"/>
        <v>0.85652173913043483</v>
      </c>
      <c r="W207" s="485">
        <v>709</v>
      </c>
      <c r="X207" s="550">
        <f t="shared" si="214"/>
        <v>1.027536231884058</v>
      </c>
      <c r="Y207" s="485">
        <v>735</v>
      </c>
      <c r="Z207" s="550">
        <f t="shared" si="215"/>
        <v>1.0652173913043479</v>
      </c>
    </row>
    <row r="208" spans="1:26" x14ac:dyDescent="0.25">
      <c r="A208" s="117" t="s">
        <v>112</v>
      </c>
      <c r="B208" s="118">
        <v>575</v>
      </c>
      <c r="C208" s="499">
        <v>343</v>
      </c>
      <c r="D208" s="507">
        <f t="shared" si="216"/>
        <v>-0.40347826086956518</v>
      </c>
      <c r="E208" s="499">
        <v>590</v>
      </c>
      <c r="F208" s="507">
        <f t="shared" si="217"/>
        <v>2.6086956521739202E-2</v>
      </c>
      <c r="G208" s="119">
        <v>676</v>
      </c>
      <c r="H208" s="120">
        <f t="shared" si="218"/>
        <v>0.17565217391304344</v>
      </c>
      <c r="I208" s="476">
        <v>579</v>
      </c>
      <c r="J208" s="120">
        <f t="shared" si="219"/>
        <v>6.9565217391305278E-3</v>
      </c>
      <c r="K208" s="476">
        <v>660</v>
      </c>
      <c r="L208" s="120">
        <f t="shared" si="220"/>
        <v>0.14782608695652177</v>
      </c>
      <c r="M208" s="476">
        <v>632</v>
      </c>
      <c r="N208" s="120">
        <f t="shared" si="221"/>
        <v>9.9130434782608745E-2</v>
      </c>
      <c r="O208" s="485">
        <v>583</v>
      </c>
      <c r="P208" s="120">
        <f t="shared" si="222"/>
        <v>1.3913043478260834E-2</v>
      </c>
      <c r="Q208" s="485">
        <v>327</v>
      </c>
      <c r="R208" s="120">
        <f t="shared" si="223"/>
        <v>-0.43130434782608695</v>
      </c>
      <c r="S208" s="485">
        <v>512</v>
      </c>
      <c r="T208" s="550">
        <f t="shared" si="212"/>
        <v>0.89043478260869569</v>
      </c>
      <c r="U208" s="485">
        <v>491</v>
      </c>
      <c r="V208" s="550">
        <f t="shared" si="213"/>
        <v>0.85391304347826091</v>
      </c>
      <c r="W208" s="485">
        <v>514</v>
      </c>
      <c r="X208" s="550">
        <f t="shared" si="214"/>
        <v>0.89391304347826084</v>
      </c>
      <c r="Y208" s="485">
        <v>677</v>
      </c>
      <c r="Z208" s="550">
        <f t="shared" si="215"/>
        <v>1.1773913043478261</v>
      </c>
    </row>
    <row r="209" spans="1:26" x14ac:dyDescent="0.25">
      <c r="A209" s="117" t="s">
        <v>113</v>
      </c>
      <c r="B209" s="118">
        <v>690</v>
      </c>
      <c r="C209" s="499">
        <v>724</v>
      </c>
      <c r="D209" s="507">
        <f t="shared" si="216"/>
        <v>4.9275362318840665E-2</v>
      </c>
      <c r="E209" s="499">
        <v>466</v>
      </c>
      <c r="F209" s="507">
        <f t="shared" si="217"/>
        <v>-0.32463768115942027</v>
      </c>
      <c r="G209" s="119">
        <v>498</v>
      </c>
      <c r="H209" s="120">
        <f t="shared" si="218"/>
        <v>-0.27826086956521734</v>
      </c>
      <c r="I209" s="476">
        <v>531</v>
      </c>
      <c r="J209" s="120">
        <f t="shared" si="219"/>
        <v>-0.23043478260869565</v>
      </c>
      <c r="K209" s="476">
        <v>531</v>
      </c>
      <c r="L209" s="120">
        <f t="shared" si="220"/>
        <v>-0.23043478260869565</v>
      </c>
      <c r="M209" s="476">
        <v>329</v>
      </c>
      <c r="N209" s="120">
        <f t="shared" si="221"/>
        <v>-0.52318840579710146</v>
      </c>
      <c r="O209" s="485">
        <v>442</v>
      </c>
      <c r="P209" s="120">
        <f t="shared" si="222"/>
        <v>-0.35942028985507246</v>
      </c>
      <c r="Q209" s="485">
        <v>467</v>
      </c>
      <c r="R209" s="120">
        <f t="shared" si="223"/>
        <v>-0.3231884057971014</v>
      </c>
      <c r="S209" s="485">
        <v>418</v>
      </c>
      <c r="T209" s="550">
        <f t="shared" si="212"/>
        <v>0.60579710144927534</v>
      </c>
      <c r="U209" s="485">
        <v>262</v>
      </c>
      <c r="V209" s="550">
        <f t="shared" si="213"/>
        <v>0.37971014492753624</v>
      </c>
      <c r="W209" s="485">
        <v>404</v>
      </c>
      <c r="X209" s="550">
        <f t="shared" si="214"/>
        <v>0.58550724637681162</v>
      </c>
      <c r="Y209" s="485">
        <v>324</v>
      </c>
      <c r="Z209" s="550">
        <f t="shared" si="215"/>
        <v>0.46956521739130436</v>
      </c>
    </row>
    <row r="210" spans="1:26" x14ac:dyDescent="0.25">
      <c r="A210" s="117" t="s">
        <v>114</v>
      </c>
      <c r="B210" s="118">
        <v>690</v>
      </c>
      <c r="C210" s="499">
        <v>759</v>
      </c>
      <c r="D210" s="507">
        <f t="shared" si="216"/>
        <v>0.10000000000000009</v>
      </c>
      <c r="E210" s="499">
        <v>759</v>
      </c>
      <c r="F210" s="507">
        <f t="shared" si="217"/>
        <v>0.10000000000000009</v>
      </c>
      <c r="G210" s="119">
        <v>688</v>
      </c>
      <c r="H210" s="120">
        <f t="shared" si="218"/>
        <v>-2.8985507246376274E-3</v>
      </c>
      <c r="I210" s="476">
        <v>669</v>
      </c>
      <c r="J210" s="120">
        <f t="shared" si="219"/>
        <v>-3.0434782608695699E-2</v>
      </c>
      <c r="K210" s="476">
        <v>573</v>
      </c>
      <c r="L210" s="120">
        <f t="shared" si="220"/>
        <v>-0.16956521739130437</v>
      </c>
      <c r="M210" s="476">
        <v>317</v>
      </c>
      <c r="N210" s="120">
        <f t="shared" si="221"/>
        <v>-0.54057971014492756</v>
      </c>
      <c r="O210" s="485">
        <v>571</v>
      </c>
      <c r="P210" s="120">
        <f t="shared" si="222"/>
        <v>-0.172463768115942</v>
      </c>
      <c r="Q210" s="485">
        <v>677</v>
      </c>
      <c r="R210" s="120">
        <f t="shared" si="223"/>
        <v>-1.8840579710144967E-2</v>
      </c>
      <c r="S210" s="485">
        <v>605</v>
      </c>
      <c r="T210" s="550">
        <f t="shared" si="212"/>
        <v>0.87681159420289856</v>
      </c>
      <c r="U210" s="485">
        <v>644</v>
      </c>
      <c r="V210" s="550">
        <f t="shared" si="213"/>
        <v>0.93333333333333335</v>
      </c>
      <c r="W210" s="485">
        <v>524</v>
      </c>
      <c r="X210" s="550">
        <f t="shared" si="214"/>
        <v>0.75942028985507248</v>
      </c>
      <c r="Y210" s="485">
        <v>650</v>
      </c>
      <c r="Z210" s="550">
        <f t="shared" si="215"/>
        <v>0.94202898550724634</v>
      </c>
    </row>
    <row r="211" spans="1:26" x14ac:dyDescent="0.25">
      <c r="A211" s="117" t="s">
        <v>115</v>
      </c>
      <c r="B211" s="118">
        <v>460</v>
      </c>
      <c r="C211" s="499">
        <v>0</v>
      </c>
      <c r="D211" s="507">
        <f t="shared" si="216"/>
        <v>-1</v>
      </c>
      <c r="E211" s="499">
        <v>0</v>
      </c>
      <c r="F211" s="507">
        <f t="shared" si="217"/>
        <v>-1</v>
      </c>
      <c r="G211" s="119">
        <v>0</v>
      </c>
      <c r="H211" s="120">
        <f t="shared" si="218"/>
        <v>-1</v>
      </c>
      <c r="I211" s="476">
        <v>0</v>
      </c>
      <c r="J211" s="120">
        <f t="shared" si="219"/>
        <v>-1</v>
      </c>
      <c r="K211" s="476">
        <v>0</v>
      </c>
      <c r="L211" s="120">
        <f t="shared" si="220"/>
        <v>-1</v>
      </c>
      <c r="M211" s="476">
        <v>0</v>
      </c>
      <c r="N211" s="120">
        <f t="shared" si="221"/>
        <v>-1</v>
      </c>
      <c r="O211" s="485">
        <v>0</v>
      </c>
      <c r="P211" s="120">
        <f t="shared" si="222"/>
        <v>-1</v>
      </c>
      <c r="Q211" s="485">
        <v>77</v>
      </c>
      <c r="R211" s="120">
        <f t="shared" si="223"/>
        <v>-0.83260869565217388</v>
      </c>
      <c r="S211" s="485">
        <v>114</v>
      </c>
      <c r="T211" s="550">
        <f t="shared" si="212"/>
        <v>0.24782608695652175</v>
      </c>
      <c r="U211" s="485">
        <v>0</v>
      </c>
      <c r="V211" s="550">
        <f t="shared" si="213"/>
        <v>0</v>
      </c>
      <c r="W211" s="485">
        <v>0</v>
      </c>
      <c r="X211" s="550">
        <f t="shared" si="214"/>
        <v>0</v>
      </c>
      <c r="Y211" s="485">
        <v>0</v>
      </c>
      <c r="Z211" s="550">
        <f t="shared" si="215"/>
        <v>0</v>
      </c>
    </row>
    <row r="212" spans="1:26" x14ac:dyDescent="0.25">
      <c r="A212" s="117" t="s">
        <v>116</v>
      </c>
      <c r="B212" s="118">
        <v>575</v>
      </c>
      <c r="C212" s="499">
        <v>475</v>
      </c>
      <c r="D212" s="507">
        <f t="shared" si="216"/>
        <v>-0.17391304347826086</v>
      </c>
      <c r="E212" s="499">
        <v>547</v>
      </c>
      <c r="F212" s="507">
        <f t="shared" si="217"/>
        <v>-4.8695652173913029E-2</v>
      </c>
      <c r="G212" s="119">
        <v>570</v>
      </c>
      <c r="H212" s="120">
        <f t="shared" si="218"/>
        <v>-8.6956521739129933E-3</v>
      </c>
      <c r="I212" s="476">
        <v>455</v>
      </c>
      <c r="J212" s="120">
        <f t="shared" si="219"/>
        <v>-0.20869565217391306</v>
      </c>
      <c r="K212" s="476">
        <v>559</v>
      </c>
      <c r="L212" s="120">
        <f t="shared" si="220"/>
        <v>-2.7826086956521778E-2</v>
      </c>
      <c r="M212" s="476">
        <v>437</v>
      </c>
      <c r="N212" s="120">
        <f t="shared" si="221"/>
        <v>-0.24</v>
      </c>
      <c r="O212" s="485">
        <v>301</v>
      </c>
      <c r="P212" s="120">
        <f t="shared" si="222"/>
        <v>-0.47652173913043483</v>
      </c>
      <c r="Q212" s="485">
        <v>620</v>
      </c>
      <c r="R212" s="120">
        <f t="shared" si="223"/>
        <v>7.8260869565217384E-2</v>
      </c>
      <c r="S212" s="485">
        <v>530</v>
      </c>
      <c r="T212" s="550">
        <f t="shared" si="212"/>
        <v>0.92173913043478262</v>
      </c>
      <c r="U212" s="485">
        <v>470</v>
      </c>
      <c r="V212" s="550">
        <f t="shared" si="213"/>
        <v>0.81739130434782614</v>
      </c>
      <c r="W212" s="485">
        <v>552</v>
      </c>
      <c r="X212" s="550">
        <f t="shared" si="214"/>
        <v>0.96</v>
      </c>
      <c r="Y212" s="485">
        <v>601</v>
      </c>
      <c r="Z212" s="550">
        <f t="shared" si="215"/>
        <v>1.0452173913043479</v>
      </c>
    </row>
    <row r="213" spans="1:26" x14ac:dyDescent="0.25">
      <c r="A213" s="117" t="s">
        <v>117</v>
      </c>
      <c r="B213" s="118">
        <v>345</v>
      </c>
      <c r="C213" s="499">
        <v>394</v>
      </c>
      <c r="D213" s="507">
        <f t="shared" si="216"/>
        <v>0.1420289855072463</v>
      </c>
      <c r="E213" s="499">
        <v>373</v>
      </c>
      <c r="F213" s="507">
        <f t="shared" si="217"/>
        <v>8.1159420289855122E-2</v>
      </c>
      <c r="G213" s="119">
        <v>351</v>
      </c>
      <c r="H213" s="120">
        <f t="shared" si="218"/>
        <v>1.7391304347825987E-2</v>
      </c>
      <c r="I213" s="476">
        <v>362</v>
      </c>
      <c r="J213" s="120">
        <f t="shared" si="219"/>
        <v>4.9275362318840665E-2</v>
      </c>
      <c r="K213" s="476">
        <v>331</v>
      </c>
      <c r="L213" s="120">
        <f t="shared" si="220"/>
        <v>-4.0579710144927561E-2</v>
      </c>
      <c r="M213" s="476">
        <v>232</v>
      </c>
      <c r="N213" s="120">
        <f t="shared" si="221"/>
        <v>-0.327536231884058</v>
      </c>
      <c r="O213" s="485">
        <v>249</v>
      </c>
      <c r="P213" s="120">
        <f t="shared" si="222"/>
        <v>-0.27826086956521734</v>
      </c>
      <c r="Q213" s="485">
        <v>322</v>
      </c>
      <c r="R213" s="120">
        <f t="shared" si="223"/>
        <v>-6.6666666666666652E-2</v>
      </c>
      <c r="S213" s="485">
        <v>421</v>
      </c>
      <c r="T213" s="550">
        <f t="shared" si="212"/>
        <v>1.2202898550724637</v>
      </c>
      <c r="U213" s="485">
        <v>349</v>
      </c>
      <c r="V213" s="550">
        <f t="shared" si="213"/>
        <v>1.0115942028985507</v>
      </c>
      <c r="W213" s="485">
        <v>366</v>
      </c>
      <c r="X213" s="550">
        <f t="shared" si="214"/>
        <v>1.0608695652173914</v>
      </c>
      <c r="Y213" s="485">
        <v>427</v>
      </c>
      <c r="Z213" s="550">
        <f t="shared" si="215"/>
        <v>1.2376811594202899</v>
      </c>
    </row>
    <row r="214" spans="1:26" x14ac:dyDescent="0.25">
      <c r="A214" s="121" t="s">
        <v>118</v>
      </c>
      <c r="B214" s="122">
        <v>230</v>
      </c>
      <c r="C214" s="501">
        <v>118</v>
      </c>
      <c r="D214" s="508">
        <f t="shared" si="216"/>
        <v>-0.4869565217391304</v>
      </c>
      <c r="E214" s="499">
        <v>85</v>
      </c>
      <c r="F214" s="508">
        <f t="shared" si="217"/>
        <v>-0.63043478260869568</v>
      </c>
      <c r="G214" s="123">
        <v>187</v>
      </c>
      <c r="H214" s="124">
        <f t="shared" si="218"/>
        <v>-0.18695652173913047</v>
      </c>
      <c r="I214" s="476">
        <v>92</v>
      </c>
      <c r="J214" s="124">
        <f t="shared" si="219"/>
        <v>-0.6</v>
      </c>
      <c r="K214" s="476">
        <v>145</v>
      </c>
      <c r="L214" s="124">
        <f t="shared" si="220"/>
        <v>-0.36956521739130432</v>
      </c>
      <c r="M214" s="476">
        <v>104</v>
      </c>
      <c r="N214" s="124">
        <f t="shared" si="221"/>
        <v>-0.54782608695652169</v>
      </c>
      <c r="O214" s="485">
        <v>94</v>
      </c>
      <c r="P214" s="124">
        <f t="shared" si="222"/>
        <v>-0.59130434782608687</v>
      </c>
      <c r="Q214" s="485">
        <v>182</v>
      </c>
      <c r="R214" s="124">
        <f t="shared" si="223"/>
        <v>-0.20869565217391306</v>
      </c>
      <c r="S214" s="81">
        <v>101</v>
      </c>
      <c r="T214" s="550">
        <f t="shared" si="212"/>
        <v>0.43913043478260871</v>
      </c>
      <c r="U214" s="485">
        <v>109</v>
      </c>
      <c r="V214" s="550">
        <f t="shared" si="213"/>
        <v>0.47391304347826085</v>
      </c>
      <c r="W214" s="485">
        <v>135</v>
      </c>
      <c r="X214" s="550">
        <f t="shared" si="214"/>
        <v>0.58695652173913049</v>
      </c>
      <c r="Y214" s="485">
        <v>148</v>
      </c>
      <c r="Z214" s="550">
        <f t="shared" si="215"/>
        <v>0.64347826086956517</v>
      </c>
    </row>
    <row r="215" spans="1:26" ht="15.75" thickBot="1" x14ac:dyDescent="0.3">
      <c r="A215" s="125" t="s">
        <v>119</v>
      </c>
      <c r="B215" s="126">
        <v>115</v>
      </c>
      <c r="C215" s="505">
        <v>76</v>
      </c>
      <c r="D215" s="506">
        <f t="shared" si="216"/>
        <v>-0.33913043478260874</v>
      </c>
      <c r="E215" s="509">
        <v>55</v>
      </c>
      <c r="F215" s="506">
        <f t="shared" si="217"/>
        <v>-0.52173913043478259</v>
      </c>
      <c r="G215" s="127">
        <v>123</v>
      </c>
      <c r="H215" s="128">
        <f t="shared" si="218"/>
        <v>6.956521739130439E-2</v>
      </c>
      <c r="I215" s="477">
        <v>115</v>
      </c>
      <c r="J215" s="128">
        <f t="shared" si="219"/>
        <v>0</v>
      </c>
      <c r="K215" s="477">
        <v>143</v>
      </c>
      <c r="L215" s="128">
        <f t="shared" si="220"/>
        <v>0.24347826086956514</v>
      </c>
      <c r="M215" s="477">
        <v>106</v>
      </c>
      <c r="N215" s="128">
        <f t="shared" si="221"/>
        <v>-7.8260869565217384E-2</v>
      </c>
      <c r="O215" s="486">
        <v>100</v>
      </c>
      <c r="P215" s="128">
        <f t="shared" si="222"/>
        <v>-0.13043478260869568</v>
      </c>
      <c r="Q215" s="486">
        <v>161</v>
      </c>
      <c r="R215" s="128">
        <f t="shared" si="223"/>
        <v>0.39999999999999991</v>
      </c>
      <c r="S215" s="81"/>
      <c r="T215" s="551">
        <f t="shared" si="212"/>
        <v>0</v>
      </c>
      <c r="U215" s="81"/>
      <c r="V215" s="551">
        <f t="shared" si="213"/>
        <v>0</v>
      </c>
      <c r="W215" s="81"/>
      <c r="X215" s="551">
        <f t="shared" si="214"/>
        <v>0</v>
      </c>
      <c r="Y215" s="81">
        <v>0</v>
      </c>
      <c r="Z215" s="551">
        <f t="shared" si="215"/>
        <v>0</v>
      </c>
    </row>
    <row r="216" spans="1:26" ht="15.75" thickBot="1" x14ac:dyDescent="0.3">
      <c r="A216" s="56" t="s">
        <v>7</v>
      </c>
      <c r="B216" s="59">
        <f>SUM(B206:B215)</f>
        <v>4830</v>
      </c>
      <c r="C216" s="63">
        <f>SUM(C206:C215)</f>
        <v>3996</v>
      </c>
      <c r="D216" s="77">
        <f t="shared" si="216"/>
        <v>-0.17267080745341612</v>
      </c>
      <c r="E216" s="63">
        <f>SUM(E206:E215)</f>
        <v>4075</v>
      </c>
      <c r="F216" s="77">
        <f t="shared" si="217"/>
        <v>-0.15631469979296064</v>
      </c>
      <c r="G216" s="63">
        <f>SUM(G206:G215)</f>
        <v>4438</v>
      </c>
      <c r="H216" s="77">
        <f t="shared" si="218"/>
        <v>-8.1159420289855122E-2</v>
      </c>
      <c r="I216" s="63">
        <f>SUM(I206:I215)</f>
        <v>4083</v>
      </c>
      <c r="J216" s="77">
        <f t="shared" si="219"/>
        <v>-0.15465838509316765</v>
      </c>
      <c r="K216" s="63">
        <f>SUM(K206:K215)</f>
        <v>4080</v>
      </c>
      <c r="L216" s="77">
        <f t="shared" si="220"/>
        <v>-0.15527950310559002</v>
      </c>
      <c r="M216" s="63">
        <f>SUM(M206:M215)</f>
        <v>3360</v>
      </c>
      <c r="N216" s="77">
        <f t="shared" si="221"/>
        <v>-0.30434782608695654</v>
      </c>
      <c r="O216" s="63">
        <f>SUM(O206:O215)</f>
        <v>3532</v>
      </c>
      <c r="P216" s="77">
        <f t="shared" si="222"/>
        <v>-0.26873706004140785</v>
      </c>
      <c r="Q216" s="63">
        <f>SUM(Q206:Q215)</f>
        <v>4132</v>
      </c>
      <c r="R216" s="77">
        <f t="shared" si="223"/>
        <v>-0.14451345755693579</v>
      </c>
      <c r="S216" s="552">
        <f>SUM(S206:S215)</f>
        <v>3959</v>
      </c>
      <c r="T216" s="553">
        <f t="shared" si="212"/>
        <v>0.8196687370600414</v>
      </c>
      <c r="U216" s="552">
        <f>SUM(U206:U215)</f>
        <v>3457</v>
      </c>
      <c r="V216" s="553">
        <f t="shared" si="213"/>
        <v>0.71573498964803317</v>
      </c>
      <c r="W216" s="552">
        <f>SUM(W206:W215)</f>
        <v>3620</v>
      </c>
      <c r="X216" s="553">
        <f t="shared" si="214"/>
        <v>0.74948240165631475</v>
      </c>
      <c r="Y216" s="552">
        <f>SUM(Y206:Y215)</f>
        <v>3938</v>
      </c>
      <c r="Z216" s="553">
        <f t="shared" si="215"/>
        <v>0.8153209109730849</v>
      </c>
    </row>
    <row r="217" spans="1:26" x14ac:dyDescent="0.25">
      <c r="A217" s="556"/>
      <c r="B217" s="556"/>
      <c r="C217" s="556"/>
      <c r="D217" s="556"/>
      <c r="E217" s="556"/>
      <c r="F217" s="556"/>
      <c r="G217" s="556"/>
      <c r="H217" s="556"/>
      <c r="I217" s="556"/>
      <c r="J217" s="556"/>
      <c r="K217" s="556"/>
      <c r="L217" s="556"/>
      <c r="M217" s="556"/>
      <c r="N217" s="556"/>
      <c r="O217" s="556"/>
      <c r="P217" s="556"/>
      <c r="Q217" s="556"/>
      <c r="R217" s="556"/>
      <c r="S217" s="557"/>
      <c r="T217" s="558"/>
      <c r="U217" s="557"/>
      <c r="V217" s="558"/>
      <c r="W217" s="557"/>
      <c r="X217" s="558"/>
      <c r="Y217" s="557"/>
      <c r="Z217" s="558"/>
    </row>
    <row r="218" spans="1:26" x14ac:dyDescent="0.25">
      <c r="A218" s="556"/>
      <c r="B218" s="556"/>
      <c r="C218" s="556"/>
      <c r="D218" s="556"/>
      <c r="E218" s="556"/>
      <c r="F218" s="556"/>
      <c r="G218" s="556"/>
      <c r="H218" s="556"/>
      <c r="I218" s="556"/>
      <c r="J218" s="556"/>
      <c r="K218" s="556"/>
      <c r="L218" s="556"/>
      <c r="M218" s="556"/>
      <c r="N218" s="556"/>
      <c r="O218" s="556"/>
      <c r="P218" s="556"/>
      <c r="Q218" s="556"/>
      <c r="R218" s="556"/>
      <c r="S218" s="559"/>
      <c r="T218" s="560"/>
      <c r="U218" s="559"/>
      <c r="V218" s="560"/>
      <c r="W218" s="559"/>
      <c r="X218" s="560"/>
      <c r="Y218" s="559"/>
      <c r="Z218" s="560"/>
    </row>
    <row r="219" spans="1:26" ht="15.75" x14ac:dyDescent="0.25">
      <c r="A219" s="585" t="s">
        <v>278</v>
      </c>
      <c r="B219" s="586"/>
      <c r="C219" s="586"/>
      <c r="D219" s="586"/>
      <c r="E219" s="586"/>
      <c r="F219" s="586"/>
      <c r="G219" s="586"/>
      <c r="H219" s="586"/>
      <c r="I219" s="586"/>
      <c r="J219" s="586"/>
      <c r="K219" s="586"/>
      <c r="L219" s="586"/>
      <c r="M219" s="586"/>
      <c r="N219" s="586"/>
      <c r="O219" s="586"/>
      <c r="P219" s="586"/>
      <c r="Q219" s="586"/>
      <c r="R219" s="586"/>
      <c r="S219" s="586"/>
      <c r="T219" s="586"/>
      <c r="U219" s="586"/>
      <c r="V219" s="586"/>
      <c r="W219" s="586"/>
      <c r="X219" s="586"/>
      <c r="Y219" s="586"/>
      <c r="Z219" s="586"/>
    </row>
    <row r="220" spans="1:26" ht="24.75" thickBot="1" x14ac:dyDescent="0.3">
      <c r="A220" s="100" t="s">
        <v>15</v>
      </c>
      <c r="B220" s="101" t="s">
        <v>16</v>
      </c>
      <c r="C220" s="282" t="s">
        <v>242</v>
      </c>
      <c r="D220" s="283" t="s">
        <v>1</v>
      </c>
      <c r="E220" s="282" t="s">
        <v>243</v>
      </c>
      <c r="F220" s="283" t="s">
        <v>1</v>
      </c>
      <c r="G220" s="472" t="s">
        <v>263</v>
      </c>
      <c r="H220" s="473" t="s">
        <v>1</v>
      </c>
      <c r="I220" s="472" t="s">
        <v>264</v>
      </c>
      <c r="J220" s="473" t="s">
        <v>1</v>
      </c>
      <c r="K220" s="472" t="s">
        <v>265</v>
      </c>
      <c r="L220" s="473" t="s">
        <v>1</v>
      </c>
      <c r="M220" s="472" t="s">
        <v>267</v>
      </c>
      <c r="N220" s="473" t="s">
        <v>1</v>
      </c>
      <c r="O220" s="472" t="s">
        <v>268</v>
      </c>
      <c r="P220" s="473" t="s">
        <v>1</v>
      </c>
      <c r="Q220" s="472" t="s">
        <v>2</v>
      </c>
      <c r="R220" s="473" t="s">
        <v>1</v>
      </c>
      <c r="S220" s="282" t="s">
        <v>3</v>
      </c>
      <c r="T220" s="283" t="s">
        <v>1</v>
      </c>
      <c r="U220" s="282" t="s">
        <v>4</v>
      </c>
      <c r="V220" s="283" t="s">
        <v>1</v>
      </c>
      <c r="W220" s="282" t="s">
        <v>5</v>
      </c>
      <c r="X220" s="283" t="s">
        <v>1</v>
      </c>
      <c r="Y220" s="282" t="s">
        <v>6</v>
      </c>
      <c r="Z220" s="283" t="s">
        <v>1</v>
      </c>
    </row>
    <row r="221" spans="1:26" ht="15.75" thickTop="1" x14ac:dyDescent="0.25">
      <c r="A221" s="102" t="s">
        <v>169</v>
      </c>
      <c r="B221" s="17">
        <v>120</v>
      </c>
      <c r="C221" s="401">
        <v>124</v>
      </c>
      <c r="D221" s="517">
        <f>((C221/$B221))-1</f>
        <v>3.3333333333333437E-2</v>
      </c>
      <c r="E221" s="401">
        <v>120</v>
      </c>
      <c r="F221" s="517">
        <f>((E221/$B221))-1</f>
        <v>0</v>
      </c>
      <c r="G221" s="18">
        <v>140</v>
      </c>
      <c r="H221" s="19">
        <f>((G221/$B221))-1</f>
        <v>0.16666666666666674</v>
      </c>
      <c r="I221" s="401">
        <v>36</v>
      </c>
      <c r="J221" s="19">
        <f>((I221/$B221))-1</f>
        <v>-0.7</v>
      </c>
      <c r="K221" s="401">
        <v>123</v>
      </c>
      <c r="L221" s="19">
        <f>((K221/$B221))-1</f>
        <v>2.4999999999999911E-2</v>
      </c>
      <c r="M221" s="401">
        <v>117</v>
      </c>
      <c r="N221" s="19">
        <f>((M221/$B221))-1</f>
        <v>-2.5000000000000022E-2</v>
      </c>
      <c r="O221" s="401">
        <v>129</v>
      </c>
      <c r="P221" s="19">
        <f>((O221/$B221))-1</f>
        <v>7.4999999999999956E-2</v>
      </c>
      <c r="Q221" s="401">
        <v>142</v>
      </c>
      <c r="R221" s="19">
        <f>((Q221/$B221))-1</f>
        <v>0.18333333333333335</v>
      </c>
      <c r="S221" s="401">
        <v>116</v>
      </c>
      <c r="T221" s="517">
        <f t="shared" ref="T221:T227" si="224">S221/$B221</f>
        <v>0.96666666666666667</v>
      </c>
      <c r="U221" s="401">
        <v>105</v>
      </c>
      <c r="V221" s="517">
        <f t="shared" ref="V221:V227" si="225">U221/$B221</f>
        <v>0.875</v>
      </c>
      <c r="W221" s="401">
        <v>142</v>
      </c>
      <c r="X221" s="517">
        <f t="shared" ref="X221:X227" si="226">W221/$B221</f>
        <v>1.1833333333333333</v>
      </c>
      <c r="Y221" s="401">
        <v>142</v>
      </c>
      <c r="Z221" s="517">
        <f t="shared" ref="Z221:Z227" si="227">Y221/$B221</f>
        <v>1.1833333333333333</v>
      </c>
    </row>
    <row r="222" spans="1:26" x14ac:dyDescent="0.25">
      <c r="A222" s="103" t="s">
        <v>170</v>
      </c>
      <c r="B222" s="104">
        <v>140</v>
      </c>
      <c r="C222" s="500">
        <v>146</v>
      </c>
      <c r="D222" s="517">
        <f t="shared" ref="D222:D228" si="228">((C222/$B222))-1</f>
        <v>4.2857142857142927E-2</v>
      </c>
      <c r="E222" s="500">
        <v>150</v>
      </c>
      <c r="F222" s="517">
        <f t="shared" ref="F222:F227" si="229">((E222/$B222))-1</f>
        <v>7.1428571428571397E-2</v>
      </c>
      <c r="G222" s="105">
        <v>175</v>
      </c>
      <c r="H222" s="19">
        <f t="shared" ref="H222:H228" si="230">((G222/$B222))-1</f>
        <v>0.25</v>
      </c>
      <c r="I222" s="479">
        <v>152</v>
      </c>
      <c r="J222" s="19">
        <f t="shared" ref="J222:J228" si="231">((I222/$B222))-1</f>
        <v>8.5714285714285632E-2</v>
      </c>
      <c r="K222" s="481">
        <v>169</v>
      </c>
      <c r="L222" s="19">
        <f t="shared" ref="L222:L227" si="232">((K222/$B222))-1</f>
        <v>0.20714285714285707</v>
      </c>
      <c r="M222" s="481">
        <v>154</v>
      </c>
      <c r="N222" s="19">
        <f t="shared" ref="N222:N227" si="233">((M222/$B222))-1</f>
        <v>0.10000000000000009</v>
      </c>
      <c r="O222" s="484">
        <v>147</v>
      </c>
      <c r="P222" s="19">
        <f t="shared" ref="P222:P228" si="234">((O222/$B222))-1</f>
        <v>5.0000000000000044E-2</v>
      </c>
      <c r="Q222" s="484">
        <v>145</v>
      </c>
      <c r="R222" s="19">
        <f t="shared" ref="R222:R227" si="235">((Q222/$B222))-1</f>
        <v>3.5714285714285809E-2</v>
      </c>
      <c r="S222" s="554">
        <v>69</v>
      </c>
      <c r="T222" s="517">
        <f t="shared" si="224"/>
        <v>0.49285714285714288</v>
      </c>
      <c r="U222" s="554">
        <v>123</v>
      </c>
      <c r="V222" s="517">
        <f t="shared" si="225"/>
        <v>0.87857142857142856</v>
      </c>
      <c r="W222" s="554">
        <v>151</v>
      </c>
      <c r="X222" s="517">
        <f t="shared" si="226"/>
        <v>1.0785714285714285</v>
      </c>
      <c r="Y222" s="554">
        <v>131</v>
      </c>
      <c r="Z222" s="517">
        <f t="shared" si="227"/>
        <v>0.93571428571428572</v>
      </c>
    </row>
    <row r="223" spans="1:26" x14ac:dyDescent="0.25">
      <c r="A223" s="106" t="s">
        <v>171</v>
      </c>
      <c r="B223" s="104">
        <v>200</v>
      </c>
      <c r="C223" s="500">
        <v>133</v>
      </c>
      <c r="D223" s="517">
        <f t="shared" si="228"/>
        <v>-0.33499999999999996</v>
      </c>
      <c r="E223" s="500">
        <v>41</v>
      </c>
      <c r="F223" s="517">
        <f t="shared" si="229"/>
        <v>-0.79500000000000004</v>
      </c>
      <c r="G223" s="105">
        <v>137</v>
      </c>
      <c r="H223" s="19">
        <f t="shared" si="230"/>
        <v>-0.31499999999999995</v>
      </c>
      <c r="I223" s="479">
        <v>151</v>
      </c>
      <c r="J223" s="19">
        <f t="shared" si="231"/>
        <v>-0.245</v>
      </c>
      <c r="K223" s="481">
        <v>155</v>
      </c>
      <c r="L223" s="19">
        <f t="shared" si="232"/>
        <v>-0.22499999999999998</v>
      </c>
      <c r="M223" s="481">
        <v>126</v>
      </c>
      <c r="N223" s="19">
        <f t="shared" si="233"/>
        <v>-0.37</v>
      </c>
      <c r="O223" s="484">
        <v>157</v>
      </c>
      <c r="P223" s="19">
        <f t="shared" si="234"/>
        <v>-0.21499999999999997</v>
      </c>
      <c r="Q223" s="484">
        <v>151</v>
      </c>
      <c r="R223" s="19">
        <f t="shared" si="235"/>
        <v>-0.245</v>
      </c>
      <c r="S223" s="554">
        <v>169</v>
      </c>
      <c r="T223" s="517">
        <f t="shared" si="224"/>
        <v>0.84499999999999997</v>
      </c>
      <c r="U223" s="554">
        <v>147</v>
      </c>
      <c r="V223" s="517">
        <f t="shared" si="225"/>
        <v>0.73499999999999999</v>
      </c>
      <c r="W223" s="554">
        <v>161</v>
      </c>
      <c r="X223" s="517">
        <f t="shared" si="226"/>
        <v>0.80500000000000005</v>
      </c>
      <c r="Y223" s="554">
        <v>189</v>
      </c>
      <c r="Z223" s="517">
        <f t="shared" si="227"/>
        <v>0.94499999999999995</v>
      </c>
    </row>
    <row r="224" spans="1:26" x14ac:dyDescent="0.25">
      <c r="A224" s="106" t="s">
        <v>172</v>
      </c>
      <c r="B224" s="104">
        <v>150</v>
      </c>
      <c r="C224" s="500">
        <v>22</v>
      </c>
      <c r="D224" s="517">
        <f t="shared" si="228"/>
        <v>-0.85333333333333328</v>
      </c>
      <c r="E224" s="500">
        <v>114</v>
      </c>
      <c r="F224" s="517">
        <f t="shared" si="229"/>
        <v>-0.24</v>
      </c>
      <c r="G224" s="105">
        <v>126</v>
      </c>
      <c r="H224" s="19">
        <f t="shared" si="230"/>
        <v>-0.16000000000000003</v>
      </c>
      <c r="I224" s="479">
        <v>93</v>
      </c>
      <c r="J224" s="19">
        <f t="shared" si="231"/>
        <v>-0.38</v>
      </c>
      <c r="K224" s="481">
        <v>81</v>
      </c>
      <c r="L224" s="19">
        <f t="shared" si="232"/>
        <v>-0.45999999999999996</v>
      </c>
      <c r="M224" s="481">
        <v>104</v>
      </c>
      <c r="N224" s="19">
        <f t="shared" si="233"/>
        <v>-0.30666666666666664</v>
      </c>
      <c r="O224" s="484">
        <v>70</v>
      </c>
      <c r="P224" s="19">
        <f t="shared" si="234"/>
        <v>-0.53333333333333333</v>
      </c>
      <c r="Q224" s="484">
        <v>71</v>
      </c>
      <c r="R224" s="19">
        <f t="shared" si="235"/>
        <v>-0.52666666666666662</v>
      </c>
      <c r="S224" s="554"/>
      <c r="T224" s="517">
        <f t="shared" si="224"/>
        <v>0</v>
      </c>
      <c r="U224" s="554"/>
      <c r="V224" s="517">
        <f t="shared" si="225"/>
        <v>0</v>
      </c>
      <c r="W224" s="554"/>
      <c r="X224" s="517">
        <f t="shared" si="226"/>
        <v>0</v>
      </c>
      <c r="Y224" s="554"/>
      <c r="Z224" s="517">
        <f t="shared" si="227"/>
        <v>0</v>
      </c>
    </row>
    <row r="225" spans="1:26" x14ac:dyDescent="0.25">
      <c r="A225" s="106" t="s">
        <v>173</v>
      </c>
      <c r="B225" s="104">
        <v>500</v>
      </c>
      <c r="C225" s="500">
        <v>465</v>
      </c>
      <c r="D225" s="517">
        <f t="shared" si="228"/>
        <v>-6.9999999999999951E-2</v>
      </c>
      <c r="E225" s="500">
        <v>291</v>
      </c>
      <c r="F225" s="517">
        <f t="shared" si="229"/>
        <v>-0.41800000000000004</v>
      </c>
      <c r="G225" s="105">
        <v>613</v>
      </c>
      <c r="H225" s="19">
        <f t="shared" si="230"/>
        <v>0.22599999999999998</v>
      </c>
      <c r="I225" s="479">
        <v>480</v>
      </c>
      <c r="J225" s="19">
        <f t="shared" si="231"/>
        <v>-4.0000000000000036E-2</v>
      </c>
      <c r="K225" s="481">
        <v>471</v>
      </c>
      <c r="L225" s="19">
        <f t="shared" si="232"/>
        <v>-5.8000000000000052E-2</v>
      </c>
      <c r="M225" s="481">
        <v>398</v>
      </c>
      <c r="N225" s="19">
        <f t="shared" si="233"/>
        <v>-0.20399999999999996</v>
      </c>
      <c r="O225" s="484">
        <v>561</v>
      </c>
      <c r="P225" s="19">
        <f t="shared" si="234"/>
        <v>0.12200000000000011</v>
      </c>
      <c r="Q225" s="484">
        <v>799</v>
      </c>
      <c r="R225" s="19">
        <f t="shared" si="235"/>
        <v>0.59800000000000009</v>
      </c>
      <c r="S225" s="554">
        <v>488</v>
      </c>
      <c r="T225" s="517">
        <f t="shared" si="224"/>
        <v>0.97599999999999998</v>
      </c>
      <c r="U225" s="554">
        <v>501</v>
      </c>
      <c r="V225" s="517">
        <f t="shared" si="225"/>
        <v>1.002</v>
      </c>
      <c r="W225" s="554">
        <v>615</v>
      </c>
      <c r="X225" s="517">
        <f t="shared" si="226"/>
        <v>1.23</v>
      </c>
      <c r="Y225" s="554">
        <v>374</v>
      </c>
      <c r="Z225" s="517">
        <f t="shared" si="227"/>
        <v>0.748</v>
      </c>
    </row>
    <row r="226" spans="1:26" x14ac:dyDescent="0.25">
      <c r="A226" s="107" t="s">
        <v>174</v>
      </c>
      <c r="B226" s="79">
        <v>300</v>
      </c>
      <c r="C226" s="520">
        <v>199</v>
      </c>
      <c r="D226" s="38">
        <f t="shared" si="228"/>
        <v>-0.33666666666666667</v>
      </c>
      <c r="E226" s="500">
        <v>243</v>
      </c>
      <c r="F226" s="38">
        <f t="shared" si="229"/>
        <v>-0.18999999999999995</v>
      </c>
      <c r="G226" s="80">
        <v>320</v>
      </c>
      <c r="H226" s="38">
        <f t="shared" si="230"/>
        <v>6.6666666666666652E-2</v>
      </c>
      <c r="I226" s="479">
        <v>325</v>
      </c>
      <c r="J226" s="38">
        <f t="shared" si="231"/>
        <v>8.3333333333333259E-2</v>
      </c>
      <c r="K226" s="481">
        <v>300</v>
      </c>
      <c r="L226" s="38">
        <f t="shared" si="232"/>
        <v>0</v>
      </c>
      <c r="M226" s="481">
        <v>290</v>
      </c>
      <c r="N226" s="38">
        <f t="shared" si="233"/>
        <v>-3.3333333333333326E-2</v>
      </c>
      <c r="O226" s="484">
        <v>245</v>
      </c>
      <c r="P226" s="38">
        <f t="shared" si="234"/>
        <v>-0.18333333333333335</v>
      </c>
      <c r="Q226" s="484">
        <f>116+180</f>
        <v>296</v>
      </c>
      <c r="R226" s="38">
        <f t="shared" si="235"/>
        <v>-1.3333333333333308E-2</v>
      </c>
      <c r="S226" s="555">
        <v>199</v>
      </c>
      <c r="T226" s="38">
        <f t="shared" si="224"/>
        <v>0.66333333333333333</v>
      </c>
      <c r="U226" s="555">
        <v>106</v>
      </c>
      <c r="V226" s="38">
        <f t="shared" si="225"/>
        <v>0.35333333333333333</v>
      </c>
      <c r="W226" s="555">
        <v>230</v>
      </c>
      <c r="X226" s="38">
        <f t="shared" si="226"/>
        <v>0.76666666666666672</v>
      </c>
      <c r="Y226" s="555">
        <v>189</v>
      </c>
      <c r="Z226" s="38">
        <f t="shared" si="227"/>
        <v>0.63</v>
      </c>
    </row>
    <row r="227" spans="1:26" ht="15.75" thickBot="1" x14ac:dyDescent="0.3">
      <c r="A227" s="108" t="s">
        <v>175</v>
      </c>
      <c r="B227" s="109">
        <v>260</v>
      </c>
      <c r="C227" s="520">
        <v>217</v>
      </c>
      <c r="D227" s="521">
        <f t="shared" si="228"/>
        <v>-0.16538461538461535</v>
      </c>
      <c r="E227" s="500">
        <v>179</v>
      </c>
      <c r="F227" s="521">
        <f t="shared" si="229"/>
        <v>-0.31153846153846154</v>
      </c>
      <c r="G227" s="110">
        <v>187</v>
      </c>
      <c r="H227" s="111">
        <f t="shared" si="230"/>
        <v>-0.28076923076923077</v>
      </c>
      <c r="I227" s="479">
        <v>109</v>
      </c>
      <c r="J227" s="111">
        <f t="shared" si="231"/>
        <v>-0.5807692307692307</v>
      </c>
      <c r="K227" s="481">
        <v>187</v>
      </c>
      <c r="L227" s="111">
        <f t="shared" si="232"/>
        <v>-0.28076923076923077</v>
      </c>
      <c r="M227" s="481">
        <v>223</v>
      </c>
      <c r="N227" s="111">
        <f t="shared" si="233"/>
        <v>-0.14230769230769236</v>
      </c>
      <c r="O227" s="484">
        <v>254</v>
      </c>
      <c r="P227" s="111">
        <f t="shared" si="234"/>
        <v>-2.3076923076923106E-2</v>
      </c>
      <c r="Q227" s="484">
        <v>194</v>
      </c>
      <c r="R227" s="111">
        <f t="shared" si="235"/>
        <v>-0.25384615384615383</v>
      </c>
      <c r="S227" s="548">
        <v>218</v>
      </c>
      <c r="T227" s="549">
        <f t="shared" si="224"/>
        <v>0.83846153846153848</v>
      </c>
      <c r="U227" s="548">
        <v>166</v>
      </c>
      <c r="V227" s="549">
        <f t="shared" si="225"/>
        <v>0.63846153846153841</v>
      </c>
      <c r="W227" s="548">
        <v>27</v>
      </c>
      <c r="X227" s="549">
        <f t="shared" si="226"/>
        <v>0.10384615384615385</v>
      </c>
      <c r="Y227" s="548">
        <v>261</v>
      </c>
      <c r="Z227" s="549">
        <f t="shared" si="227"/>
        <v>1.0038461538461538</v>
      </c>
    </row>
    <row r="228" spans="1:26" ht="15.75" thickBot="1" x14ac:dyDescent="0.3">
      <c r="A228" s="56" t="s">
        <v>7</v>
      </c>
      <c r="B228" s="59">
        <f>SUM(B221:B227)</f>
        <v>1670</v>
      </c>
      <c r="C228" s="63">
        <f>SUM(C221:C227)</f>
        <v>1306</v>
      </c>
      <c r="D228" s="64">
        <f t="shared" si="228"/>
        <v>-0.21796407185628741</v>
      </c>
      <c r="E228" s="63">
        <f>SUM(E221:E227)</f>
        <v>1138</v>
      </c>
      <c r="F228" s="64">
        <f>((E228/$B228))-1</f>
        <v>-0.31856287425149699</v>
      </c>
      <c r="G228" s="63">
        <f>SUM(G221:G227)</f>
        <v>1698</v>
      </c>
      <c r="H228" s="64">
        <f t="shared" si="230"/>
        <v>1.6766467065868262E-2</v>
      </c>
      <c r="I228" s="63">
        <f>SUM(I221:I227)</f>
        <v>1346</v>
      </c>
      <c r="J228" s="64">
        <f t="shared" si="231"/>
        <v>-0.19401197604790421</v>
      </c>
      <c r="K228" s="63">
        <f>SUM(K221:K227)</f>
        <v>1486</v>
      </c>
      <c r="L228" s="64">
        <f>((K228/$B228))-1</f>
        <v>-0.1101796407185629</v>
      </c>
      <c r="M228" s="63">
        <f>SUM(M221:M227)</f>
        <v>1412</v>
      </c>
      <c r="N228" s="64">
        <f>((M228/$B228))-1</f>
        <v>-0.15449101796407183</v>
      </c>
      <c r="O228" s="63">
        <f>SUM(O221:O227)</f>
        <v>1563</v>
      </c>
      <c r="P228" s="64">
        <f t="shared" si="234"/>
        <v>-6.4071856287425177E-2</v>
      </c>
      <c r="Q228" s="63">
        <f>SUM(Q221:Q227)</f>
        <v>1798</v>
      </c>
      <c r="R228" s="64">
        <f>((Q228/$B228))-1</f>
        <v>7.6646706586826374E-2</v>
      </c>
      <c r="S228" s="63">
        <f t="shared" ref="S228" si="236">SUM(S221:S227)</f>
        <v>1259</v>
      </c>
      <c r="T228" s="64">
        <f t="shared" ref="T228" si="237">((S228/$B228))-1</f>
        <v>-0.24610778443113768</v>
      </c>
      <c r="U228" s="63">
        <f t="shared" ref="U228" si="238">SUM(U221:U227)</f>
        <v>1148</v>
      </c>
      <c r="V228" s="64">
        <f t="shared" ref="V228" si="239">((U228/$B228))-1</f>
        <v>-0.31257485029940124</v>
      </c>
      <c r="W228" s="63">
        <f t="shared" ref="W228" si="240">SUM(W221:W227)</f>
        <v>1326</v>
      </c>
      <c r="X228" s="64">
        <f t="shared" ref="X228" si="241">((W228/$B228))-1</f>
        <v>-0.20598802395209581</v>
      </c>
      <c r="Y228" s="63">
        <f t="shared" ref="Y228" si="242">SUM(Y221:Y227)</f>
        <v>1286</v>
      </c>
      <c r="Z228" s="64">
        <f t="shared" ref="Z228" si="243">((Y228/$B228))-1</f>
        <v>-0.22994011976047901</v>
      </c>
    </row>
  </sheetData>
  <mergeCells count="48">
    <mergeCell ref="A204:Z204"/>
    <mergeCell ref="A219:Z219"/>
    <mergeCell ref="A155:Z155"/>
    <mergeCell ref="A167:Z167"/>
    <mergeCell ref="A174:Z174"/>
    <mergeCell ref="A180:Z180"/>
    <mergeCell ref="A190:Z190"/>
    <mergeCell ref="A198:Z198"/>
    <mergeCell ref="Y104:Y107"/>
    <mergeCell ref="Z104:Z107"/>
    <mergeCell ref="A111:Z111"/>
    <mergeCell ref="A122:Z122"/>
    <mergeCell ref="A132:Z132"/>
    <mergeCell ref="A142:Z142"/>
    <mergeCell ref="S104:S107"/>
    <mergeCell ref="T104:T107"/>
    <mergeCell ref="U104:U107"/>
    <mergeCell ref="V104:V107"/>
    <mergeCell ref="W104:W107"/>
    <mergeCell ref="X104:X107"/>
    <mergeCell ref="M104:M107"/>
    <mergeCell ref="N104:N107"/>
    <mergeCell ref="O104:O107"/>
    <mergeCell ref="P104:P107"/>
    <mergeCell ref="Q104:Q107"/>
    <mergeCell ref="R104:R107"/>
    <mergeCell ref="G104:G107"/>
    <mergeCell ref="H104:H107"/>
    <mergeCell ref="I104:I107"/>
    <mergeCell ref="J104:J107"/>
    <mergeCell ref="K104:K107"/>
    <mergeCell ref="L104:L107"/>
    <mergeCell ref="A54:Z54"/>
    <mergeCell ref="A68:Z68"/>
    <mergeCell ref="A79:Z79"/>
    <mergeCell ref="A92:Z92"/>
    <mergeCell ref="A102:Z102"/>
    <mergeCell ref="B104:B107"/>
    <mergeCell ref="C104:C107"/>
    <mergeCell ref="D104:D107"/>
    <mergeCell ref="E104:E107"/>
    <mergeCell ref="F104:F107"/>
    <mergeCell ref="A2:Z2"/>
    <mergeCell ref="A3:Z3"/>
    <mergeCell ref="A5:Z5"/>
    <mergeCell ref="A19:Z19"/>
    <mergeCell ref="A34:Z34"/>
    <mergeCell ref="A45:Z45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R33"/>
  <sheetViews>
    <sheetView workbookViewId="0"/>
  </sheetViews>
  <sheetFormatPr defaultColWidth="8.85546875" defaultRowHeight="15" x14ac:dyDescent="0.25"/>
  <cols>
    <col min="1" max="1" width="28.7109375" customWidth="1"/>
    <col min="3" max="3" width="8" customWidth="1"/>
    <col min="4" max="4" width="8.28515625" customWidth="1"/>
    <col min="5" max="5" width="8" customWidth="1"/>
    <col min="6" max="8" width="8.28515625" customWidth="1"/>
    <col min="9" max="9" width="9.28515625" customWidth="1"/>
    <col min="11" max="11" width="8" customWidth="1"/>
    <col min="12" max="12" width="8.28515625" customWidth="1"/>
    <col min="13" max="13" width="7.7109375" customWidth="1"/>
    <col min="14" max="14" width="8.28515625" customWidth="1"/>
    <col min="15" max="15" width="7.5703125" customWidth="1"/>
    <col min="16" max="16" width="8.28515625" customWidth="1"/>
    <col min="17" max="17" width="9" customWidth="1"/>
  </cols>
  <sheetData>
    <row r="2" spans="1:18" ht="18" x14ac:dyDescent="0.35">
      <c r="A2" s="584" t="s">
        <v>247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</row>
    <row r="3" spans="1:18" ht="18" x14ac:dyDescent="0.35">
      <c r="A3" s="584" t="s">
        <v>246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</row>
    <row r="5" spans="1:18" ht="15.75" hidden="1" x14ac:dyDescent="0.25">
      <c r="A5" s="585" t="s">
        <v>251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</row>
    <row r="6" spans="1:18" ht="24.75" hidden="1" thickBot="1" x14ac:dyDescent="0.3">
      <c r="A6" s="112" t="s">
        <v>15</v>
      </c>
      <c r="B6" s="113" t="s">
        <v>16</v>
      </c>
      <c r="C6" s="114" t="s">
        <v>3</v>
      </c>
      <c r="D6" s="115" t="s">
        <v>1</v>
      </c>
      <c r="E6" s="114" t="s">
        <v>4</v>
      </c>
      <c r="F6" s="115" t="s">
        <v>1</v>
      </c>
      <c r="G6" s="114" t="s">
        <v>5</v>
      </c>
      <c r="H6" s="115" t="s">
        <v>1</v>
      </c>
      <c r="I6" s="116" t="s">
        <v>8</v>
      </c>
      <c r="J6" s="116" t="s">
        <v>1</v>
      </c>
      <c r="K6" s="114" t="s">
        <v>6</v>
      </c>
      <c r="L6" s="115" t="s">
        <v>1</v>
      </c>
      <c r="M6" s="114" t="s">
        <v>242</v>
      </c>
      <c r="N6" s="115" t="s">
        <v>1</v>
      </c>
      <c r="O6" s="114" t="s">
        <v>243</v>
      </c>
      <c r="P6" s="115" t="s">
        <v>1</v>
      </c>
      <c r="Q6" s="116" t="s">
        <v>240</v>
      </c>
      <c r="R6" s="116" t="s">
        <v>1</v>
      </c>
    </row>
    <row r="7" spans="1:18" hidden="1" x14ac:dyDescent="0.25">
      <c r="A7" s="65" t="s">
        <v>83</v>
      </c>
      <c r="B7" s="1">
        <v>20</v>
      </c>
      <c r="C7" s="2"/>
      <c r="D7" s="5">
        <f>((C7/$B7))-1</f>
        <v>-1</v>
      </c>
      <c r="E7" s="2"/>
      <c r="F7" s="5">
        <f>((E7/$B7))-1</f>
        <v>-1</v>
      </c>
      <c r="G7" s="2"/>
      <c r="H7" s="5">
        <f>((G7/$B7))-1</f>
        <v>-1</v>
      </c>
      <c r="I7" s="4">
        <f t="shared" ref="I7:I15" si="0">C7+E7+G7</f>
        <v>0</v>
      </c>
      <c r="J7" s="6">
        <f>((I7/(3*$B7)))-1</f>
        <v>-1</v>
      </c>
      <c r="K7" s="2"/>
      <c r="L7" s="5">
        <f>((K7/$B7))-1</f>
        <v>-1</v>
      </c>
      <c r="M7" s="2"/>
      <c r="N7" s="5">
        <f>((M7/$B7))-1</f>
        <v>-1</v>
      </c>
      <c r="O7" s="2"/>
      <c r="P7" s="5">
        <f>((O7/$B7))-1</f>
        <v>-1</v>
      </c>
      <c r="Q7" s="4">
        <f t="shared" ref="Q7:Q15" si="1">K7+M7+O7</f>
        <v>0</v>
      </c>
      <c r="R7" s="6">
        <f>((Q7/(3*$B7)))-1</f>
        <v>-1</v>
      </c>
    </row>
    <row r="8" spans="1:18" hidden="1" x14ac:dyDescent="0.25">
      <c r="A8" s="65" t="s">
        <v>84</v>
      </c>
      <c r="B8" s="118">
        <v>6</v>
      </c>
      <c r="C8" s="119"/>
      <c r="D8" s="5">
        <f t="shared" ref="D8:D15" si="2">((C8/$B8))-1</f>
        <v>-1</v>
      </c>
      <c r="E8" s="119"/>
      <c r="F8" s="5">
        <f t="shared" ref="F8:F15" si="3">((E8/$B8))-1</f>
        <v>-1</v>
      </c>
      <c r="G8" s="119"/>
      <c r="H8" s="5">
        <f t="shared" ref="H8:H15" si="4">((G8/$B8))-1</f>
        <v>-1</v>
      </c>
      <c r="I8" s="4">
        <f t="shared" si="0"/>
        <v>0</v>
      </c>
      <c r="J8" s="6">
        <f t="shared" ref="J8:J15" si="5">((I8/(3*$B8)))-1</f>
        <v>-1</v>
      </c>
      <c r="K8" s="119"/>
      <c r="L8" s="5">
        <f t="shared" ref="L8:L15" si="6">((K8/$B8))-1</f>
        <v>-1</v>
      </c>
      <c r="M8" s="119"/>
      <c r="N8" s="5">
        <f t="shared" ref="N8:N15" si="7">((M8/$B8))-1</f>
        <v>-1</v>
      </c>
      <c r="O8" s="119"/>
      <c r="P8" s="5">
        <f t="shared" ref="P8:P15" si="8">((O8/$B8))-1</f>
        <v>-1</v>
      </c>
      <c r="Q8" s="4">
        <f t="shared" si="1"/>
        <v>0</v>
      </c>
      <c r="R8" s="6">
        <f t="shared" ref="R8:R15" si="9">((Q8/(3*$B8)))-1</f>
        <v>-1</v>
      </c>
    </row>
    <row r="9" spans="1:18" hidden="1" x14ac:dyDescent="0.25">
      <c r="A9" s="65" t="s">
        <v>85</v>
      </c>
      <c r="B9" s="118">
        <v>14</v>
      </c>
      <c r="C9" s="119"/>
      <c r="D9" s="5">
        <f t="shared" si="2"/>
        <v>-1</v>
      </c>
      <c r="E9" s="119"/>
      <c r="F9" s="5">
        <f t="shared" si="3"/>
        <v>-1</v>
      </c>
      <c r="G9" s="119"/>
      <c r="H9" s="5">
        <f t="shared" si="4"/>
        <v>-1</v>
      </c>
      <c r="I9" s="4">
        <f t="shared" si="0"/>
        <v>0</v>
      </c>
      <c r="J9" s="6">
        <f t="shared" si="5"/>
        <v>-1</v>
      </c>
      <c r="K9" s="119"/>
      <c r="L9" s="5">
        <f t="shared" si="6"/>
        <v>-1</v>
      </c>
      <c r="M9" s="119"/>
      <c r="N9" s="5">
        <f t="shared" si="7"/>
        <v>-1</v>
      </c>
      <c r="O9" s="119"/>
      <c r="P9" s="5">
        <f t="shared" si="8"/>
        <v>-1</v>
      </c>
      <c r="Q9" s="4">
        <f t="shared" si="1"/>
        <v>0</v>
      </c>
      <c r="R9" s="6">
        <f t="shared" si="9"/>
        <v>-1</v>
      </c>
    </row>
    <row r="10" spans="1:18" hidden="1" x14ac:dyDescent="0.25">
      <c r="A10" s="65" t="s">
        <v>87</v>
      </c>
      <c r="B10" s="118">
        <v>1</v>
      </c>
      <c r="C10" s="119"/>
      <c r="D10" s="5">
        <f t="shared" si="2"/>
        <v>-1</v>
      </c>
      <c r="E10" s="119"/>
      <c r="F10" s="5">
        <f t="shared" si="3"/>
        <v>-1</v>
      </c>
      <c r="G10" s="119"/>
      <c r="H10" s="5">
        <f t="shared" si="4"/>
        <v>-1</v>
      </c>
      <c r="I10" s="4">
        <f t="shared" si="0"/>
        <v>0</v>
      </c>
      <c r="J10" s="6">
        <f t="shared" si="5"/>
        <v>-1</v>
      </c>
      <c r="K10" s="119"/>
      <c r="L10" s="5">
        <f t="shared" si="6"/>
        <v>-1</v>
      </c>
      <c r="M10" s="119"/>
      <c r="N10" s="5">
        <f t="shared" si="7"/>
        <v>-1</v>
      </c>
      <c r="O10" s="119"/>
      <c r="P10" s="5">
        <f t="shared" si="8"/>
        <v>-1</v>
      </c>
      <c r="Q10" s="4">
        <f t="shared" si="1"/>
        <v>0</v>
      </c>
      <c r="R10" s="6">
        <f t="shared" si="9"/>
        <v>-1</v>
      </c>
    </row>
    <row r="11" spans="1:18" hidden="1" x14ac:dyDescent="0.25">
      <c r="A11" s="117" t="s">
        <v>86</v>
      </c>
      <c r="B11" s="118">
        <v>7</v>
      </c>
      <c r="C11" s="119"/>
      <c r="D11" s="5">
        <f t="shared" si="2"/>
        <v>-1</v>
      </c>
      <c r="E11" s="119"/>
      <c r="F11" s="5">
        <f t="shared" si="3"/>
        <v>-1</v>
      </c>
      <c r="G11" s="119"/>
      <c r="H11" s="5">
        <f t="shared" si="4"/>
        <v>-1</v>
      </c>
      <c r="I11" s="4">
        <f t="shared" si="0"/>
        <v>0</v>
      </c>
      <c r="J11" s="6">
        <f t="shared" si="5"/>
        <v>-1</v>
      </c>
      <c r="K11" s="119"/>
      <c r="L11" s="5">
        <f t="shared" si="6"/>
        <v>-1</v>
      </c>
      <c r="M11" s="119"/>
      <c r="N11" s="5">
        <f t="shared" si="7"/>
        <v>-1</v>
      </c>
      <c r="O11" s="119"/>
      <c r="P11" s="5">
        <f t="shared" si="8"/>
        <v>-1</v>
      </c>
      <c r="Q11" s="4">
        <f t="shared" si="1"/>
        <v>0</v>
      </c>
      <c r="R11" s="6">
        <f t="shared" si="9"/>
        <v>-1</v>
      </c>
    </row>
    <row r="12" spans="1:18" hidden="1" x14ac:dyDescent="0.25">
      <c r="A12" s="117" t="s">
        <v>63</v>
      </c>
      <c r="B12" s="118">
        <v>14</v>
      </c>
      <c r="C12" s="119"/>
      <c r="D12" s="5">
        <f t="shared" si="2"/>
        <v>-1</v>
      </c>
      <c r="E12" s="119"/>
      <c r="F12" s="5">
        <f t="shared" si="3"/>
        <v>-1</v>
      </c>
      <c r="G12" s="119"/>
      <c r="H12" s="5">
        <f t="shared" si="4"/>
        <v>-1</v>
      </c>
      <c r="I12" s="4">
        <f t="shared" si="0"/>
        <v>0</v>
      </c>
      <c r="J12" s="6">
        <f t="shared" si="5"/>
        <v>-1</v>
      </c>
      <c r="K12" s="119"/>
      <c r="L12" s="5">
        <f t="shared" si="6"/>
        <v>-1</v>
      </c>
      <c r="M12" s="119"/>
      <c r="N12" s="5">
        <f t="shared" si="7"/>
        <v>-1</v>
      </c>
      <c r="O12" s="119"/>
      <c r="P12" s="5">
        <f t="shared" si="8"/>
        <v>-1</v>
      </c>
      <c r="Q12" s="4">
        <f t="shared" si="1"/>
        <v>0</v>
      </c>
      <c r="R12" s="6">
        <f t="shared" si="9"/>
        <v>-1</v>
      </c>
    </row>
    <row r="13" spans="1:18" hidden="1" x14ac:dyDescent="0.25">
      <c r="A13" s="121" t="s">
        <v>64</v>
      </c>
      <c r="B13" s="122">
        <v>14</v>
      </c>
      <c r="C13" s="123"/>
      <c r="D13" s="50">
        <f t="shared" si="2"/>
        <v>-1</v>
      </c>
      <c r="E13" s="123"/>
      <c r="F13" s="50">
        <f t="shared" si="3"/>
        <v>-1</v>
      </c>
      <c r="G13" s="123"/>
      <c r="H13" s="50">
        <f t="shared" si="4"/>
        <v>-1</v>
      </c>
      <c r="I13" s="4">
        <f t="shared" si="0"/>
        <v>0</v>
      </c>
      <c r="J13" s="382">
        <f t="shared" si="5"/>
        <v>-1</v>
      </c>
      <c r="K13" s="123"/>
      <c r="L13" s="50">
        <f t="shared" si="6"/>
        <v>-1</v>
      </c>
      <c r="M13" s="123"/>
      <c r="N13" s="379">
        <f t="shared" si="7"/>
        <v>-1</v>
      </c>
      <c r="O13" s="123"/>
      <c r="P13" s="379">
        <f t="shared" si="8"/>
        <v>-1</v>
      </c>
      <c r="Q13" s="4">
        <f t="shared" si="1"/>
        <v>0</v>
      </c>
      <c r="R13" s="382">
        <f t="shared" si="9"/>
        <v>-1</v>
      </c>
    </row>
    <row r="14" spans="1:18" ht="15.75" hidden="1" thickBot="1" x14ac:dyDescent="0.3">
      <c r="A14" s="129" t="s">
        <v>82</v>
      </c>
      <c r="B14" s="130">
        <v>1</v>
      </c>
      <c r="C14" s="131"/>
      <c r="D14" s="132">
        <f t="shared" si="2"/>
        <v>-1</v>
      </c>
      <c r="E14" s="131"/>
      <c r="F14" s="132">
        <f t="shared" si="3"/>
        <v>-1</v>
      </c>
      <c r="G14" s="131"/>
      <c r="H14" s="132">
        <f t="shared" si="4"/>
        <v>-1</v>
      </c>
      <c r="I14" s="51">
        <f t="shared" si="0"/>
        <v>0</v>
      </c>
      <c r="J14" s="377">
        <f t="shared" si="5"/>
        <v>-1</v>
      </c>
      <c r="K14" s="131"/>
      <c r="L14" s="132">
        <f t="shared" si="6"/>
        <v>-1</v>
      </c>
      <c r="M14" s="131"/>
      <c r="N14" s="132">
        <f t="shared" si="7"/>
        <v>-1</v>
      </c>
      <c r="O14" s="131"/>
      <c r="P14" s="132">
        <f t="shared" si="8"/>
        <v>-1</v>
      </c>
      <c r="Q14" s="381">
        <f t="shared" si="1"/>
        <v>0</v>
      </c>
      <c r="R14" s="377">
        <f t="shared" si="9"/>
        <v>-1</v>
      </c>
    </row>
    <row r="15" spans="1:18" ht="15.75" hidden="1" thickBot="1" x14ac:dyDescent="0.3">
      <c r="A15" s="56" t="s">
        <v>7</v>
      </c>
      <c r="B15" s="59">
        <f>SUM(B7:B14)</f>
        <v>77</v>
      </c>
      <c r="C15" s="63">
        <f>SUM(C7:C14)</f>
        <v>0</v>
      </c>
      <c r="D15" s="77">
        <f t="shared" si="2"/>
        <v>-1</v>
      </c>
      <c r="E15" s="63">
        <f>SUM(E7:E14)</f>
        <v>0</v>
      </c>
      <c r="F15" s="77">
        <f t="shared" si="3"/>
        <v>-1</v>
      </c>
      <c r="G15" s="63">
        <f>SUM(G7:G14)</f>
        <v>0</v>
      </c>
      <c r="H15" s="77">
        <f t="shared" si="4"/>
        <v>-1</v>
      </c>
      <c r="I15" s="62">
        <f t="shared" si="0"/>
        <v>0</v>
      </c>
      <c r="J15" s="383">
        <f t="shared" si="5"/>
        <v>-1</v>
      </c>
      <c r="K15" s="63">
        <f>SUM(K7:K14)</f>
        <v>0</v>
      </c>
      <c r="L15" s="77">
        <f t="shared" si="6"/>
        <v>-1</v>
      </c>
      <c r="M15" s="63">
        <f>SUM(M7:M14)</f>
        <v>0</v>
      </c>
      <c r="N15" s="77">
        <f t="shared" si="7"/>
        <v>-1</v>
      </c>
      <c r="O15" s="63">
        <f>SUM(O7:O14)</f>
        <v>0</v>
      </c>
      <c r="P15" s="77">
        <f t="shared" si="8"/>
        <v>-1</v>
      </c>
      <c r="Q15" s="62">
        <f t="shared" si="1"/>
        <v>0</v>
      </c>
      <c r="R15" s="383">
        <f t="shared" si="9"/>
        <v>-1</v>
      </c>
    </row>
    <row r="16" spans="1:18" hidden="1" x14ac:dyDescent="0.25"/>
    <row r="17" spans="1:18" ht="15.75" x14ac:dyDescent="0.25">
      <c r="A17" s="585" t="s">
        <v>251</v>
      </c>
      <c r="B17" s="586"/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</row>
    <row r="18" spans="1:18" ht="24.75" thickBot="1" x14ac:dyDescent="0.3">
      <c r="A18" s="112" t="s">
        <v>15</v>
      </c>
      <c r="B18" s="113" t="s">
        <v>16</v>
      </c>
      <c r="C18" s="472" t="s">
        <v>263</v>
      </c>
      <c r="D18" s="473" t="s">
        <v>1</v>
      </c>
      <c r="E18" s="472" t="s">
        <v>264</v>
      </c>
      <c r="F18" s="473" t="s">
        <v>1</v>
      </c>
      <c r="G18" s="472" t="s">
        <v>265</v>
      </c>
      <c r="H18" s="473" t="s">
        <v>1</v>
      </c>
      <c r="I18" s="474" t="s">
        <v>266</v>
      </c>
      <c r="J18" s="474" t="s">
        <v>1</v>
      </c>
      <c r="K18" s="472" t="s">
        <v>267</v>
      </c>
      <c r="L18" s="473" t="s">
        <v>1</v>
      </c>
      <c r="M18" s="472" t="s">
        <v>268</v>
      </c>
      <c r="N18" s="473" t="s">
        <v>1</v>
      </c>
      <c r="O18" s="472" t="s">
        <v>2</v>
      </c>
      <c r="P18" s="473" t="s">
        <v>1</v>
      </c>
      <c r="Q18" s="474" t="s">
        <v>269</v>
      </c>
      <c r="R18" s="474" t="s">
        <v>1</v>
      </c>
    </row>
    <row r="19" spans="1:18" ht="15.75" thickTop="1" x14ac:dyDescent="0.25">
      <c r="A19" s="402" t="s">
        <v>253</v>
      </c>
      <c r="B19" s="406">
        <v>40</v>
      </c>
      <c r="C19" s="475">
        <v>30.5</v>
      </c>
      <c r="D19" s="5">
        <f>((C19/$B19))-1</f>
        <v>-0.23750000000000004</v>
      </c>
      <c r="E19" s="395">
        <v>33</v>
      </c>
      <c r="F19" s="5">
        <f>((E19/$B19))-1</f>
        <v>-0.17500000000000004</v>
      </c>
      <c r="G19" s="475">
        <v>34.5</v>
      </c>
      <c r="H19" s="5">
        <f>((G19/$B19))-1</f>
        <v>-0.13749999999999996</v>
      </c>
      <c r="I19" s="4">
        <f t="shared" ref="I19:I24" si="10">C19+E19+G19</f>
        <v>98</v>
      </c>
      <c r="J19" s="6">
        <f>((I19/(3*$B19)))-1</f>
        <v>-0.18333333333333335</v>
      </c>
      <c r="K19" s="395">
        <v>36</v>
      </c>
      <c r="L19" s="5">
        <f>((K19/$B19))-1</f>
        <v>-9.9999999999999978E-2</v>
      </c>
      <c r="M19" s="475">
        <v>38.5</v>
      </c>
      <c r="N19" s="5">
        <f>((M19/$B19))-1</f>
        <v>-3.7499999999999978E-2</v>
      </c>
      <c r="O19" s="475">
        <v>41.5</v>
      </c>
      <c r="P19" s="5">
        <f>((O19/$B19))-1</f>
        <v>3.7500000000000089E-2</v>
      </c>
      <c r="Q19" s="4">
        <f t="shared" ref="Q19:Q24" si="11">K19+M19+O19</f>
        <v>116</v>
      </c>
      <c r="R19" s="6">
        <f>((Q19/(3*$B19)))-1</f>
        <v>-3.3333333333333326E-2</v>
      </c>
    </row>
    <row r="20" spans="1:18" x14ac:dyDescent="0.25">
      <c r="A20" s="402" t="s">
        <v>254</v>
      </c>
      <c r="B20" s="252">
        <v>1</v>
      </c>
      <c r="C20" s="253">
        <v>1</v>
      </c>
      <c r="D20" s="5">
        <f t="shared" ref="D20:D24" si="12">((C20/$B20))-1</f>
        <v>0</v>
      </c>
      <c r="E20" s="476">
        <v>1</v>
      </c>
      <c r="F20" s="5">
        <f t="shared" ref="F20:F24" si="13">((E20/$B20))-1</f>
        <v>0</v>
      </c>
      <c r="G20" s="476">
        <v>1</v>
      </c>
      <c r="H20" s="5">
        <f t="shared" ref="H20:H24" si="14">((G20/$B20))-1</f>
        <v>0</v>
      </c>
      <c r="I20" s="4">
        <f t="shared" si="10"/>
        <v>3</v>
      </c>
      <c r="J20" s="6">
        <f t="shared" ref="J20:J24" si="15">((I20/(3*$B20)))-1</f>
        <v>0</v>
      </c>
      <c r="K20" s="476">
        <v>1</v>
      </c>
      <c r="L20" s="5">
        <f t="shared" ref="L20:L24" si="16">((K20/$B20))-1</f>
        <v>0</v>
      </c>
      <c r="M20" s="485">
        <v>1</v>
      </c>
      <c r="N20" s="5">
        <f t="shared" ref="N20:N24" si="17">((M20/$B20))-1</f>
        <v>0</v>
      </c>
      <c r="O20" s="485">
        <v>1</v>
      </c>
      <c r="P20" s="5">
        <f t="shared" ref="P20:P24" si="18">((O20/$B20))-1</f>
        <v>0</v>
      </c>
      <c r="Q20" s="4">
        <f t="shared" si="11"/>
        <v>3</v>
      </c>
      <c r="R20" s="6">
        <f t="shared" ref="R20:R24" si="19">((Q20/(3*$B20)))-1</f>
        <v>0</v>
      </c>
    </row>
    <row r="21" spans="1:18" x14ac:dyDescent="0.25">
      <c r="A21" s="403" t="s">
        <v>255</v>
      </c>
      <c r="B21" s="407">
        <v>14</v>
      </c>
      <c r="C21" s="253">
        <v>6</v>
      </c>
      <c r="D21" s="5">
        <f t="shared" si="12"/>
        <v>-0.5714285714285714</v>
      </c>
      <c r="E21" s="476">
        <v>6</v>
      </c>
      <c r="F21" s="5">
        <f t="shared" si="13"/>
        <v>-0.5714285714285714</v>
      </c>
      <c r="G21" s="476">
        <v>8</v>
      </c>
      <c r="H21" s="5">
        <f t="shared" si="14"/>
        <v>-0.4285714285714286</v>
      </c>
      <c r="I21" s="4">
        <f t="shared" si="10"/>
        <v>20</v>
      </c>
      <c r="J21" s="6">
        <f t="shared" si="15"/>
        <v>-0.52380952380952384</v>
      </c>
      <c r="K21" s="476">
        <v>8</v>
      </c>
      <c r="L21" s="5">
        <f t="shared" si="16"/>
        <v>-0.4285714285714286</v>
      </c>
      <c r="M21" s="485">
        <v>8</v>
      </c>
      <c r="N21" s="5">
        <f t="shared" si="17"/>
        <v>-0.4285714285714286</v>
      </c>
      <c r="O21" s="485">
        <v>8</v>
      </c>
      <c r="P21" s="5">
        <f t="shared" si="18"/>
        <v>-0.4285714285714286</v>
      </c>
      <c r="Q21" s="4">
        <f t="shared" si="11"/>
        <v>24</v>
      </c>
      <c r="R21" s="6">
        <f t="shared" si="19"/>
        <v>-0.4285714285714286</v>
      </c>
    </row>
    <row r="22" spans="1:18" x14ac:dyDescent="0.25">
      <c r="A22" s="404" t="s">
        <v>256</v>
      </c>
      <c r="B22" s="252">
        <v>28</v>
      </c>
      <c r="C22" s="396">
        <v>27.5</v>
      </c>
      <c r="D22" s="5">
        <f t="shared" si="12"/>
        <v>-1.7857142857142905E-2</v>
      </c>
      <c r="E22" s="480">
        <v>29.5</v>
      </c>
      <c r="F22" s="5">
        <f t="shared" si="13"/>
        <v>5.3571428571428603E-2</v>
      </c>
      <c r="G22" s="480">
        <v>28.5</v>
      </c>
      <c r="H22" s="5">
        <f t="shared" si="14"/>
        <v>1.7857142857142794E-2</v>
      </c>
      <c r="I22" s="4">
        <f t="shared" si="10"/>
        <v>85.5</v>
      </c>
      <c r="J22" s="6">
        <f t="shared" si="15"/>
        <v>1.7857142857142794E-2</v>
      </c>
      <c r="K22" s="476">
        <v>26</v>
      </c>
      <c r="L22" s="5">
        <f t="shared" si="16"/>
        <v>-7.1428571428571397E-2</v>
      </c>
      <c r="M22" s="485">
        <v>26</v>
      </c>
      <c r="N22" s="5">
        <f t="shared" si="17"/>
        <v>-7.1428571428571397E-2</v>
      </c>
      <c r="O22" s="485">
        <v>29</v>
      </c>
      <c r="P22" s="5">
        <f t="shared" si="18"/>
        <v>3.5714285714285809E-2</v>
      </c>
      <c r="Q22" s="4">
        <f t="shared" si="11"/>
        <v>81</v>
      </c>
      <c r="R22" s="6">
        <f t="shared" si="19"/>
        <v>-3.5714285714285698E-2</v>
      </c>
    </row>
    <row r="23" spans="1:18" ht="15.75" thickBot="1" x14ac:dyDescent="0.3">
      <c r="A23" s="405" t="s">
        <v>257</v>
      </c>
      <c r="B23" s="408">
        <v>1</v>
      </c>
      <c r="C23" s="398">
        <v>0</v>
      </c>
      <c r="D23" s="5">
        <f t="shared" si="12"/>
        <v>-1</v>
      </c>
      <c r="E23" s="477">
        <v>0</v>
      </c>
      <c r="F23" s="5">
        <f t="shared" si="13"/>
        <v>-1</v>
      </c>
      <c r="G23" s="477">
        <v>0</v>
      </c>
      <c r="H23" s="5">
        <f t="shared" si="14"/>
        <v>-1</v>
      </c>
      <c r="I23" s="4">
        <f t="shared" si="10"/>
        <v>0</v>
      </c>
      <c r="J23" s="6">
        <f t="shared" si="15"/>
        <v>-1</v>
      </c>
      <c r="K23" s="477">
        <v>0</v>
      </c>
      <c r="L23" s="5">
        <f t="shared" si="16"/>
        <v>-1</v>
      </c>
      <c r="M23" s="486">
        <v>0</v>
      </c>
      <c r="N23" s="5">
        <f t="shared" si="17"/>
        <v>-1</v>
      </c>
      <c r="O23" s="486">
        <v>0</v>
      </c>
      <c r="P23" s="5">
        <f t="shared" si="18"/>
        <v>-1</v>
      </c>
      <c r="Q23" s="4">
        <f t="shared" si="11"/>
        <v>0</v>
      </c>
      <c r="R23" s="6">
        <f t="shared" si="19"/>
        <v>-1</v>
      </c>
    </row>
    <row r="24" spans="1:18" ht="15.75" thickBot="1" x14ac:dyDescent="0.3">
      <c r="A24" s="56" t="s">
        <v>7</v>
      </c>
      <c r="B24" s="59">
        <f>SUM(B19:B23)</f>
        <v>84</v>
      </c>
      <c r="C24" s="63">
        <f>SUM(C19:C23)</f>
        <v>65</v>
      </c>
      <c r="D24" s="77">
        <f t="shared" si="12"/>
        <v>-0.22619047619047616</v>
      </c>
      <c r="E24" s="63">
        <f>SUM(E19:E23)</f>
        <v>69.5</v>
      </c>
      <c r="F24" s="77">
        <f t="shared" si="13"/>
        <v>-0.17261904761904767</v>
      </c>
      <c r="G24" s="63">
        <f>SUM(G19:G23)</f>
        <v>72</v>
      </c>
      <c r="H24" s="77">
        <f t="shared" si="14"/>
        <v>-0.1428571428571429</v>
      </c>
      <c r="I24" s="62">
        <f t="shared" si="10"/>
        <v>206.5</v>
      </c>
      <c r="J24" s="393">
        <f t="shared" si="15"/>
        <v>-0.18055555555555558</v>
      </c>
      <c r="K24" s="63">
        <f>SUM(K19:K23)</f>
        <v>71</v>
      </c>
      <c r="L24" s="77">
        <f t="shared" si="16"/>
        <v>-0.15476190476190477</v>
      </c>
      <c r="M24" s="63">
        <f>SUM(M19:M23)</f>
        <v>73.5</v>
      </c>
      <c r="N24" s="77">
        <f t="shared" si="17"/>
        <v>-0.125</v>
      </c>
      <c r="O24" s="63">
        <f>SUM(O19:O23)</f>
        <v>79.5</v>
      </c>
      <c r="P24" s="77">
        <f t="shared" si="18"/>
        <v>-5.3571428571428603E-2</v>
      </c>
      <c r="Q24" s="62">
        <f t="shared" si="11"/>
        <v>224</v>
      </c>
      <c r="R24" s="393">
        <f t="shared" si="19"/>
        <v>-0.11111111111111116</v>
      </c>
    </row>
    <row r="26" spans="1:18" x14ac:dyDescent="0.25">
      <c r="A26" s="598" t="s">
        <v>182</v>
      </c>
      <c r="B26" s="598"/>
      <c r="C26" s="598"/>
    </row>
    <row r="27" spans="1:18" x14ac:dyDescent="0.25">
      <c r="A27" s="31" t="s">
        <v>176</v>
      </c>
      <c r="B27" s="29"/>
      <c r="C27" s="30">
        <v>3</v>
      </c>
    </row>
    <row r="28" spans="1:18" x14ac:dyDescent="0.25">
      <c r="A28" s="31" t="s">
        <v>177</v>
      </c>
      <c r="B28" s="29"/>
      <c r="C28" s="30">
        <v>5</v>
      </c>
    </row>
    <row r="29" spans="1:18" x14ac:dyDescent="0.25">
      <c r="A29" s="31" t="s">
        <v>178</v>
      </c>
      <c r="B29" s="29"/>
      <c r="C29" s="30">
        <v>12</v>
      </c>
    </row>
    <row r="30" spans="1:18" x14ac:dyDescent="0.25">
      <c r="A30" s="32" t="s">
        <v>179</v>
      </c>
      <c r="B30" s="29"/>
      <c r="C30" s="30">
        <v>1</v>
      </c>
    </row>
    <row r="31" spans="1:18" x14ac:dyDescent="0.25">
      <c r="A31" s="31" t="s">
        <v>180</v>
      </c>
      <c r="B31" s="29"/>
      <c r="C31" s="30">
        <v>3</v>
      </c>
    </row>
    <row r="32" spans="1:18" x14ac:dyDescent="0.25">
      <c r="A32" s="31" t="s">
        <v>181</v>
      </c>
      <c r="B32" s="29"/>
      <c r="C32" s="30">
        <v>9</v>
      </c>
    </row>
    <row r="33" spans="3:3" x14ac:dyDescent="0.25">
      <c r="C33" s="28"/>
    </row>
  </sheetData>
  <mergeCells count="5">
    <mergeCell ref="A26:C26"/>
    <mergeCell ref="A5:R5"/>
    <mergeCell ref="A2:R2"/>
    <mergeCell ref="A3:R3"/>
    <mergeCell ref="A17:R17"/>
  </mergeCells>
  <pageMargins left="0.51181102362204722" right="0.51181102362204722" top="0.78740157480314965" bottom="0.78740157480314965" header="0.31496062992125984" footer="0.31496062992125984"/>
  <pageSetup paperSize="9" scale="79" orientation="landscape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R13"/>
  <sheetViews>
    <sheetView workbookViewId="0"/>
  </sheetViews>
  <sheetFormatPr defaultColWidth="8.85546875" defaultRowHeight="15" x14ac:dyDescent="0.25"/>
  <cols>
    <col min="1" max="1" width="27.7109375" customWidth="1"/>
    <col min="4" max="4" width="8" customWidth="1"/>
    <col min="6" max="6" width="8" customWidth="1"/>
    <col min="8" max="8" width="8" customWidth="1"/>
    <col min="9" max="9" width="9" customWidth="1"/>
    <col min="10" max="10" width="8.140625" customWidth="1"/>
    <col min="12" max="12" width="8" customWidth="1"/>
    <col min="14" max="14" width="8" customWidth="1"/>
    <col min="16" max="16" width="8" customWidth="1"/>
    <col min="17" max="17" width="10.28515625" customWidth="1"/>
  </cols>
  <sheetData>
    <row r="2" spans="1:18" ht="18" x14ac:dyDescent="0.35">
      <c r="A2" s="584" t="s">
        <v>247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</row>
    <row r="3" spans="1:18" ht="18" x14ac:dyDescent="0.35">
      <c r="A3" s="584" t="s">
        <v>246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</row>
    <row r="5" spans="1:18" ht="15.75" x14ac:dyDescent="0.25">
      <c r="A5" s="585" t="s">
        <v>248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</row>
    <row r="6" spans="1:18" ht="24.75" thickBot="1" x14ac:dyDescent="0.3">
      <c r="A6" s="134" t="s">
        <v>15</v>
      </c>
      <c r="B6" s="135" t="s">
        <v>16</v>
      </c>
      <c r="C6" s="472" t="s">
        <v>263</v>
      </c>
      <c r="D6" s="473" t="s">
        <v>1</v>
      </c>
      <c r="E6" s="472" t="s">
        <v>264</v>
      </c>
      <c r="F6" s="473" t="s">
        <v>1</v>
      </c>
      <c r="G6" s="472" t="s">
        <v>265</v>
      </c>
      <c r="H6" s="473" t="s">
        <v>1</v>
      </c>
      <c r="I6" s="474" t="s">
        <v>266</v>
      </c>
      <c r="J6" s="474" t="s">
        <v>1</v>
      </c>
      <c r="K6" s="472" t="s">
        <v>267</v>
      </c>
      <c r="L6" s="473" t="s">
        <v>1</v>
      </c>
      <c r="M6" s="472" t="s">
        <v>268</v>
      </c>
      <c r="N6" s="473" t="s">
        <v>1</v>
      </c>
      <c r="O6" s="472" t="s">
        <v>2</v>
      </c>
      <c r="P6" s="473" t="s">
        <v>1</v>
      </c>
      <c r="Q6" s="474" t="s">
        <v>269</v>
      </c>
      <c r="R6" s="474" t="s">
        <v>1</v>
      </c>
    </row>
    <row r="7" spans="1:18" ht="15.75" thickTop="1" x14ac:dyDescent="0.25">
      <c r="A7" s="402" t="s">
        <v>258</v>
      </c>
      <c r="B7" s="1">
        <v>20</v>
      </c>
      <c r="C7" s="395">
        <v>10</v>
      </c>
      <c r="D7" s="5">
        <f>((C7/$B7))-1</f>
        <v>-0.5</v>
      </c>
      <c r="E7" s="395">
        <v>12</v>
      </c>
      <c r="F7" s="5">
        <f>((E7/$B7))-1</f>
        <v>-0.4</v>
      </c>
      <c r="G7" s="395">
        <v>11</v>
      </c>
      <c r="H7" s="5">
        <f>((G7/$B7))-1</f>
        <v>-0.44999999999999996</v>
      </c>
      <c r="I7" s="4">
        <f>C7+E7+G7</f>
        <v>33</v>
      </c>
      <c r="J7" s="6">
        <f>((I7/(3*$B7)))-1</f>
        <v>-0.44999999999999996</v>
      </c>
      <c r="K7" s="395">
        <v>14</v>
      </c>
      <c r="L7" s="5">
        <f>((K7/$B7))-1</f>
        <v>-0.30000000000000004</v>
      </c>
      <c r="M7" s="395">
        <v>14</v>
      </c>
      <c r="N7" s="5">
        <f>((M7/$B7))-1</f>
        <v>-0.30000000000000004</v>
      </c>
      <c r="O7" s="395">
        <v>17</v>
      </c>
      <c r="P7" s="5">
        <f>((O7/$B7))-1</f>
        <v>-0.15000000000000002</v>
      </c>
      <c r="Q7" s="4">
        <f>K7+M7+O7</f>
        <v>45</v>
      </c>
      <c r="R7" s="6">
        <f>((Q7/(3*$B7)))-1</f>
        <v>-0.25</v>
      </c>
    </row>
    <row r="8" spans="1:18" ht="15.75" thickBot="1" x14ac:dyDescent="0.3">
      <c r="A8" s="405" t="s">
        <v>256</v>
      </c>
      <c r="B8" s="136">
        <v>12</v>
      </c>
      <c r="C8" s="398">
        <v>3</v>
      </c>
      <c r="D8" s="50">
        <f t="shared" ref="D8:D9" si="0">((C8/$B8))-1</f>
        <v>-0.75</v>
      </c>
      <c r="E8" s="477">
        <v>7</v>
      </c>
      <c r="F8" s="50">
        <f t="shared" ref="F8:F9" si="1">((E8/$B8))-1</f>
        <v>-0.41666666666666663</v>
      </c>
      <c r="G8" s="398">
        <v>5</v>
      </c>
      <c r="H8" s="50">
        <f t="shared" ref="H8:H9" si="2">((G8/$B8))-1</f>
        <v>-0.58333333333333326</v>
      </c>
      <c r="I8" s="4">
        <f>C8+E8+G8</f>
        <v>15</v>
      </c>
      <c r="J8" s="6">
        <f t="shared" ref="J8" si="3">((I8/(3*$B8)))-1</f>
        <v>-0.58333333333333326</v>
      </c>
      <c r="K8" s="398">
        <v>9</v>
      </c>
      <c r="L8" s="50">
        <f t="shared" ref="L8:L9" si="4">((K8/$B8))-1</f>
        <v>-0.25</v>
      </c>
      <c r="M8" s="486">
        <v>7</v>
      </c>
      <c r="N8" s="379">
        <f t="shared" ref="N8:N9" si="5">((M8/$B8))-1</f>
        <v>-0.41666666666666663</v>
      </c>
      <c r="O8" s="486">
        <v>4</v>
      </c>
      <c r="P8" s="379">
        <f t="shared" ref="P8:P9" si="6">((O8/$B8))-1</f>
        <v>-0.66666666666666674</v>
      </c>
      <c r="Q8" s="4">
        <f>K8+M8+O8</f>
        <v>20</v>
      </c>
      <c r="R8" s="6">
        <f t="shared" ref="R8" si="7">((Q8/(3*$B8)))-1</f>
        <v>-0.44444444444444442</v>
      </c>
    </row>
    <row r="9" spans="1:18" ht="15.75" thickBot="1" x14ac:dyDescent="0.3">
      <c r="A9" s="56" t="s">
        <v>7</v>
      </c>
      <c r="B9" s="59">
        <f>SUM(B7:B8)</f>
        <v>32</v>
      </c>
      <c r="C9" s="63">
        <f>SUM(C7:C8)</f>
        <v>13</v>
      </c>
      <c r="D9" s="77">
        <f t="shared" si="0"/>
        <v>-0.59375</v>
      </c>
      <c r="E9" s="63">
        <f>SUM(E7:E8)</f>
        <v>19</v>
      </c>
      <c r="F9" s="77">
        <f t="shared" si="1"/>
        <v>-0.40625</v>
      </c>
      <c r="G9" s="63">
        <f>SUM(G7:G8)</f>
        <v>16</v>
      </c>
      <c r="H9" s="77">
        <f t="shared" si="2"/>
        <v>-0.5</v>
      </c>
      <c r="I9" s="62">
        <f>C9+E9+G9</f>
        <v>48</v>
      </c>
      <c r="J9" s="78">
        <f>((I9/(3*$B9)))-1</f>
        <v>-0.5</v>
      </c>
      <c r="K9" s="63">
        <f>SUM(K7:K8)</f>
        <v>23</v>
      </c>
      <c r="L9" s="77">
        <f t="shared" si="4"/>
        <v>-0.28125</v>
      </c>
      <c r="M9" s="63">
        <f>SUM(M7:M8)</f>
        <v>21</v>
      </c>
      <c r="N9" s="77">
        <f t="shared" si="5"/>
        <v>-0.34375</v>
      </c>
      <c r="O9" s="63">
        <f>SUM(O7:O8)</f>
        <v>21</v>
      </c>
      <c r="P9" s="77">
        <f t="shared" si="6"/>
        <v>-0.34375</v>
      </c>
      <c r="Q9" s="62">
        <f>K9+M9+O9</f>
        <v>65</v>
      </c>
      <c r="R9" s="78">
        <f>((Q9/(3*$B9)))-1</f>
        <v>-0.32291666666666663</v>
      </c>
    </row>
    <row r="13" spans="1:18" x14ac:dyDescent="0.25">
      <c r="L13" s="53" t="s">
        <v>211</v>
      </c>
    </row>
  </sheetData>
  <mergeCells count="3">
    <mergeCell ref="A5:R5"/>
    <mergeCell ref="A2:R2"/>
    <mergeCell ref="A3:R3"/>
  </mergeCells>
  <pageMargins left="0.51181102362204722" right="0.51181102362204722" top="0.78740157480314965" bottom="0.78740157480314965" header="0.31496062992125984" footer="0.31496062992125984"/>
  <pageSetup paperSize="9" scale="7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R9"/>
  <sheetViews>
    <sheetView workbookViewId="0"/>
  </sheetViews>
  <sheetFormatPr defaultColWidth="8.85546875" defaultRowHeight="15" x14ac:dyDescent="0.25"/>
  <cols>
    <col min="1" max="1" width="37.5703125" customWidth="1"/>
    <col min="5" max="5" width="8.7109375" customWidth="1"/>
    <col min="6" max="6" width="8.140625" bestFit="1" customWidth="1"/>
    <col min="9" max="9" width="9.140625" customWidth="1"/>
    <col min="13" max="13" width="8.140625" customWidth="1"/>
    <col min="17" max="17" width="9" customWidth="1"/>
  </cols>
  <sheetData>
    <row r="2" spans="1:18" ht="18" x14ac:dyDescent="0.35">
      <c r="A2" s="584" t="s">
        <v>247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</row>
    <row r="3" spans="1:18" ht="18" x14ac:dyDescent="0.35">
      <c r="A3" s="584" t="s">
        <v>246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</row>
    <row r="5" spans="1:18" ht="15.75" x14ac:dyDescent="0.25">
      <c r="A5" s="585" t="s">
        <v>249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</row>
    <row r="6" spans="1:18" ht="24.75" thickBot="1" x14ac:dyDescent="0.3">
      <c r="A6" s="134" t="s">
        <v>15</v>
      </c>
      <c r="B6" s="135" t="s">
        <v>16</v>
      </c>
      <c r="C6" s="472" t="s">
        <v>263</v>
      </c>
      <c r="D6" s="473" t="s">
        <v>1</v>
      </c>
      <c r="E6" s="472" t="s">
        <v>264</v>
      </c>
      <c r="F6" s="473" t="s">
        <v>1</v>
      </c>
      <c r="G6" s="472" t="s">
        <v>265</v>
      </c>
      <c r="H6" s="473" t="s">
        <v>1</v>
      </c>
      <c r="I6" s="474" t="s">
        <v>266</v>
      </c>
      <c r="J6" s="474" t="s">
        <v>1</v>
      </c>
      <c r="K6" s="472" t="s">
        <v>267</v>
      </c>
      <c r="L6" s="473" t="s">
        <v>1</v>
      </c>
      <c r="M6" s="472" t="s">
        <v>268</v>
      </c>
      <c r="N6" s="473" t="s">
        <v>1</v>
      </c>
      <c r="O6" s="472" t="s">
        <v>2</v>
      </c>
      <c r="P6" s="473" t="s">
        <v>1</v>
      </c>
      <c r="Q6" s="474" t="s">
        <v>269</v>
      </c>
      <c r="R6" s="474" t="s">
        <v>1</v>
      </c>
    </row>
    <row r="7" spans="1:18" ht="15.75" thickTop="1" x14ac:dyDescent="0.25">
      <c r="A7" s="55" t="s">
        <v>65</v>
      </c>
      <c r="B7" s="37">
        <v>18</v>
      </c>
      <c r="C7" s="395">
        <v>9</v>
      </c>
      <c r="D7" s="50">
        <f>((C7/$B7))-1</f>
        <v>-0.5</v>
      </c>
      <c r="E7" s="395">
        <v>10</v>
      </c>
      <c r="F7" s="50">
        <f>((E7/$B7))-1</f>
        <v>-0.44444444444444442</v>
      </c>
      <c r="G7" s="395">
        <v>9</v>
      </c>
      <c r="H7" s="50">
        <f>((G7/$B7))-1</f>
        <v>-0.5</v>
      </c>
      <c r="I7" s="4">
        <f>C7+E7+G7</f>
        <v>28</v>
      </c>
      <c r="J7" s="52">
        <f>((I7/(3*$B7)))-1</f>
        <v>-0.48148148148148151</v>
      </c>
      <c r="K7" s="395">
        <v>11</v>
      </c>
      <c r="L7" s="50">
        <f>((K7/$B7))-1</f>
        <v>-0.38888888888888884</v>
      </c>
      <c r="M7" s="395">
        <v>11</v>
      </c>
      <c r="N7" s="379">
        <f>((M7/$B7))-1</f>
        <v>-0.38888888888888884</v>
      </c>
      <c r="O7" s="395">
        <v>13</v>
      </c>
      <c r="P7" s="379">
        <f>((O7/$B7))-1</f>
        <v>-0.27777777777777779</v>
      </c>
      <c r="Q7" s="4">
        <f>K7+M7+O7</f>
        <v>35</v>
      </c>
      <c r="R7" s="382">
        <f>((Q7/(3*$B7)))-1</f>
        <v>-0.35185185185185186</v>
      </c>
    </row>
    <row r="8" spans="1:18" ht="15.75" thickBot="1" x14ac:dyDescent="0.3">
      <c r="A8" s="129" t="s">
        <v>66</v>
      </c>
      <c r="B8" s="130">
        <v>12</v>
      </c>
      <c r="C8" s="398">
        <v>6</v>
      </c>
      <c r="D8" s="132">
        <f t="shared" ref="D8:D9" si="0">((C8/$B8))-1</f>
        <v>-0.5</v>
      </c>
      <c r="E8" s="477">
        <v>6</v>
      </c>
      <c r="F8" s="132">
        <f t="shared" ref="F8:F9" si="1">((E8/$B8))-1</f>
        <v>-0.5</v>
      </c>
      <c r="G8" s="398">
        <v>5</v>
      </c>
      <c r="H8" s="132">
        <f t="shared" ref="H8:H9" si="2">((G8/$B8))-1</f>
        <v>-0.58333333333333326</v>
      </c>
      <c r="I8" s="51">
        <f>C8+E8+G8</f>
        <v>17</v>
      </c>
      <c r="J8" s="133">
        <f>((I8/(3*$B8)))-1</f>
        <v>-0.52777777777777779</v>
      </c>
      <c r="K8" s="398">
        <v>5</v>
      </c>
      <c r="L8" s="132">
        <f t="shared" ref="L8:L9" si="3">((K8/$B8))-1</f>
        <v>-0.58333333333333326</v>
      </c>
      <c r="M8" s="486">
        <v>5</v>
      </c>
      <c r="N8" s="132">
        <f t="shared" ref="N8:N9" si="4">((M8/$B8))-1</f>
        <v>-0.58333333333333326</v>
      </c>
      <c r="O8" s="486">
        <v>5</v>
      </c>
      <c r="P8" s="132">
        <f t="shared" ref="P8:P9" si="5">((O8/$B8))-1</f>
        <v>-0.58333333333333326</v>
      </c>
      <c r="Q8" s="381">
        <f>K8+M8+O8</f>
        <v>15</v>
      </c>
      <c r="R8" s="133">
        <f>((Q8/(3*$B8)))-1</f>
        <v>-0.58333333333333326</v>
      </c>
    </row>
    <row r="9" spans="1:18" ht="15.75" thickBot="1" x14ac:dyDescent="0.3">
      <c r="A9" s="56" t="s">
        <v>7</v>
      </c>
      <c r="B9" s="59">
        <f>SUM(B7:B8)</f>
        <v>30</v>
      </c>
      <c r="C9" s="63">
        <f>SUM(C7:C8)</f>
        <v>15</v>
      </c>
      <c r="D9" s="77">
        <f t="shared" si="0"/>
        <v>-0.5</v>
      </c>
      <c r="E9" s="63">
        <f>SUM(E7:E8)</f>
        <v>16</v>
      </c>
      <c r="F9" s="77">
        <f t="shared" si="1"/>
        <v>-0.46666666666666667</v>
      </c>
      <c r="G9" s="63">
        <f>SUM(G7:G8)</f>
        <v>14</v>
      </c>
      <c r="H9" s="77">
        <f t="shared" si="2"/>
        <v>-0.53333333333333333</v>
      </c>
      <c r="I9" s="62">
        <f>C9+E9+G9</f>
        <v>45</v>
      </c>
      <c r="J9" s="78">
        <f>((I9/(3*$B9)))-1</f>
        <v>-0.5</v>
      </c>
      <c r="K9" s="63">
        <f>SUM(K7:K8)</f>
        <v>16</v>
      </c>
      <c r="L9" s="77">
        <f t="shared" si="3"/>
        <v>-0.46666666666666667</v>
      </c>
      <c r="M9" s="63">
        <f>SUM(M7:M8)</f>
        <v>16</v>
      </c>
      <c r="N9" s="77">
        <f t="shared" si="4"/>
        <v>-0.46666666666666667</v>
      </c>
      <c r="O9" s="63">
        <f>SUM(O7:O8)</f>
        <v>18</v>
      </c>
      <c r="P9" s="77">
        <f t="shared" si="5"/>
        <v>-0.4</v>
      </c>
      <c r="Q9" s="62">
        <f>K9+M9+O9</f>
        <v>50</v>
      </c>
      <c r="R9" s="78">
        <f>((Q9/(3*$B9)))-1</f>
        <v>-0.44444444444444442</v>
      </c>
    </row>
  </sheetData>
  <mergeCells count="3">
    <mergeCell ref="A5:R5"/>
    <mergeCell ref="A2:R2"/>
    <mergeCell ref="A3:R3"/>
  </mergeCells>
  <pageMargins left="0.51181102362204722" right="0.51181102362204722" top="0.78740157480314965" bottom="0.78740157480314965" header="0.31496062992125984" footer="0.31496062992125984"/>
  <pageSetup paperSize="9" scale="7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R9"/>
  <sheetViews>
    <sheetView workbookViewId="0"/>
  </sheetViews>
  <sheetFormatPr defaultColWidth="8.85546875" defaultRowHeight="15" x14ac:dyDescent="0.25"/>
  <cols>
    <col min="1" max="1" width="33.7109375" customWidth="1"/>
    <col min="6" max="6" width="8.140625" bestFit="1" customWidth="1"/>
    <col min="9" max="9" width="9.85546875" customWidth="1"/>
    <col min="17" max="17" width="9.140625" customWidth="1"/>
  </cols>
  <sheetData>
    <row r="2" spans="1:18" ht="18" x14ac:dyDescent="0.35">
      <c r="A2" s="584" t="s">
        <v>247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</row>
    <row r="3" spans="1:18" ht="18" x14ac:dyDescent="0.35">
      <c r="A3" s="584" t="s">
        <v>246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</row>
    <row r="5" spans="1:18" ht="15.75" x14ac:dyDescent="0.25">
      <c r="A5" s="585" t="s">
        <v>250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</row>
    <row r="6" spans="1:18" ht="24.75" thickBot="1" x14ac:dyDescent="0.3">
      <c r="A6" s="134" t="s">
        <v>15</v>
      </c>
      <c r="B6" s="135" t="s">
        <v>16</v>
      </c>
      <c r="C6" s="472" t="s">
        <v>263</v>
      </c>
      <c r="D6" s="473" t="s">
        <v>1</v>
      </c>
      <c r="E6" s="472" t="s">
        <v>264</v>
      </c>
      <c r="F6" s="473" t="s">
        <v>1</v>
      </c>
      <c r="G6" s="472" t="s">
        <v>265</v>
      </c>
      <c r="H6" s="473" t="s">
        <v>1</v>
      </c>
      <c r="I6" s="474" t="s">
        <v>266</v>
      </c>
      <c r="J6" s="474" t="s">
        <v>1</v>
      </c>
      <c r="K6" s="472" t="s">
        <v>267</v>
      </c>
      <c r="L6" s="473" t="s">
        <v>1</v>
      </c>
      <c r="M6" s="472" t="s">
        <v>268</v>
      </c>
      <c r="N6" s="473" t="s">
        <v>1</v>
      </c>
      <c r="O6" s="472" t="s">
        <v>2</v>
      </c>
      <c r="P6" s="473" t="s">
        <v>1</v>
      </c>
      <c r="Q6" s="474" t="s">
        <v>269</v>
      </c>
      <c r="R6" s="474" t="s">
        <v>1</v>
      </c>
    </row>
    <row r="7" spans="1:18" ht="15.75" thickTop="1" x14ac:dyDescent="0.25">
      <c r="A7" s="55" t="s">
        <v>65</v>
      </c>
      <c r="B7" s="37">
        <v>18</v>
      </c>
      <c r="C7" s="475">
        <v>13.8</v>
      </c>
      <c r="D7" s="50">
        <f>((C7/$B7))-1</f>
        <v>-0.23333333333333328</v>
      </c>
      <c r="E7" s="475">
        <v>12.8</v>
      </c>
      <c r="F7" s="50">
        <f>((E7/$B7))-1</f>
        <v>-0.28888888888888886</v>
      </c>
      <c r="G7" s="475">
        <v>12.8</v>
      </c>
      <c r="H7" s="50">
        <f>((G7/$B7))-1</f>
        <v>-0.28888888888888886</v>
      </c>
      <c r="I7" s="4">
        <f>C7+E7+G7</f>
        <v>39.400000000000006</v>
      </c>
      <c r="J7" s="52">
        <f>((I7/(3*$B7)))-1</f>
        <v>-0.27037037037037026</v>
      </c>
      <c r="K7" s="395">
        <v>14</v>
      </c>
      <c r="L7" s="50">
        <f>((K7/$B7))-1</f>
        <v>-0.22222222222222221</v>
      </c>
      <c r="M7" s="395">
        <v>16</v>
      </c>
      <c r="N7" s="379">
        <f>((M7/$B7))-1</f>
        <v>-0.11111111111111116</v>
      </c>
      <c r="O7" s="395">
        <v>16</v>
      </c>
      <c r="P7" s="379">
        <f>((O7/$B7))-1</f>
        <v>-0.11111111111111116</v>
      </c>
      <c r="Q7" s="4">
        <f>K7+M7+O7</f>
        <v>46</v>
      </c>
      <c r="R7" s="382">
        <f>((Q7/(3*$B7)))-1</f>
        <v>-0.14814814814814814</v>
      </c>
    </row>
    <row r="8" spans="1:18" ht="15.75" thickBot="1" x14ac:dyDescent="0.3">
      <c r="A8" s="129" t="s">
        <v>66</v>
      </c>
      <c r="B8" s="130">
        <v>12</v>
      </c>
      <c r="C8" s="398">
        <v>3</v>
      </c>
      <c r="D8" s="132">
        <f t="shared" ref="D8:D9" si="0">((C8/$B8))-1</f>
        <v>-0.75</v>
      </c>
      <c r="E8" s="477">
        <v>3</v>
      </c>
      <c r="F8" s="132">
        <f t="shared" ref="F8:F9" si="1">((E8/$B8))-1</f>
        <v>-0.75</v>
      </c>
      <c r="G8" s="398">
        <v>3</v>
      </c>
      <c r="H8" s="132">
        <f t="shared" ref="H8:H9" si="2">((G8/$B8))-1</f>
        <v>-0.75</v>
      </c>
      <c r="I8" s="51">
        <f>C8+E8+G8</f>
        <v>9</v>
      </c>
      <c r="J8" s="133">
        <f>((I8/(3*$B8)))-1</f>
        <v>-0.75</v>
      </c>
      <c r="K8" s="398">
        <v>4</v>
      </c>
      <c r="L8" s="132">
        <f t="shared" ref="L8:L9" si="3">((K8/$B8))-1</f>
        <v>-0.66666666666666674</v>
      </c>
      <c r="M8" s="486">
        <v>4</v>
      </c>
      <c r="N8" s="132">
        <f t="shared" ref="N8:N9" si="4">((M8/$B8))-1</f>
        <v>-0.66666666666666674</v>
      </c>
      <c r="O8" s="486">
        <v>5</v>
      </c>
      <c r="P8" s="132">
        <f t="shared" ref="P8:P9" si="5">((O8/$B8))-1</f>
        <v>-0.58333333333333326</v>
      </c>
      <c r="Q8" s="381">
        <f>K8+M8+O8</f>
        <v>13</v>
      </c>
      <c r="R8" s="133">
        <f>((Q8/(3*$B8)))-1</f>
        <v>-0.63888888888888884</v>
      </c>
    </row>
    <row r="9" spans="1:18" ht="15.75" thickBot="1" x14ac:dyDescent="0.3">
      <c r="A9" s="56" t="s">
        <v>7</v>
      </c>
      <c r="B9" s="59">
        <f>SUM(B7:B8)</f>
        <v>30</v>
      </c>
      <c r="C9" s="63">
        <f>SUM(C7:C8)</f>
        <v>16.8</v>
      </c>
      <c r="D9" s="77">
        <f t="shared" si="0"/>
        <v>-0.43999999999999995</v>
      </c>
      <c r="E9" s="63">
        <f>SUM(E7:E8)</f>
        <v>15.8</v>
      </c>
      <c r="F9" s="77">
        <f t="shared" si="1"/>
        <v>-0.47333333333333327</v>
      </c>
      <c r="G9" s="63">
        <f>SUM(G7:G8)</f>
        <v>15.8</v>
      </c>
      <c r="H9" s="77">
        <f t="shared" si="2"/>
        <v>-0.47333333333333327</v>
      </c>
      <c r="I9" s="62">
        <f>C9+E9+G9</f>
        <v>48.400000000000006</v>
      </c>
      <c r="J9" s="78">
        <f>((I9/(3*$B9)))-1</f>
        <v>-0.4622222222222222</v>
      </c>
      <c r="K9" s="63">
        <f>SUM(K7:K8)</f>
        <v>18</v>
      </c>
      <c r="L9" s="77">
        <f t="shared" si="3"/>
        <v>-0.4</v>
      </c>
      <c r="M9" s="63">
        <f>SUM(M7:M8)</f>
        <v>20</v>
      </c>
      <c r="N9" s="77">
        <f t="shared" si="4"/>
        <v>-0.33333333333333337</v>
      </c>
      <c r="O9" s="63">
        <f>SUM(O7:O8)</f>
        <v>21</v>
      </c>
      <c r="P9" s="77">
        <f t="shared" si="5"/>
        <v>-0.30000000000000004</v>
      </c>
      <c r="Q9" s="62">
        <f>K9+M9+O9</f>
        <v>59</v>
      </c>
      <c r="R9" s="78">
        <f>((Q9/(3*$B9)))-1</f>
        <v>-0.34444444444444444</v>
      </c>
    </row>
  </sheetData>
  <mergeCells count="3">
    <mergeCell ref="A2:R2"/>
    <mergeCell ref="A3:R3"/>
    <mergeCell ref="A5:R5"/>
  </mergeCells>
  <pageMargins left="0.51181102362204722" right="0.51181102362204722" top="0.78740157480314965" bottom="0.78740157480314965" header="0.31496062992125984" footer="0.31496062992125984"/>
  <pageSetup paperSize="9" scale="7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S117"/>
  <sheetViews>
    <sheetView workbookViewId="0">
      <pane xSplit="3" ySplit="3" topLeftCell="D4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5" x14ac:dyDescent="0.25"/>
  <cols>
    <col min="1" max="1" width="14.7109375" bestFit="1" customWidth="1"/>
    <col min="2" max="2" width="39.7109375" customWidth="1"/>
    <col min="3" max="3" width="8.140625" style="467" customWidth="1"/>
    <col min="4" max="4" width="8.140625" style="412" bestFit="1" customWidth="1"/>
    <col min="5" max="5" width="6.42578125" style="467" bestFit="1" customWidth="1"/>
    <col min="6" max="6" width="7.7109375" style="412" bestFit="1" customWidth="1"/>
    <col min="7" max="7" width="6.42578125" style="467" bestFit="1" customWidth="1"/>
    <col min="8" max="8" width="8.7109375" style="412" bestFit="1" customWidth="1"/>
    <col min="9" max="9" width="8.7109375" style="467" bestFit="1" customWidth="1"/>
    <col min="10" max="10" width="10" style="467" customWidth="1"/>
    <col min="11" max="11" width="11.28515625" style="467" customWidth="1"/>
    <col min="12" max="12" width="7.5703125" style="412" bestFit="1" customWidth="1"/>
    <col min="13" max="13" width="6.42578125" style="467" bestFit="1" customWidth="1"/>
    <col min="14" max="17" width="9.140625" style="412"/>
    <col min="18" max="18" width="10.42578125" style="412" customWidth="1"/>
    <col min="19" max="19" width="12.140625" style="412" customWidth="1"/>
  </cols>
  <sheetData>
    <row r="1" spans="1:19" ht="15.75" thickBot="1" x14ac:dyDescent="0.3">
      <c r="B1" s="47" t="s">
        <v>247</v>
      </c>
      <c r="C1" s="409"/>
      <c r="D1" s="410"/>
      <c r="E1" s="411"/>
      <c r="F1" s="410"/>
      <c r="G1" s="411"/>
      <c r="H1" s="410"/>
      <c r="I1" s="411"/>
      <c r="J1" s="411"/>
      <c r="K1" s="411"/>
      <c r="L1" s="410"/>
      <c r="M1" s="411"/>
    </row>
    <row r="2" spans="1:19" ht="16.5" thickBot="1" x14ac:dyDescent="0.3">
      <c r="B2" s="599" t="s">
        <v>183</v>
      </c>
      <c r="C2" s="599" t="s">
        <v>197</v>
      </c>
      <c r="D2" s="602">
        <v>2016</v>
      </c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3"/>
    </row>
    <row r="3" spans="1:19" ht="48" thickBot="1" x14ac:dyDescent="0.3">
      <c r="A3" s="33"/>
      <c r="B3" s="600"/>
      <c r="C3" s="601"/>
      <c r="D3" s="43">
        <v>42430</v>
      </c>
      <c r="E3" s="43" t="s">
        <v>198</v>
      </c>
      <c r="F3" s="43">
        <v>42461</v>
      </c>
      <c r="G3" s="392" t="s">
        <v>198</v>
      </c>
      <c r="H3" s="42">
        <v>42491</v>
      </c>
      <c r="I3" s="43" t="s">
        <v>198</v>
      </c>
      <c r="J3" s="45" t="s">
        <v>266</v>
      </c>
      <c r="K3" s="46" t="s">
        <v>270</v>
      </c>
      <c r="L3" s="43">
        <v>42522</v>
      </c>
      <c r="M3" s="44" t="s">
        <v>198</v>
      </c>
      <c r="N3" s="43">
        <v>42552</v>
      </c>
      <c r="O3" s="44" t="s">
        <v>198</v>
      </c>
      <c r="P3" s="43">
        <v>42583</v>
      </c>
      <c r="Q3" s="44" t="s">
        <v>198</v>
      </c>
      <c r="R3" s="45" t="s">
        <v>269</v>
      </c>
      <c r="S3" s="46" t="s">
        <v>271</v>
      </c>
    </row>
    <row r="4" spans="1:19" ht="15" customHeight="1" thickTop="1" x14ac:dyDescent="0.25">
      <c r="A4" t="s">
        <v>188</v>
      </c>
      <c r="B4" s="384" t="s">
        <v>17</v>
      </c>
      <c r="C4" s="413" t="e">
        <f>'Pque N Mundo I'!#REF!+'Pque N Mundo II'!#REF!</f>
        <v>#REF!</v>
      </c>
      <c r="D4" s="415" t="e">
        <f>'Pque N Mundo I'!#REF!+'Pque N Mundo II'!#REF!</f>
        <v>#REF!</v>
      </c>
      <c r="E4" s="414" t="e">
        <f t="shared" ref="E4:E50" si="0">D4-C4</f>
        <v>#REF!</v>
      </c>
      <c r="F4" s="415">
        <v>3</v>
      </c>
      <c r="G4" s="416" t="e">
        <f t="shared" ref="G4:G50" si="1">F4-C4</f>
        <v>#REF!</v>
      </c>
      <c r="H4" s="415" t="e">
        <f>'Pque N Mundo I'!#REF!+'Pque N Mundo II'!#REF!</f>
        <v>#REF!</v>
      </c>
      <c r="I4" s="416" t="e">
        <f t="shared" ref="I4:I35" si="2">H4-C4</f>
        <v>#REF!</v>
      </c>
      <c r="J4" s="417" t="e">
        <f>D4+F4+H4</f>
        <v>#REF!</v>
      </c>
      <c r="K4" s="418" t="e">
        <f>J4-(3*$C4)</f>
        <v>#REF!</v>
      </c>
      <c r="L4" s="415" t="e">
        <f>'Pque N Mundo I'!#REF!+'Pque N Mundo II'!#REF!</f>
        <v>#REF!</v>
      </c>
      <c r="M4" s="419" t="e">
        <f t="shared" ref="M4:M35" si="3">L4-C4</f>
        <v>#REF!</v>
      </c>
      <c r="N4" s="420" t="e">
        <f>'Pque N Mundo I'!#REF!+'Pque N Mundo II'!#REF!</f>
        <v>#REF!</v>
      </c>
      <c r="O4" s="416" t="e">
        <f>N4-$C4</f>
        <v>#REF!</v>
      </c>
      <c r="P4" s="415" t="e">
        <f>'Pque N Mundo I'!#REF!+'Pque N Mundo II'!#REF!</f>
        <v>#REF!</v>
      </c>
      <c r="Q4" s="416" t="e">
        <f>P4-$C4</f>
        <v>#REF!</v>
      </c>
      <c r="R4" s="417" t="e">
        <f>P4+L4+N4</f>
        <v>#REF!</v>
      </c>
      <c r="S4" s="421" t="e">
        <f>R4-(3*$C4)</f>
        <v>#REF!</v>
      </c>
    </row>
    <row r="5" spans="1:19" x14ac:dyDescent="0.25">
      <c r="A5" t="s">
        <v>188</v>
      </c>
      <c r="B5" s="385" t="s">
        <v>18</v>
      </c>
      <c r="C5" s="422" t="e">
        <f>'Pque N Mundo I'!#REF!+'Pque N Mundo II'!#REF!</f>
        <v>#REF!</v>
      </c>
      <c r="D5" s="424" t="e">
        <f>'Pque N Mundo I'!#REF!+'Pque N Mundo II'!#REF!</f>
        <v>#REF!</v>
      </c>
      <c r="E5" s="423" t="e">
        <f t="shared" si="0"/>
        <v>#REF!</v>
      </c>
      <c r="F5" s="424" t="e">
        <f>'Pque N Mundo I'!#REF!+'Pque N Mundo II'!#REF!</f>
        <v>#REF!</v>
      </c>
      <c r="G5" s="425" t="e">
        <f t="shared" si="1"/>
        <v>#REF!</v>
      </c>
      <c r="H5" s="424" t="e">
        <f>'Pque N Mundo I'!#REF!+'Pque N Mundo II'!#REF!</f>
        <v>#REF!</v>
      </c>
      <c r="I5" s="416" t="e">
        <f t="shared" si="2"/>
        <v>#REF!</v>
      </c>
      <c r="J5" s="426" t="e">
        <f t="shared" ref="J5:J68" si="4">D5+F5+H5</f>
        <v>#REF!</v>
      </c>
      <c r="K5" s="427" t="e">
        <f t="shared" ref="K5:K64" si="5">J5-(3*$C5)</f>
        <v>#REF!</v>
      </c>
      <c r="L5" s="424" t="e">
        <f>'Pque N Mundo I'!#REF!+'Pque N Mundo II'!#REF!</f>
        <v>#REF!</v>
      </c>
      <c r="M5" s="425" t="e">
        <f t="shared" si="3"/>
        <v>#REF!</v>
      </c>
      <c r="N5" s="424" t="e">
        <f>'Pque N Mundo I'!#REF!+'Pque N Mundo II'!#REF!</f>
        <v>#REF!</v>
      </c>
      <c r="O5" s="425" t="e">
        <f>N5-$C5</f>
        <v>#REF!</v>
      </c>
      <c r="P5" s="424" t="e">
        <f>'Pque N Mundo I'!#REF!+'Pque N Mundo II'!#REF!</f>
        <v>#REF!</v>
      </c>
      <c r="Q5" s="416" t="e">
        <f t="shared" ref="Q5:Q68" si="6">P5-$C5</f>
        <v>#REF!</v>
      </c>
      <c r="R5" s="426" t="e">
        <f t="shared" ref="R5:R66" si="7">P5+L5+N5</f>
        <v>#REF!</v>
      </c>
      <c r="S5" s="428" t="e">
        <f t="shared" ref="S5:S64" si="8">R5-(3*$C5)</f>
        <v>#REF!</v>
      </c>
    </row>
    <row r="6" spans="1:19" x14ac:dyDescent="0.25">
      <c r="A6" t="s">
        <v>188</v>
      </c>
      <c r="B6" s="385" t="s">
        <v>19</v>
      </c>
      <c r="C6" s="422" t="e">
        <f>'Pque N Mundo I'!#REF!+'Pque N Mundo II'!#REF!</f>
        <v>#REF!</v>
      </c>
      <c r="D6" s="424" t="e">
        <f>'Pque N Mundo I'!#REF!+'Pque N Mundo II'!#REF!</f>
        <v>#REF!</v>
      </c>
      <c r="E6" s="423" t="e">
        <f t="shared" si="0"/>
        <v>#REF!</v>
      </c>
      <c r="F6" s="424" t="e">
        <f>'Pque N Mundo I'!#REF!+'Pque N Mundo II'!#REF!</f>
        <v>#REF!</v>
      </c>
      <c r="G6" s="425" t="e">
        <f t="shared" si="1"/>
        <v>#REF!</v>
      </c>
      <c r="H6" s="424" t="e">
        <f>'Pque N Mundo I'!#REF!+'Pque N Mundo II'!#REF!</f>
        <v>#REF!</v>
      </c>
      <c r="I6" s="416" t="e">
        <f t="shared" si="2"/>
        <v>#REF!</v>
      </c>
      <c r="J6" s="426" t="e">
        <f t="shared" si="4"/>
        <v>#REF!</v>
      </c>
      <c r="K6" s="427" t="e">
        <f t="shared" si="5"/>
        <v>#REF!</v>
      </c>
      <c r="L6" s="424" t="e">
        <f>'Pque N Mundo I'!#REF!+'Pque N Mundo II'!#REF!</f>
        <v>#REF!</v>
      </c>
      <c r="M6" s="425" t="e">
        <f t="shared" si="3"/>
        <v>#REF!</v>
      </c>
      <c r="N6" s="424" t="e">
        <f>'Pque N Mundo I'!#REF!+'Pque N Mundo II'!#REF!</f>
        <v>#REF!</v>
      </c>
      <c r="O6" s="425" t="e">
        <f t="shared" ref="O6:O69" si="9">N6-$C6</f>
        <v>#REF!</v>
      </c>
      <c r="P6" s="424" t="e">
        <f>'Pque N Mundo I'!#REF!+'Pque N Mundo II'!#REF!</f>
        <v>#REF!</v>
      </c>
      <c r="Q6" s="416" t="e">
        <f t="shared" si="6"/>
        <v>#REF!</v>
      </c>
      <c r="R6" s="426" t="e">
        <f t="shared" si="7"/>
        <v>#REF!</v>
      </c>
      <c r="S6" s="428" t="e">
        <f t="shared" si="8"/>
        <v>#REF!</v>
      </c>
    </row>
    <row r="7" spans="1:19" x14ac:dyDescent="0.25">
      <c r="A7" t="s">
        <v>188</v>
      </c>
      <c r="B7" s="385" t="s">
        <v>32</v>
      </c>
      <c r="C7" s="422" t="e">
        <f>'Pque N Mundo II'!#REF!</f>
        <v>#REF!</v>
      </c>
      <c r="D7" s="424" t="e">
        <f>'Pque N Mundo II'!#REF!</f>
        <v>#REF!</v>
      </c>
      <c r="E7" s="423" t="e">
        <f t="shared" si="0"/>
        <v>#REF!</v>
      </c>
      <c r="F7" s="424" t="e">
        <f>'Pque N Mundo II'!#REF!</f>
        <v>#REF!</v>
      </c>
      <c r="G7" s="425" t="e">
        <f t="shared" si="1"/>
        <v>#REF!</v>
      </c>
      <c r="H7" s="424" t="e">
        <f>'Pque N Mundo II'!#REF!</f>
        <v>#REF!</v>
      </c>
      <c r="I7" s="416" t="e">
        <f t="shared" si="2"/>
        <v>#REF!</v>
      </c>
      <c r="J7" s="426" t="e">
        <f t="shared" si="4"/>
        <v>#REF!</v>
      </c>
      <c r="K7" s="427" t="e">
        <f t="shared" si="5"/>
        <v>#REF!</v>
      </c>
      <c r="L7" s="424" t="e">
        <f>'Pque N Mundo II'!#REF!</f>
        <v>#REF!</v>
      </c>
      <c r="M7" s="425" t="e">
        <f t="shared" si="3"/>
        <v>#REF!</v>
      </c>
      <c r="N7" s="424" t="e">
        <f>'Pque N Mundo II'!#REF!</f>
        <v>#REF!</v>
      </c>
      <c r="O7" s="425" t="e">
        <f t="shared" si="9"/>
        <v>#REF!</v>
      </c>
      <c r="P7" s="424" t="e">
        <f>'Pque N Mundo II'!#REF!</f>
        <v>#REF!</v>
      </c>
      <c r="Q7" s="416" t="e">
        <f t="shared" si="6"/>
        <v>#REF!</v>
      </c>
      <c r="R7" s="426" t="e">
        <f t="shared" si="7"/>
        <v>#REF!</v>
      </c>
      <c r="S7" s="428" t="e">
        <f t="shared" si="8"/>
        <v>#REF!</v>
      </c>
    </row>
    <row r="8" spans="1:19" x14ac:dyDescent="0.25">
      <c r="A8" t="s">
        <v>188</v>
      </c>
      <c r="B8" s="385" t="s">
        <v>33</v>
      </c>
      <c r="C8" s="422" t="e">
        <f>'Pque N Mundo I'!#REF!+'Pque N Mundo II'!#REF!</f>
        <v>#REF!</v>
      </c>
      <c r="D8" s="424" t="e">
        <f>'Pque N Mundo I'!#REF!+'Pque N Mundo II'!#REF!</f>
        <v>#REF!</v>
      </c>
      <c r="E8" s="423" t="e">
        <f t="shared" si="0"/>
        <v>#REF!</v>
      </c>
      <c r="F8" s="424" t="e">
        <f>'Pque N Mundo I'!#REF!+'Pque N Mundo II'!#REF!</f>
        <v>#REF!</v>
      </c>
      <c r="G8" s="425" t="e">
        <f t="shared" si="1"/>
        <v>#REF!</v>
      </c>
      <c r="H8" s="424" t="e">
        <f>'Pque N Mundo I'!#REF!+'Pque N Mundo II'!#REF!</f>
        <v>#REF!</v>
      </c>
      <c r="I8" s="416" t="e">
        <f t="shared" si="2"/>
        <v>#REF!</v>
      </c>
      <c r="J8" s="426" t="e">
        <f t="shared" si="4"/>
        <v>#REF!</v>
      </c>
      <c r="K8" s="427" t="e">
        <f t="shared" si="5"/>
        <v>#REF!</v>
      </c>
      <c r="L8" s="424" t="e">
        <f>'Pque N Mundo I'!#REF!+'Pque N Mundo II'!#REF!</f>
        <v>#REF!</v>
      </c>
      <c r="M8" s="425" t="e">
        <f t="shared" si="3"/>
        <v>#REF!</v>
      </c>
      <c r="N8" s="424" t="e">
        <f>'Pque N Mundo I'!#REF!+'Pque N Mundo II'!#REF!</f>
        <v>#REF!</v>
      </c>
      <c r="O8" s="425" t="e">
        <f t="shared" si="9"/>
        <v>#REF!</v>
      </c>
      <c r="P8" s="424" t="e">
        <f>'Pque N Mundo I'!#REF!+'Pque N Mundo II'!#REF!</f>
        <v>#REF!</v>
      </c>
      <c r="Q8" s="416" t="e">
        <f t="shared" si="6"/>
        <v>#REF!</v>
      </c>
      <c r="R8" s="426" t="e">
        <f t="shared" si="7"/>
        <v>#REF!</v>
      </c>
      <c r="S8" s="428" t="e">
        <f t="shared" si="8"/>
        <v>#REF!</v>
      </c>
    </row>
    <row r="9" spans="1:19" x14ac:dyDescent="0.25">
      <c r="A9" t="s">
        <v>188</v>
      </c>
      <c r="B9" s="385" t="s">
        <v>20</v>
      </c>
      <c r="C9" s="422" t="e">
        <f>'Pque N Mundo I'!#REF!</f>
        <v>#REF!</v>
      </c>
      <c r="D9" s="424" t="e">
        <f>'Pque N Mundo I'!#REF!</f>
        <v>#REF!</v>
      </c>
      <c r="E9" s="423" t="e">
        <f t="shared" si="0"/>
        <v>#REF!</v>
      </c>
      <c r="F9" s="424" t="e">
        <f>'Pque N Mundo I'!#REF!</f>
        <v>#REF!</v>
      </c>
      <c r="G9" s="425" t="e">
        <f t="shared" si="1"/>
        <v>#REF!</v>
      </c>
      <c r="H9" s="424" t="e">
        <f>'Pque N Mundo I'!#REF!</f>
        <v>#REF!</v>
      </c>
      <c r="I9" s="416" t="e">
        <f t="shared" si="2"/>
        <v>#REF!</v>
      </c>
      <c r="J9" s="426" t="e">
        <f t="shared" si="4"/>
        <v>#REF!</v>
      </c>
      <c r="K9" s="427" t="e">
        <f t="shared" si="5"/>
        <v>#REF!</v>
      </c>
      <c r="L9" s="424" t="e">
        <f>'Pque N Mundo I'!#REF!</f>
        <v>#REF!</v>
      </c>
      <c r="M9" s="425" t="e">
        <f t="shared" si="3"/>
        <v>#REF!</v>
      </c>
      <c r="N9" s="424" t="e">
        <f>'Pque N Mundo I'!#REF!</f>
        <v>#REF!</v>
      </c>
      <c r="O9" s="425" t="e">
        <f t="shared" si="9"/>
        <v>#REF!</v>
      </c>
      <c r="P9" s="424" t="e">
        <f>'Pque N Mundo I'!#REF!</f>
        <v>#REF!</v>
      </c>
      <c r="Q9" s="416" t="e">
        <f t="shared" si="6"/>
        <v>#REF!</v>
      </c>
      <c r="R9" s="426" t="e">
        <f t="shared" si="7"/>
        <v>#REF!</v>
      </c>
      <c r="S9" s="428" t="e">
        <f t="shared" si="8"/>
        <v>#REF!</v>
      </c>
    </row>
    <row r="10" spans="1:19" x14ac:dyDescent="0.25">
      <c r="A10" t="s">
        <v>188</v>
      </c>
      <c r="B10" s="385" t="s">
        <v>21</v>
      </c>
      <c r="C10" s="422" t="e">
        <f>'Pque N Mundo I'!#REF!+'Pque N Mundo II'!#REF!</f>
        <v>#REF!</v>
      </c>
      <c r="D10" s="424" t="e">
        <f>'Pque N Mundo I'!#REF!+'Pque N Mundo II'!#REF!</f>
        <v>#REF!</v>
      </c>
      <c r="E10" s="423" t="e">
        <f t="shared" si="0"/>
        <v>#REF!</v>
      </c>
      <c r="F10" s="424" t="e">
        <f>'Pque N Mundo I'!#REF!+'Pque N Mundo II'!#REF!</f>
        <v>#REF!</v>
      </c>
      <c r="G10" s="425" t="e">
        <f t="shared" si="1"/>
        <v>#REF!</v>
      </c>
      <c r="H10" s="424" t="e">
        <f>'Pque N Mundo I'!#REF!+'Pque N Mundo II'!#REF!</f>
        <v>#REF!</v>
      </c>
      <c r="I10" s="416" t="e">
        <f t="shared" si="2"/>
        <v>#REF!</v>
      </c>
      <c r="J10" s="426" t="e">
        <f t="shared" si="4"/>
        <v>#REF!</v>
      </c>
      <c r="K10" s="427" t="e">
        <f t="shared" si="5"/>
        <v>#REF!</v>
      </c>
      <c r="L10" s="424" t="e">
        <f>'Pque N Mundo I'!#REF!+'Pque N Mundo II'!#REF!</f>
        <v>#REF!</v>
      </c>
      <c r="M10" s="425" t="e">
        <f t="shared" si="3"/>
        <v>#REF!</v>
      </c>
      <c r="N10" s="424" t="e">
        <f>'Pque N Mundo I'!#REF!+'Pque N Mundo II'!#REF!</f>
        <v>#REF!</v>
      </c>
      <c r="O10" s="425" t="e">
        <f t="shared" si="9"/>
        <v>#REF!</v>
      </c>
      <c r="P10" s="424" t="e">
        <f>'Pque N Mundo I'!#REF!+'Pque N Mundo II'!#REF!</f>
        <v>#REF!</v>
      </c>
      <c r="Q10" s="416" t="e">
        <f t="shared" si="6"/>
        <v>#REF!</v>
      </c>
      <c r="R10" s="426" t="e">
        <f t="shared" si="7"/>
        <v>#REF!</v>
      </c>
      <c r="S10" s="428" t="e">
        <f t="shared" si="8"/>
        <v>#REF!</v>
      </c>
    </row>
    <row r="11" spans="1:19" x14ac:dyDescent="0.25">
      <c r="A11" t="s">
        <v>188</v>
      </c>
      <c r="B11" s="385" t="s">
        <v>44</v>
      </c>
      <c r="C11" s="422" t="e">
        <f>'Pque N Mundo I'!#REF!+'Pque N Mundo II'!#REF!</f>
        <v>#REF!</v>
      </c>
      <c r="D11" s="424" t="e">
        <f>'Pque N Mundo I'!#REF!+'Pque N Mundo II'!#REF!</f>
        <v>#REF!</v>
      </c>
      <c r="E11" s="423" t="e">
        <f t="shared" si="0"/>
        <v>#REF!</v>
      </c>
      <c r="F11" s="424" t="e">
        <f>'Pque N Mundo I'!#REF!+'Pque N Mundo II'!#REF!</f>
        <v>#REF!</v>
      </c>
      <c r="G11" s="425" t="e">
        <f t="shared" si="1"/>
        <v>#REF!</v>
      </c>
      <c r="H11" s="424" t="e">
        <f>'Pque N Mundo I'!#REF!+'Pque N Mundo II'!#REF!</f>
        <v>#REF!</v>
      </c>
      <c r="I11" s="416" t="e">
        <f t="shared" si="2"/>
        <v>#REF!</v>
      </c>
      <c r="J11" s="426" t="e">
        <f t="shared" si="4"/>
        <v>#REF!</v>
      </c>
      <c r="K11" s="427" t="e">
        <f t="shared" si="5"/>
        <v>#REF!</v>
      </c>
      <c r="L11" s="424" t="e">
        <f>'Pque N Mundo I'!#REF!+'Pque N Mundo II'!#REF!</f>
        <v>#REF!</v>
      </c>
      <c r="M11" s="425" t="e">
        <f t="shared" si="3"/>
        <v>#REF!</v>
      </c>
      <c r="N11" s="424" t="e">
        <f>'Pque N Mundo I'!#REF!+'Pque N Mundo II'!#REF!</f>
        <v>#REF!</v>
      </c>
      <c r="O11" s="425" t="e">
        <f t="shared" si="9"/>
        <v>#REF!</v>
      </c>
      <c r="P11" s="424" t="e">
        <f>'Pque N Mundo I'!#REF!+'Pque N Mundo II'!#REF!</f>
        <v>#REF!</v>
      </c>
      <c r="Q11" s="416" t="e">
        <f t="shared" si="6"/>
        <v>#REF!</v>
      </c>
      <c r="R11" s="426" t="e">
        <f t="shared" si="7"/>
        <v>#REF!</v>
      </c>
      <c r="S11" s="428" t="e">
        <f t="shared" si="8"/>
        <v>#REF!</v>
      </c>
    </row>
    <row r="12" spans="1:19" x14ac:dyDescent="0.25">
      <c r="A12" t="s">
        <v>188</v>
      </c>
      <c r="B12" s="385" t="s">
        <v>22</v>
      </c>
      <c r="C12" s="422" t="e">
        <f>'Pque N Mundo I'!#REF!</f>
        <v>#REF!</v>
      </c>
      <c r="D12" s="424" t="e">
        <f>'Pque N Mundo I'!#REF!</f>
        <v>#REF!</v>
      </c>
      <c r="E12" s="423" t="e">
        <f t="shared" si="0"/>
        <v>#REF!</v>
      </c>
      <c r="F12" s="424" t="e">
        <f>'Pque N Mundo I'!#REF!</f>
        <v>#REF!</v>
      </c>
      <c r="G12" s="425" t="e">
        <f t="shared" si="1"/>
        <v>#REF!</v>
      </c>
      <c r="H12" s="424" t="e">
        <f>'Pque N Mundo I'!#REF!</f>
        <v>#REF!</v>
      </c>
      <c r="I12" s="416" t="e">
        <f t="shared" si="2"/>
        <v>#REF!</v>
      </c>
      <c r="J12" s="426" t="e">
        <f t="shared" si="4"/>
        <v>#REF!</v>
      </c>
      <c r="K12" s="427" t="e">
        <f t="shared" si="5"/>
        <v>#REF!</v>
      </c>
      <c r="L12" s="424" t="e">
        <f>'Pque N Mundo I'!#REF!</f>
        <v>#REF!</v>
      </c>
      <c r="M12" s="425" t="e">
        <f t="shared" si="3"/>
        <v>#REF!</v>
      </c>
      <c r="N12" s="424" t="e">
        <f>'Pque N Mundo I'!#REF!</f>
        <v>#REF!</v>
      </c>
      <c r="O12" s="425" t="e">
        <f t="shared" si="9"/>
        <v>#REF!</v>
      </c>
      <c r="P12" s="424" t="e">
        <f>'Pque N Mundo I'!#REF!</f>
        <v>#REF!</v>
      </c>
      <c r="Q12" s="416" t="e">
        <f t="shared" si="6"/>
        <v>#REF!</v>
      </c>
      <c r="R12" s="426" t="e">
        <f t="shared" si="7"/>
        <v>#REF!</v>
      </c>
      <c r="S12" s="428" t="e">
        <f t="shared" si="8"/>
        <v>#REF!</v>
      </c>
    </row>
    <row r="13" spans="1:19" x14ac:dyDescent="0.25">
      <c r="A13" t="s">
        <v>188</v>
      </c>
      <c r="B13" s="385" t="s">
        <v>23</v>
      </c>
      <c r="C13" s="422" t="e">
        <f>'Pque N Mundo I'!#REF!+'Pque N Mundo II'!#REF!</f>
        <v>#REF!</v>
      </c>
      <c r="D13" s="424" t="e">
        <f>'Pque N Mundo I'!#REF!+'Pque N Mundo II'!#REF!</f>
        <v>#REF!</v>
      </c>
      <c r="E13" s="423" t="e">
        <f t="shared" si="0"/>
        <v>#REF!</v>
      </c>
      <c r="F13" s="424" t="e">
        <f>'Pque N Mundo I'!#REF!+'Pque N Mundo II'!#REF!</f>
        <v>#REF!</v>
      </c>
      <c r="G13" s="425" t="e">
        <f t="shared" si="1"/>
        <v>#REF!</v>
      </c>
      <c r="H13" s="424" t="e">
        <f>'Pque N Mundo I'!#REF!+'Pque N Mundo II'!#REF!</f>
        <v>#REF!</v>
      </c>
      <c r="I13" s="416" t="e">
        <f t="shared" si="2"/>
        <v>#REF!</v>
      </c>
      <c r="J13" s="426" t="e">
        <f t="shared" si="4"/>
        <v>#REF!</v>
      </c>
      <c r="K13" s="427" t="e">
        <f t="shared" si="5"/>
        <v>#REF!</v>
      </c>
      <c r="L13" s="424" t="e">
        <f>'Pque N Mundo I'!#REF!+'Pque N Mundo II'!#REF!</f>
        <v>#REF!</v>
      </c>
      <c r="M13" s="425" t="e">
        <f t="shared" si="3"/>
        <v>#REF!</v>
      </c>
      <c r="N13" s="424" t="e">
        <f>'Pque N Mundo I'!#REF!+'Pque N Mundo II'!#REF!</f>
        <v>#REF!</v>
      </c>
      <c r="O13" s="425" t="e">
        <f t="shared" si="9"/>
        <v>#REF!</v>
      </c>
      <c r="P13" s="424" t="e">
        <f>'Pque N Mundo I'!#REF!+'Pque N Mundo II'!#REF!</f>
        <v>#REF!</v>
      </c>
      <c r="Q13" s="416" t="e">
        <f t="shared" si="6"/>
        <v>#REF!</v>
      </c>
      <c r="R13" s="426" t="e">
        <f t="shared" si="7"/>
        <v>#REF!</v>
      </c>
      <c r="S13" s="428" t="e">
        <f t="shared" si="8"/>
        <v>#REF!</v>
      </c>
    </row>
    <row r="14" spans="1:19" x14ac:dyDescent="0.25">
      <c r="A14" t="s">
        <v>188</v>
      </c>
      <c r="B14" s="385" t="s">
        <v>24</v>
      </c>
      <c r="C14" s="422" t="e">
        <f>'Pque N Mundo I'!#REF!+'Pque N Mundo II'!#REF!</f>
        <v>#REF!</v>
      </c>
      <c r="D14" s="424" t="e">
        <f>'Pque N Mundo I'!#REF!+'Pque N Mundo II'!#REF!</f>
        <v>#REF!</v>
      </c>
      <c r="E14" s="423" t="e">
        <f t="shared" si="0"/>
        <v>#REF!</v>
      </c>
      <c r="F14" s="424" t="e">
        <f>'Pque N Mundo I'!#REF!+'Pque N Mundo II'!#REF!</f>
        <v>#REF!</v>
      </c>
      <c r="G14" s="425" t="e">
        <f t="shared" si="1"/>
        <v>#REF!</v>
      </c>
      <c r="H14" s="424" t="e">
        <f>'Pque N Mundo I'!#REF!+'Pque N Mundo II'!#REF!</f>
        <v>#REF!</v>
      </c>
      <c r="I14" s="416" t="e">
        <f t="shared" si="2"/>
        <v>#REF!</v>
      </c>
      <c r="J14" s="426" t="e">
        <f t="shared" si="4"/>
        <v>#REF!</v>
      </c>
      <c r="K14" s="427" t="e">
        <f t="shared" si="5"/>
        <v>#REF!</v>
      </c>
      <c r="L14" s="424" t="e">
        <f>'Pque N Mundo I'!#REF!+'Pque N Mundo II'!#REF!</f>
        <v>#REF!</v>
      </c>
      <c r="M14" s="425" t="e">
        <f t="shared" si="3"/>
        <v>#REF!</v>
      </c>
      <c r="N14" s="424" t="e">
        <f>'Pque N Mundo I'!#REF!+'Pque N Mundo II'!#REF!</f>
        <v>#REF!</v>
      </c>
      <c r="O14" s="425" t="e">
        <f t="shared" si="9"/>
        <v>#REF!</v>
      </c>
      <c r="P14" s="424" t="e">
        <f>'Pque N Mundo I'!#REF!+'Pque N Mundo II'!#REF!</f>
        <v>#REF!</v>
      </c>
      <c r="Q14" s="416" t="e">
        <f t="shared" si="6"/>
        <v>#REF!</v>
      </c>
      <c r="R14" s="426" t="e">
        <f t="shared" si="7"/>
        <v>#REF!</v>
      </c>
      <c r="S14" s="428" t="e">
        <f t="shared" si="8"/>
        <v>#REF!</v>
      </c>
    </row>
    <row r="15" spans="1:19" x14ac:dyDescent="0.25">
      <c r="A15" t="s">
        <v>188</v>
      </c>
      <c r="B15" s="385" t="s">
        <v>25</v>
      </c>
      <c r="C15" s="422" t="e">
        <f>'Pque N Mundo I'!#REF!+'Pque N Mundo II'!#REF!</f>
        <v>#REF!</v>
      </c>
      <c r="D15" s="424" t="e">
        <f>'Pque N Mundo I'!#REF!+'Pque N Mundo II'!#REF!</f>
        <v>#REF!</v>
      </c>
      <c r="E15" s="423" t="e">
        <f t="shared" si="0"/>
        <v>#REF!</v>
      </c>
      <c r="F15" s="424" t="e">
        <f>'Pque N Mundo I'!#REF!+'Pque N Mundo II'!#REF!</f>
        <v>#REF!</v>
      </c>
      <c r="G15" s="425" t="e">
        <f t="shared" si="1"/>
        <v>#REF!</v>
      </c>
      <c r="H15" s="424" t="e">
        <f>'Pque N Mundo I'!#REF!+'Pque N Mundo II'!#REF!</f>
        <v>#REF!</v>
      </c>
      <c r="I15" s="416" t="e">
        <f t="shared" si="2"/>
        <v>#REF!</v>
      </c>
      <c r="J15" s="426" t="e">
        <f t="shared" si="4"/>
        <v>#REF!</v>
      </c>
      <c r="K15" s="427" t="e">
        <f t="shared" si="5"/>
        <v>#REF!</v>
      </c>
      <c r="L15" s="424" t="e">
        <f>'Pque N Mundo I'!#REF!+'Pque N Mundo II'!#REF!</f>
        <v>#REF!</v>
      </c>
      <c r="M15" s="425" t="e">
        <f t="shared" si="3"/>
        <v>#REF!</v>
      </c>
      <c r="N15" s="424" t="e">
        <f>'Pque N Mundo I'!#REF!+'Pque N Mundo II'!#REF!</f>
        <v>#REF!</v>
      </c>
      <c r="O15" s="425" t="e">
        <f t="shared" si="9"/>
        <v>#REF!</v>
      </c>
      <c r="P15" s="424" t="e">
        <f>'Pque N Mundo I'!#REF!+'Pque N Mundo II'!#REF!</f>
        <v>#REF!</v>
      </c>
      <c r="Q15" s="416" t="e">
        <f t="shared" si="6"/>
        <v>#REF!</v>
      </c>
      <c r="R15" s="426" t="e">
        <f t="shared" si="7"/>
        <v>#REF!</v>
      </c>
      <c r="S15" s="428" t="e">
        <f t="shared" si="8"/>
        <v>#REF!</v>
      </c>
    </row>
    <row r="16" spans="1:19" x14ac:dyDescent="0.25">
      <c r="A16" t="s">
        <v>188</v>
      </c>
      <c r="B16" s="385" t="s">
        <v>26</v>
      </c>
      <c r="C16" s="422" t="e">
        <f>'Pque N Mundo I'!#REF!+'Pque N Mundo II'!#REF!</f>
        <v>#REF!</v>
      </c>
      <c r="D16" s="424" t="e">
        <f>'Pque N Mundo I'!#REF!+'Pque N Mundo II'!#REF!</f>
        <v>#REF!</v>
      </c>
      <c r="E16" s="423" t="e">
        <f t="shared" si="0"/>
        <v>#REF!</v>
      </c>
      <c r="F16" s="424" t="e">
        <f>'Pque N Mundo I'!#REF!+'Pque N Mundo II'!#REF!</f>
        <v>#REF!</v>
      </c>
      <c r="G16" s="425" t="e">
        <f t="shared" si="1"/>
        <v>#REF!</v>
      </c>
      <c r="H16" s="424" t="e">
        <f>'Pque N Mundo I'!#REF!+'Pque N Mundo II'!#REF!</f>
        <v>#REF!</v>
      </c>
      <c r="I16" s="416" t="e">
        <f t="shared" si="2"/>
        <v>#REF!</v>
      </c>
      <c r="J16" s="426" t="e">
        <f t="shared" si="4"/>
        <v>#REF!</v>
      </c>
      <c r="K16" s="427" t="e">
        <f t="shared" si="5"/>
        <v>#REF!</v>
      </c>
      <c r="L16" s="424" t="e">
        <f>'Pque N Mundo I'!#REF!+'Pque N Mundo II'!#REF!</f>
        <v>#REF!</v>
      </c>
      <c r="M16" s="425" t="e">
        <f t="shared" si="3"/>
        <v>#REF!</v>
      </c>
      <c r="N16" s="424" t="e">
        <f>'Pque N Mundo I'!#REF!+'Pque N Mundo II'!#REF!</f>
        <v>#REF!</v>
      </c>
      <c r="O16" s="425" t="e">
        <f t="shared" si="9"/>
        <v>#REF!</v>
      </c>
      <c r="P16" s="424" t="e">
        <f>'Pque N Mundo I'!#REF!+'Pque N Mundo II'!#REF!</f>
        <v>#REF!</v>
      </c>
      <c r="Q16" s="416" t="e">
        <f t="shared" si="6"/>
        <v>#REF!</v>
      </c>
      <c r="R16" s="426" t="e">
        <f t="shared" si="7"/>
        <v>#REF!</v>
      </c>
      <c r="S16" s="428" t="e">
        <f t="shared" si="8"/>
        <v>#REF!</v>
      </c>
    </row>
    <row r="17" spans="1:19" ht="15.75" thickBot="1" x14ac:dyDescent="0.3">
      <c r="A17" t="s">
        <v>188</v>
      </c>
      <c r="B17" s="386" t="s">
        <v>34</v>
      </c>
      <c r="C17" s="429" t="e">
        <f>'Pque N Mundo I'!#REF!+'Pque N Mundo II'!#REF!</f>
        <v>#REF!</v>
      </c>
      <c r="D17" s="431" t="e">
        <f>'Pque N Mundo I'!#REF!+'Pque N Mundo II'!#REF!</f>
        <v>#REF!</v>
      </c>
      <c r="E17" s="430" t="e">
        <f t="shared" si="0"/>
        <v>#REF!</v>
      </c>
      <c r="F17" s="431" t="e">
        <f>'Pque N Mundo I'!#REF!+'Pque N Mundo II'!#REF!</f>
        <v>#REF!</v>
      </c>
      <c r="G17" s="432" t="e">
        <f t="shared" si="1"/>
        <v>#REF!</v>
      </c>
      <c r="H17" s="431" t="e">
        <f>'Pque N Mundo I'!#REF!+'Pque N Mundo II'!#REF!</f>
        <v>#REF!</v>
      </c>
      <c r="I17" s="432" t="e">
        <f t="shared" si="2"/>
        <v>#REF!</v>
      </c>
      <c r="J17" s="433" t="e">
        <f t="shared" si="4"/>
        <v>#REF!</v>
      </c>
      <c r="K17" s="434" t="e">
        <f t="shared" si="5"/>
        <v>#REF!</v>
      </c>
      <c r="L17" s="431" t="e">
        <f>'Pque N Mundo I'!#REF!+'Pque N Mundo II'!#REF!</f>
        <v>#REF!</v>
      </c>
      <c r="M17" s="432" t="e">
        <f t="shared" si="3"/>
        <v>#REF!</v>
      </c>
      <c r="N17" s="431" t="e">
        <f>'Pque N Mundo I'!#REF!+'Pque N Mundo II'!#REF!</f>
        <v>#REF!</v>
      </c>
      <c r="O17" s="432" t="e">
        <f t="shared" si="9"/>
        <v>#REF!</v>
      </c>
      <c r="P17" s="431" t="e">
        <f>'Pque N Mundo I'!#REF!+'Pque N Mundo II'!#REF!</f>
        <v>#REF!</v>
      </c>
      <c r="Q17" s="432" t="e">
        <f t="shared" si="6"/>
        <v>#REF!</v>
      </c>
      <c r="R17" s="433" t="e">
        <f t="shared" si="7"/>
        <v>#REF!</v>
      </c>
      <c r="S17" s="435" t="e">
        <f t="shared" si="8"/>
        <v>#REF!</v>
      </c>
    </row>
    <row r="18" spans="1:19" ht="15.75" thickBot="1" x14ac:dyDescent="0.3">
      <c r="B18" s="57" t="s">
        <v>209</v>
      </c>
      <c r="C18" s="436" t="e">
        <f>SUM(C4:C17)</f>
        <v>#REF!</v>
      </c>
      <c r="D18" s="438" t="e">
        <f t="shared" ref="D18:L18" si="10">SUM(D4:D17)</f>
        <v>#REF!</v>
      </c>
      <c r="E18" s="437" t="e">
        <f t="shared" si="0"/>
        <v>#REF!</v>
      </c>
      <c r="F18" s="438" t="e">
        <f t="shared" si="10"/>
        <v>#REF!</v>
      </c>
      <c r="G18" s="439" t="e">
        <f t="shared" si="1"/>
        <v>#REF!</v>
      </c>
      <c r="H18" s="438" t="e">
        <f t="shared" ref="H18" si="11">SUM(H4:H17)</f>
        <v>#REF!</v>
      </c>
      <c r="I18" s="439" t="e">
        <f t="shared" si="2"/>
        <v>#REF!</v>
      </c>
      <c r="J18" s="440" t="e">
        <f t="shared" si="4"/>
        <v>#REF!</v>
      </c>
      <c r="K18" s="441" t="e">
        <f t="shared" si="5"/>
        <v>#REF!</v>
      </c>
      <c r="L18" s="438" t="e">
        <f t="shared" si="10"/>
        <v>#REF!</v>
      </c>
      <c r="M18" s="439" t="e">
        <f t="shared" si="3"/>
        <v>#REF!</v>
      </c>
      <c r="N18" s="438" t="e">
        <f t="shared" ref="N18" si="12">SUM(N4:N17)</f>
        <v>#REF!</v>
      </c>
      <c r="O18" s="439" t="e">
        <f t="shared" si="9"/>
        <v>#REF!</v>
      </c>
      <c r="P18" s="438" t="e">
        <f t="shared" ref="P18" si="13">SUM(P4:P17)</f>
        <v>#REF!</v>
      </c>
      <c r="Q18" s="439" t="e">
        <f t="shared" si="6"/>
        <v>#REF!</v>
      </c>
      <c r="R18" s="440" t="e">
        <f t="shared" si="7"/>
        <v>#REF!</v>
      </c>
      <c r="S18" s="442" t="e">
        <f t="shared" si="8"/>
        <v>#REF!</v>
      </c>
    </row>
    <row r="19" spans="1:19" ht="15.75" thickTop="1" x14ac:dyDescent="0.25">
      <c r="A19" t="s">
        <v>187</v>
      </c>
      <c r="B19" s="40" t="s">
        <v>35</v>
      </c>
      <c r="C19" s="413" t="e">
        <f>'Pque N Mundo II'!#REF!</f>
        <v>#REF!</v>
      </c>
      <c r="D19" s="415" t="e">
        <f>'Pque N Mundo II'!#REF!</f>
        <v>#REF!</v>
      </c>
      <c r="E19" s="414" t="e">
        <f t="shared" si="0"/>
        <v>#REF!</v>
      </c>
      <c r="F19" s="415" t="e">
        <f>'Pque N Mundo II'!#REF!</f>
        <v>#REF!</v>
      </c>
      <c r="G19" s="416" t="e">
        <f t="shared" si="1"/>
        <v>#REF!</v>
      </c>
      <c r="H19" s="415" t="e">
        <f>'Pque N Mundo II'!#REF!</f>
        <v>#REF!</v>
      </c>
      <c r="I19" s="416" t="e">
        <f t="shared" si="2"/>
        <v>#REF!</v>
      </c>
      <c r="J19" s="417" t="e">
        <f t="shared" si="4"/>
        <v>#REF!</v>
      </c>
      <c r="K19" s="418" t="e">
        <f t="shared" si="5"/>
        <v>#REF!</v>
      </c>
      <c r="L19" s="415" t="e">
        <f>'Pque N Mundo II'!#REF!</f>
        <v>#REF!</v>
      </c>
      <c r="M19" s="419" t="e">
        <f t="shared" si="3"/>
        <v>#REF!</v>
      </c>
      <c r="N19" s="420" t="e">
        <f>'Pque N Mundo II'!#REF!</f>
        <v>#REF!</v>
      </c>
      <c r="O19" s="416" t="e">
        <f t="shared" si="9"/>
        <v>#REF!</v>
      </c>
      <c r="P19" s="415" t="e">
        <f>'Pque N Mundo II'!#REF!</f>
        <v>#REF!</v>
      </c>
      <c r="Q19" s="416" t="e">
        <f t="shared" si="6"/>
        <v>#REF!</v>
      </c>
      <c r="R19" s="417" t="e">
        <f t="shared" si="7"/>
        <v>#REF!</v>
      </c>
      <c r="S19" s="421" t="e">
        <f t="shared" si="8"/>
        <v>#REF!</v>
      </c>
    </row>
    <row r="20" spans="1:19" x14ac:dyDescent="0.25">
      <c r="A20" t="s">
        <v>187</v>
      </c>
      <c r="B20" s="387" t="s">
        <v>36</v>
      </c>
      <c r="C20" s="422" t="e">
        <f>'Pque N Mundo II'!#REF!</f>
        <v>#REF!</v>
      </c>
      <c r="D20" s="424" t="e">
        <f>'Pque N Mundo II'!#REF!</f>
        <v>#REF!</v>
      </c>
      <c r="E20" s="423" t="e">
        <f t="shared" si="0"/>
        <v>#REF!</v>
      </c>
      <c r="F20" s="424" t="e">
        <f>'Pque N Mundo II'!#REF!</f>
        <v>#REF!</v>
      </c>
      <c r="G20" s="425" t="e">
        <f t="shared" si="1"/>
        <v>#REF!</v>
      </c>
      <c r="H20" s="424" t="e">
        <f>'Pque N Mundo II'!#REF!</f>
        <v>#REF!</v>
      </c>
      <c r="I20" s="416" t="e">
        <f t="shared" si="2"/>
        <v>#REF!</v>
      </c>
      <c r="J20" s="426" t="e">
        <f t="shared" si="4"/>
        <v>#REF!</v>
      </c>
      <c r="K20" s="427" t="e">
        <f t="shared" si="5"/>
        <v>#REF!</v>
      </c>
      <c r="L20" s="424" t="e">
        <f>'Pque N Mundo II'!#REF!</f>
        <v>#REF!</v>
      </c>
      <c r="M20" s="425" t="e">
        <f t="shared" si="3"/>
        <v>#REF!</v>
      </c>
      <c r="N20" s="424" t="e">
        <f>'Pque N Mundo II'!#REF!</f>
        <v>#REF!</v>
      </c>
      <c r="O20" s="425" t="e">
        <f t="shared" si="9"/>
        <v>#REF!</v>
      </c>
      <c r="P20" s="424" t="e">
        <f>'Pque N Mundo II'!#REF!</f>
        <v>#REF!</v>
      </c>
      <c r="Q20" s="416" t="e">
        <f t="shared" si="6"/>
        <v>#REF!</v>
      </c>
      <c r="R20" s="426" t="e">
        <f t="shared" si="7"/>
        <v>#REF!</v>
      </c>
      <c r="S20" s="428" t="e">
        <f t="shared" si="8"/>
        <v>#REF!</v>
      </c>
    </row>
    <row r="21" spans="1:19" x14ac:dyDescent="0.25">
      <c r="A21" t="s">
        <v>187</v>
      </c>
      <c r="B21" s="387" t="s">
        <v>37</v>
      </c>
      <c r="C21" s="422" t="e">
        <f>'Pque N Mundo II'!#REF!</f>
        <v>#REF!</v>
      </c>
      <c r="D21" s="424" t="e">
        <f>'Pque N Mundo II'!#REF!</f>
        <v>#REF!</v>
      </c>
      <c r="E21" s="423" t="e">
        <f t="shared" si="0"/>
        <v>#REF!</v>
      </c>
      <c r="F21" s="424" t="e">
        <f>'Pque N Mundo II'!#REF!</f>
        <v>#REF!</v>
      </c>
      <c r="G21" s="425" t="e">
        <f t="shared" si="1"/>
        <v>#REF!</v>
      </c>
      <c r="H21" s="424" t="e">
        <f>'Pque N Mundo II'!#REF!</f>
        <v>#REF!</v>
      </c>
      <c r="I21" s="416" t="e">
        <f t="shared" si="2"/>
        <v>#REF!</v>
      </c>
      <c r="J21" s="426" t="e">
        <f t="shared" si="4"/>
        <v>#REF!</v>
      </c>
      <c r="K21" s="427" t="e">
        <f t="shared" si="5"/>
        <v>#REF!</v>
      </c>
      <c r="L21" s="424" t="e">
        <f>'Pque N Mundo II'!#REF!</f>
        <v>#REF!</v>
      </c>
      <c r="M21" s="425" t="e">
        <f t="shared" si="3"/>
        <v>#REF!</v>
      </c>
      <c r="N21" s="424" t="e">
        <f>'Pque N Mundo II'!#REF!</f>
        <v>#REF!</v>
      </c>
      <c r="O21" s="425" t="e">
        <f t="shared" si="9"/>
        <v>#REF!</v>
      </c>
      <c r="P21" s="424" t="e">
        <f>'Pque N Mundo II'!#REF!</f>
        <v>#REF!</v>
      </c>
      <c r="Q21" s="416" t="e">
        <f t="shared" si="6"/>
        <v>#REF!</v>
      </c>
      <c r="R21" s="426" t="e">
        <f t="shared" si="7"/>
        <v>#REF!</v>
      </c>
      <c r="S21" s="428" t="e">
        <f t="shared" si="8"/>
        <v>#REF!</v>
      </c>
    </row>
    <row r="22" spans="1:19" x14ac:dyDescent="0.25">
      <c r="A22" t="s">
        <v>187</v>
      </c>
      <c r="B22" s="387" t="s">
        <v>39</v>
      </c>
      <c r="C22" s="422" t="e">
        <f>'Pque N Mundo II'!#REF!</f>
        <v>#REF!</v>
      </c>
      <c r="D22" s="424" t="e">
        <f>'Pque N Mundo II'!#REF!</f>
        <v>#REF!</v>
      </c>
      <c r="E22" s="423" t="e">
        <f t="shared" si="0"/>
        <v>#REF!</v>
      </c>
      <c r="F22" s="424" t="e">
        <f>'Pque N Mundo II'!#REF!</f>
        <v>#REF!</v>
      </c>
      <c r="G22" s="425" t="e">
        <f t="shared" si="1"/>
        <v>#REF!</v>
      </c>
      <c r="H22" s="424" t="e">
        <f>'Pque N Mundo II'!#REF!</f>
        <v>#REF!</v>
      </c>
      <c r="I22" s="416" t="e">
        <f t="shared" si="2"/>
        <v>#REF!</v>
      </c>
      <c r="J22" s="426" t="e">
        <f t="shared" si="4"/>
        <v>#REF!</v>
      </c>
      <c r="K22" s="427" t="e">
        <f t="shared" si="5"/>
        <v>#REF!</v>
      </c>
      <c r="L22" s="424" t="e">
        <f>'Pque N Mundo II'!#REF!</f>
        <v>#REF!</v>
      </c>
      <c r="M22" s="425" t="e">
        <f t="shared" si="3"/>
        <v>#REF!</v>
      </c>
      <c r="N22" s="424" t="e">
        <f>'Pque N Mundo II'!#REF!</f>
        <v>#REF!</v>
      </c>
      <c r="O22" s="425" t="e">
        <f t="shared" si="9"/>
        <v>#REF!</v>
      </c>
      <c r="P22" s="424" t="e">
        <f>'Pque N Mundo II'!#REF!</f>
        <v>#REF!</v>
      </c>
      <c r="Q22" s="416" t="e">
        <f t="shared" si="6"/>
        <v>#REF!</v>
      </c>
      <c r="R22" s="426" t="e">
        <f t="shared" si="7"/>
        <v>#REF!</v>
      </c>
      <c r="S22" s="428" t="e">
        <f t="shared" si="8"/>
        <v>#REF!</v>
      </c>
    </row>
    <row r="23" spans="1:19" x14ac:dyDescent="0.25">
      <c r="A23" t="s">
        <v>187</v>
      </c>
      <c r="B23" s="387" t="s">
        <v>45</v>
      </c>
      <c r="C23" s="422" t="e">
        <f>'Pque N Mundo II'!#REF!</f>
        <v>#REF!</v>
      </c>
      <c r="D23" s="424" t="e">
        <f>'Pque N Mundo II'!#REF!</f>
        <v>#REF!</v>
      </c>
      <c r="E23" s="423" t="e">
        <f t="shared" si="0"/>
        <v>#REF!</v>
      </c>
      <c r="F23" s="424" t="e">
        <f>'Pque N Mundo II'!#REF!</f>
        <v>#REF!</v>
      </c>
      <c r="G23" s="425" t="e">
        <f t="shared" si="1"/>
        <v>#REF!</v>
      </c>
      <c r="H23" s="424" t="e">
        <f>'Pque N Mundo II'!#REF!</f>
        <v>#REF!</v>
      </c>
      <c r="I23" s="416" t="e">
        <f t="shared" si="2"/>
        <v>#REF!</v>
      </c>
      <c r="J23" s="426" t="e">
        <f t="shared" si="4"/>
        <v>#REF!</v>
      </c>
      <c r="K23" s="427" t="e">
        <f t="shared" si="5"/>
        <v>#REF!</v>
      </c>
      <c r="L23" s="424" t="e">
        <f>'Pque N Mundo II'!#REF!</f>
        <v>#REF!</v>
      </c>
      <c r="M23" s="425" t="e">
        <f t="shared" si="3"/>
        <v>#REF!</v>
      </c>
      <c r="N23" s="424" t="e">
        <f>'Pque N Mundo II'!#REF!</f>
        <v>#REF!</v>
      </c>
      <c r="O23" s="425" t="e">
        <f t="shared" si="9"/>
        <v>#REF!</v>
      </c>
      <c r="P23" s="424" t="e">
        <f>'Pque N Mundo II'!#REF!</f>
        <v>#REF!</v>
      </c>
      <c r="Q23" s="416" t="e">
        <f t="shared" si="6"/>
        <v>#REF!</v>
      </c>
      <c r="R23" s="426" t="e">
        <f t="shared" si="7"/>
        <v>#REF!</v>
      </c>
      <c r="S23" s="428" t="e">
        <f t="shared" si="8"/>
        <v>#REF!</v>
      </c>
    </row>
    <row r="24" spans="1:19" x14ac:dyDescent="0.25">
      <c r="A24" t="s">
        <v>187</v>
      </c>
      <c r="B24" s="387" t="s">
        <v>38</v>
      </c>
      <c r="C24" s="422" t="e">
        <f>'Pque N Mundo II'!#REF!</f>
        <v>#REF!</v>
      </c>
      <c r="D24" s="424" t="e">
        <f>'Pque N Mundo II'!#REF!</f>
        <v>#REF!</v>
      </c>
      <c r="E24" s="423" t="e">
        <f t="shared" si="0"/>
        <v>#REF!</v>
      </c>
      <c r="F24" s="424" t="e">
        <f>'Pque N Mundo II'!#REF!</f>
        <v>#REF!</v>
      </c>
      <c r="G24" s="425" t="e">
        <f t="shared" si="1"/>
        <v>#REF!</v>
      </c>
      <c r="H24" s="424" t="e">
        <f>'Pque N Mundo II'!#REF!</f>
        <v>#REF!</v>
      </c>
      <c r="I24" s="416" t="e">
        <f t="shared" si="2"/>
        <v>#REF!</v>
      </c>
      <c r="J24" s="426" t="e">
        <f t="shared" si="4"/>
        <v>#REF!</v>
      </c>
      <c r="K24" s="427" t="e">
        <f t="shared" si="5"/>
        <v>#REF!</v>
      </c>
      <c r="L24" s="424" t="e">
        <f>'Pque N Mundo II'!#REF!</f>
        <v>#REF!</v>
      </c>
      <c r="M24" s="425" t="e">
        <f t="shared" si="3"/>
        <v>#REF!</v>
      </c>
      <c r="N24" s="424" t="e">
        <f>'Pque N Mundo II'!#REF!</f>
        <v>#REF!</v>
      </c>
      <c r="O24" s="425" t="e">
        <f t="shared" si="9"/>
        <v>#REF!</v>
      </c>
      <c r="P24" s="424" t="e">
        <f>'Pque N Mundo II'!#REF!</f>
        <v>#REF!</v>
      </c>
      <c r="Q24" s="416" t="e">
        <f t="shared" si="6"/>
        <v>#REF!</v>
      </c>
      <c r="R24" s="426" t="e">
        <f t="shared" si="7"/>
        <v>#REF!</v>
      </c>
      <c r="S24" s="428" t="e">
        <f t="shared" si="8"/>
        <v>#REF!</v>
      </c>
    </row>
    <row r="25" spans="1:19" ht="15.75" thickBot="1" x14ac:dyDescent="0.3">
      <c r="A25" t="s">
        <v>187</v>
      </c>
      <c r="B25" s="388" t="s">
        <v>40</v>
      </c>
      <c r="C25" s="429" t="e">
        <f>'Pque N Mundo II'!#REF!</f>
        <v>#REF!</v>
      </c>
      <c r="D25" s="431" t="e">
        <f>'Pque N Mundo II'!#REF!</f>
        <v>#REF!</v>
      </c>
      <c r="E25" s="430" t="e">
        <f t="shared" si="0"/>
        <v>#REF!</v>
      </c>
      <c r="F25" s="431" t="e">
        <f>'Pque N Mundo II'!#REF!</f>
        <v>#REF!</v>
      </c>
      <c r="G25" s="432" t="e">
        <f t="shared" si="1"/>
        <v>#REF!</v>
      </c>
      <c r="H25" s="431" t="e">
        <f>'Pque N Mundo II'!#REF!</f>
        <v>#REF!</v>
      </c>
      <c r="I25" s="432" t="e">
        <f t="shared" si="2"/>
        <v>#REF!</v>
      </c>
      <c r="J25" s="433" t="e">
        <f t="shared" si="4"/>
        <v>#REF!</v>
      </c>
      <c r="K25" s="434" t="e">
        <f t="shared" si="5"/>
        <v>#REF!</v>
      </c>
      <c r="L25" s="431" t="e">
        <f>'Pque N Mundo II'!#REF!</f>
        <v>#REF!</v>
      </c>
      <c r="M25" s="425" t="e">
        <f t="shared" si="3"/>
        <v>#REF!</v>
      </c>
      <c r="N25" s="431" t="e">
        <f>'Pque N Mundo II'!#REF!</f>
        <v>#REF!</v>
      </c>
      <c r="O25" s="432" t="e">
        <f t="shared" si="9"/>
        <v>#REF!</v>
      </c>
      <c r="P25" s="431" t="e">
        <f>'Pque N Mundo II'!#REF!</f>
        <v>#REF!</v>
      </c>
      <c r="Q25" s="432" t="e">
        <f t="shared" si="6"/>
        <v>#REF!</v>
      </c>
      <c r="R25" s="433" t="e">
        <f t="shared" si="7"/>
        <v>#REF!</v>
      </c>
      <c r="S25" s="435" t="e">
        <f t="shared" si="8"/>
        <v>#REF!</v>
      </c>
    </row>
    <row r="26" spans="1:19" ht="15.75" thickBot="1" x14ac:dyDescent="0.3">
      <c r="B26" s="57" t="s">
        <v>208</v>
      </c>
      <c r="C26" s="436" t="e">
        <f>'Pque N Mundo II'!#REF!</f>
        <v>#REF!</v>
      </c>
      <c r="D26" s="438" t="e">
        <f>'Pque N Mundo II'!#REF!</f>
        <v>#REF!</v>
      </c>
      <c r="E26" s="437" t="e">
        <f t="shared" si="0"/>
        <v>#REF!</v>
      </c>
      <c r="F26" s="438" t="e">
        <f>'Pque N Mundo II'!#REF!</f>
        <v>#REF!</v>
      </c>
      <c r="G26" s="439" t="e">
        <f t="shared" si="1"/>
        <v>#REF!</v>
      </c>
      <c r="H26" s="438" t="e">
        <f>'Pque N Mundo II'!#REF!</f>
        <v>#REF!</v>
      </c>
      <c r="I26" s="439" t="e">
        <f t="shared" si="2"/>
        <v>#REF!</v>
      </c>
      <c r="J26" s="440" t="e">
        <f t="shared" si="4"/>
        <v>#REF!</v>
      </c>
      <c r="K26" s="441" t="e">
        <f t="shared" si="5"/>
        <v>#REF!</v>
      </c>
      <c r="L26" s="438" t="e">
        <f>'Pque N Mundo II'!#REF!</f>
        <v>#REF!</v>
      </c>
      <c r="M26" s="443" t="e">
        <f t="shared" si="3"/>
        <v>#REF!</v>
      </c>
      <c r="N26" s="438" t="e">
        <f>'Pque N Mundo II'!#REF!</f>
        <v>#REF!</v>
      </c>
      <c r="O26" s="439" t="e">
        <f t="shared" si="9"/>
        <v>#REF!</v>
      </c>
      <c r="P26" s="438" t="e">
        <f>'Pque N Mundo II'!#REF!</f>
        <v>#REF!</v>
      </c>
      <c r="Q26" s="439" t="e">
        <f t="shared" si="6"/>
        <v>#REF!</v>
      </c>
      <c r="R26" s="440" t="e">
        <f t="shared" si="7"/>
        <v>#REF!</v>
      </c>
      <c r="S26" s="442" t="e">
        <f t="shared" si="8"/>
        <v>#REF!</v>
      </c>
    </row>
    <row r="27" spans="1:19" ht="15.75" thickTop="1" x14ac:dyDescent="0.25">
      <c r="A27" t="s">
        <v>189</v>
      </c>
      <c r="B27" s="40" t="s">
        <v>33</v>
      </c>
      <c r="C27" s="413" t="e">
        <f>'UBS J Brasil'!#REF!+'UBS V Medeiros'!#REF!+'UBS Izolina Mazzei'!#REF!+'UBS Jardim Japão'!#REF!+'UBS Vila Ede'!#REF!+'UBS Vila Leonor'!#REF!+'UBS Vila Sabrina'!#REF!+'UBS Carandiru'!#REF!+'UBS Vila Maria P Gnecco'!#REF!</f>
        <v>#REF!</v>
      </c>
      <c r="D27" s="420" t="e">
        <f>'UBS J Brasil'!#REF!+'UBS V Medeiros'!#REF!+'UBS Izolina Mazzei'!#REF!+'UBS Jardim Japão'!#REF!+'UBS Vila Ede'!#REF!+'UBS Vila Leonor'!#REF!+'UBS Vila Sabrina'!#REF!+'UBS Carandiru'!#REF!+'UBS Vila Maria P Gnecco'!#REF!</f>
        <v>#REF!</v>
      </c>
      <c r="E27" s="444" t="e">
        <f t="shared" si="0"/>
        <v>#REF!</v>
      </c>
      <c r="F27" s="420" t="e">
        <f>'UBS J Brasil'!#REF!+'UBS V Medeiros'!#REF!+'UBS Izolina Mazzei'!#REF!+'UBS Jardim Japão'!#REF!+'UBS Vila Ede'!#REF!+'UBS Vila Leonor'!#REF!+'UBS Vila Sabrina'!#REF!+'UBS Carandiru'!#REF!+'UBS Vila Maria P Gnecco'!#REF!</f>
        <v>#REF!</v>
      </c>
      <c r="G27" s="419" t="e">
        <f t="shared" si="1"/>
        <v>#REF!</v>
      </c>
      <c r="H27" s="420" t="e">
        <f>'UBS J Brasil'!#REF!+'UBS V Medeiros'!#REF!+'UBS Izolina Mazzei'!#REF!+'UBS Jardim Japão'!#REF!+'UBS Vila Ede'!#REF!+'UBS Vila Leonor'!#REF!+'UBS Vila Sabrina'!#REF!+'UBS Carandiru'!#REF!+'UBS Vila Maria P Gnecco'!#REF!</f>
        <v>#REF!</v>
      </c>
      <c r="I27" s="419" t="e">
        <f t="shared" si="2"/>
        <v>#REF!</v>
      </c>
      <c r="J27" s="417" t="e">
        <f t="shared" si="4"/>
        <v>#REF!</v>
      </c>
      <c r="K27" s="418" t="e">
        <f t="shared" si="5"/>
        <v>#REF!</v>
      </c>
      <c r="L27" s="420" t="e">
        <f>'UBS J Brasil'!#REF!+'UBS V Medeiros'!#REF!+'UBS Izolina Mazzei'!#REF!+'UBS Jardim Japão'!#REF!+'UBS Vila Ede'!#REF!+'UBS Vila Leonor'!#REF!+'UBS Vila Sabrina'!#REF!+'UBS Carandiru'!#REF!+'UBS Vila Maria P Gnecco'!#REF!</f>
        <v>#REF!</v>
      </c>
      <c r="M27" s="419" t="e">
        <f t="shared" si="3"/>
        <v>#REF!</v>
      </c>
      <c r="N27" s="420" t="e">
        <f>'UBS J Brasil'!#REF!+'UBS V Medeiros'!#REF!+'UBS Izolina Mazzei'!#REF!+'UBS Jardim Japão'!#REF!+'UBS Vila Ede'!#REF!+'UBS Vila Leonor'!#REF!+'UBS Vila Sabrina'!#REF!+'UBS Carandiru'!#REF!+'UBS Vila Maria P Gnecco'!#REF!</f>
        <v>#REF!</v>
      </c>
      <c r="O27" s="419" t="e">
        <f t="shared" si="9"/>
        <v>#REF!</v>
      </c>
      <c r="P27" s="420" t="e">
        <f>'UBS J Brasil'!#REF!+'UBS V Medeiros'!#REF!+'UBS Izolina Mazzei'!#REF!+'UBS Jardim Japão'!#REF!+'UBS Vila Ede'!#REF!+'UBS Vila Leonor'!#REF!+'UBS Vila Sabrina'!#REF!+'UBS Carandiru'!#REF!+'UBS Vila Maria P Gnecco'!#REF!</f>
        <v>#REF!</v>
      </c>
      <c r="Q27" s="419" t="e">
        <f t="shared" si="6"/>
        <v>#REF!</v>
      </c>
      <c r="R27" s="417" t="e">
        <f t="shared" si="7"/>
        <v>#REF!</v>
      </c>
      <c r="S27" s="421" t="e">
        <f t="shared" si="8"/>
        <v>#REF!</v>
      </c>
    </row>
    <row r="28" spans="1:19" x14ac:dyDescent="0.25">
      <c r="A28" t="s">
        <v>189</v>
      </c>
      <c r="B28" s="387" t="s">
        <v>21</v>
      </c>
      <c r="C28" s="422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D28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E28" s="423" t="e">
        <f t="shared" si="0"/>
        <v>#REF!</v>
      </c>
      <c r="F28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G28" s="425" t="e">
        <f t="shared" si="1"/>
        <v>#REF!</v>
      </c>
      <c r="H28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I28" s="419" t="e">
        <f t="shared" si="2"/>
        <v>#REF!</v>
      </c>
      <c r="J28" s="426" t="e">
        <f t="shared" si="4"/>
        <v>#REF!</v>
      </c>
      <c r="K28" s="427" t="e">
        <f t="shared" si="5"/>
        <v>#REF!</v>
      </c>
      <c r="L28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M28" s="425" t="e">
        <f t="shared" si="3"/>
        <v>#REF!</v>
      </c>
      <c r="N28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O28" s="425" t="e">
        <f t="shared" si="9"/>
        <v>#REF!</v>
      </c>
      <c r="P28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Q28" s="419" t="e">
        <f t="shared" si="6"/>
        <v>#REF!</v>
      </c>
      <c r="R28" s="426" t="e">
        <f t="shared" si="7"/>
        <v>#REF!</v>
      </c>
      <c r="S28" s="428" t="e">
        <f t="shared" si="8"/>
        <v>#REF!</v>
      </c>
    </row>
    <row r="29" spans="1:19" x14ac:dyDescent="0.25">
      <c r="A29" t="s">
        <v>189</v>
      </c>
      <c r="B29" s="387" t="s">
        <v>52</v>
      </c>
      <c r="C29" s="422" t="e">
        <f>'UBS Carandiru'!#REF!</f>
        <v>#REF!</v>
      </c>
      <c r="D29" s="424" t="e">
        <f>'UBS Carandiru'!#REF!</f>
        <v>#REF!</v>
      </c>
      <c r="E29" s="423" t="e">
        <f t="shared" si="0"/>
        <v>#REF!</v>
      </c>
      <c r="F29" s="424" t="e">
        <f>'UBS Carandiru'!#REF!</f>
        <v>#REF!</v>
      </c>
      <c r="G29" s="425" t="e">
        <f t="shared" si="1"/>
        <v>#REF!</v>
      </c>
      <c r="H29" s="424" t="e">
        <f>'UBS Carandiru'!#REF!</f>
        <v>#REF!</v>
      </c>
      <c r="I29" s="419" t="e">
        <f t="shared" si="2"/>
        <v>#REF!</v>
      </c>
      <c r="J29" s="426" t="e">
        <f t="shared" si="4"/>
        <v>#REF!</v>
      </c>
      <c r="K29" s="427" t="e">
        <f t="shared" si="5"/>
        <v>#REF!</v>
      </c>
      <c r="L29" s="424" t="e">
        <f>'UBS Carandiru'!#REF!</f>
        <v>#REF!</v>
      </c>
      <c r="M29" s="425" t="e">
        <f t="shared" si="3"/>
        <v>#REF!</v>
      </c>
      <c r="N29" s="424" t="e">
        <f>'UBS Carandiru'!#REF!</f>
        <v>#REF!</v>
      </c>
      <c r="O29" s="425" t="e">
        <f t="shared" si="9"/>
        <v>#REF!</v>
      </c>
      <c r="P29" s="424" t="e">
        <f>'UBS Carandiru'!#REF!</f>
        <v>#REF!</v>
      </c>
      <c r="Q29" s="419" t="e">
        <f t="shared" si="6"/>
        <v>#REF!</v>
      </c>
      <c r="R29" s="426" t="e">
        <f t="shared" si="7"/>
        <v>#REF!</v>
      </c>
      <c r="S29" s="428" t="e">
        <f t="shared" si="8"/>
        <v>#REF!</v>
      </c>
    </row>
    <row r="30" spans="1:19" x14ac:dyDescent="0.25">
      <c r="A30" t="s">
        <v>189</v>
      </c>
      <c r="B30" s="387" t="s">
        <v>44</v>
      </c>
      <c r="C30" s="422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D30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E30" s="423" t="e">
        <f t="shared" si="0"/>
        <v>#REF!</v>
      </c>
      <c r="F30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G30" s="425" t="e">
        <f t="shared" si="1"/>
        <v>#REF!</v>
      </c>
      <c r="H30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I30" s="419" t="e">
        <f t="shared" si="2"/>
        <v>#REF!</v>
      </c>
      <c r="J30" s="426" t="e">
        <f t="shared" si="4"/>
        <v>#REF!</v>
      </c>
      <c r="K30" s="427" t="e">
        <f t="shared" si="5"/>
        <v>#REF!</v>
      </c>
      <c r="L30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M30" s="425" t="e">
        <f t="shared" si="3"/>
        <v>#REF!</v>
      </c>
      <c r="N30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O30" s="425" t="e">
        <f t="shared" si="9"/>
        <v>#REF!</v>
      </c>
      <c r="P30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Q30" s="419" t="e">
        <f t="shared" si="6"/>
        <v>#REF!</v>
      </c>
      <c r="R30" s="426" t="e">
        <f t="shared" si="7"/>
        <v>#REF!</v>
      </c>
      <c r="S30" s="428" t="e">
        <f t="shared" si="8"/>
        <v>#REF!</v>
      </c>
    </row>
    <row r="31" spans="1:19" x14ac:dyDescent="0.25">
      <c r="A31" t="s">
        <v>189</v>
      </c>
      <c r="B31" s="387" t="s">
        <v>42</v>
      </c>
      <c r="C31" s="422" t="e">
        <f>'UBS Izolina Mazzei'!#REF!</f>
        <v>#REF!</v>
      </c>
      <c r="D31" s="424" t="e">
        <f>'UBS Izolina Mazzei'!#REF!</f>
        <v>#REF!</v>
      </c>
      <c r="E31" s="423" t="e">
        <f t="shared" si="0"/>
        <v>#REF!</v>
      </c>
      <c r="F31" s="424" t="e">
        <f>'UBS Izolina Mazzei'!#REF!</f>
        <v>#REF!</v>
      </c>
      <c r="G31" s="425" t="e">
        <f t="shared" si="1"/>
        <v>#REF!</v>
      </c>
      <c r="H31" s="424" t="e">
        <f>'UBS Izolina Mazzei'!#REF!</f>
        <v>#REF!</v>
      </c>
      <c r="I31" s="419" t="e">
        <f t="shared" si="2"/>
        <v>#REF!</v>
      </c>
      <c r="J31" s="426" t="e">
        <f t="shared" si="4"/>
        <v>#REF!</v>
      </c>
      <c r="K31" s="427" t="e">
        <f t="shared" si="5"/>
        <v>#REF!</v>
      </c>
      <c r="L31" s="424" t="e">
        <f>'UBS Izolina Mazzei'!#REF!</f>
        <v>#REF!</v>
      </c>
      <c r="M31" s="425" t="e">
        <f t="shared" si="3"/>
        <v>#REF!</v>
      </c>
      <c r="N31" s="424" t="e">
        <f>'UBS Izolina Mazzei'!#REF!</f>
        <v>#REF!</v>
      </c>
      <c r="O31" s="425" t="e">
        <f t="shared" si="9"/>
        <v>#REF!</v>
      </c>
      <c r="P31" s="424" t="e">
        <f>'UBS Izolina Mazzei'!#REF!</f>
        <v>#REF!</v>
      </c>
      <c r="Q31" s="419" t="e">
        <f t="shared" si="6"/>
        <v>#REF!</v>
      </c>
      <c r="R31" s="426" t="e">
        <f t="shared" si="7"/>
        <v>#REF!</v>
      </c>
      <c r="S31" s="428" t="e">
        <f t="shared" si="8"/>
        <v>#REF!</v>
      </c>
    </row>
    <row r="32" spans="1:19" x14ac:dyDescent="0.25">
      <c r="A32" t="s">
        <v>189</v>
      </c>
      <c r="B32" s="387" t="s">
        <v>22</v>
      </c>
      <c r="C32" s="422" t="e">
        <f>'UBS J Brasil'!#REF!+'UBS V Guilherme'!#REF!+'UBS V Medeiros'!#REF!+'UBS Carandiru'!#REF!</f>
        <v>#REF!</v>
      </c>
      <c r="D32" s="424" t="e">
        <f>'UBS J Brasil'!#REF!+'UBS V Guilherme'!#REF!+'UBS V Medeiros'!#REF!+'UBS Carandiru'!#REF!</f>
        <v>#REF!</v>
      </c>
      <c r="E32" s="423" t="e">
        <f t="shared" si="0"/>
        <v>#REF!</v>
      </c>
      <c r="F32" s="424" t="e">
        <f>'UBS J Brasil'!#REF!+'UBS V Guilherme'!#REF!+'UBS V Medeiros'!#REF!+'UBS Carandiru'!#REF!</f>
        <v>#REF!</v>
      </c>
      <c r="G32" s="425" t="e">
        <f t="shared" si="1"/>
        <v>#REF!</v>
      </c>
      <c r="H32" s="424" t="e">
        <f>'UBS J Brasil'!#REF!+'UBS V Guilherme'!#REF!+'UBS V Medeiros'!#REF!+'UBS Carandiru'!#REF!</f>
        <v>#REF!</v>
      </c>
      <c r="I32" s="419" t="e">
        <f t="shared" si="2"/>
        <v>#REF!</v>
      </c>
      <c r="J32" s="426" t="e">
        <f t="shared" si="4"/>
        <v>#REF!</v>
      </c>
      <c r="K32" s="427" t="e">
        <f t="shared" si="5"/>
        <v>#REF!</v>
      </c>
      <c r="L32" s="424" t="e">
        <f>'UBS J Brasil'!#REF!+'UBS V Guilherme'!#REF!+'UBS V Medeiros'!#REF!+'UBS Carandiru'!#REF!</f>
        <v>#REF!</v>
      </c>
      <c r="M32" s="425" t="e">
        <f t="shared" si="3"/>
        <v>#REF!</v>
      </c>
      <c r="N32" s="424" t="e">
        <f>'UBS J Brasil'!#REF!+'UBS V Guilherme'!#REF!+'UBS V Medeiros'!#REF!+'UBS Carandiru'!#REF!</f>
        <v>#REF!</v>
      </c>
      <c r="O32" s="425" t="e">
        <f t="shared" si="9"/>
        <v>#REF!</v>
      </c>
      <c r="P32" s="424" t="e">
        <f>'UBS J Brasil'!#REF!+'UBS V Guilherme'!#REF!+'UBS V Medeiros'!#REF!+'UBS Carandiru'!#REF!</f>
        <v>#REF!</v>
      </c>
      <c r="Q32" s="419" t="e">
        <f t="shared" si="6"/>
        <v>#REF!</v>
      </c>
      <c r="R32" s="426" t="e">
        <f t="shared" si="7"/>
        <v>#REF!</v>
      </c>
      <c r="S32" s="428" t="e">
        <f t="shared" si="8"/>
        <v>#REF!</v>
      </c>
    </row>
    <row r="33" spans="1:19" x14ac:dyDescent="0.25">
      <c r="A33" t="s">
        <v>189</v>
      </c>
      <c r="B33" s="387" t="s">
        <v>51</v>
      </c>
      <c r="C33" s="422" t="e">
        <f>'UBS Carandiru'!#REF!</f>
        <v>#REF!</v>
      </c>
      <c r="D33" s="424" t="e">
        <f>'UBS Carandiru'!#REF!</f>
        <v>#REF!</v>
      </c>
      <c r="E33" s="423" t="e">
        <f t="shared" si="0"/>
        <v>#REF!</v>
      </c>
      <c r="F33" s="424" t="e">
        <f>'UBS Carandiru'!#REF!</f>
        <v>#REF!</v>
      </c>
      <c r="G33" s="425" t="e">
        <f t="shared" si="1"/>
        <v>#REF!</v>
      </c>
      <c r="H33" s="424" t="e">
        <f>'UBS Carandiru'!#REF!</f>
        <v>#REF!</v>
      </c>
      <c r="I33" s="419" t="e">
        <f t="shared" si="2"/>
        <v>#REF!</v>
      </c>
      <c r="J33" s="426" t="e">
        <f t="shared" si="4"/>
        <v>#REF!</v>
      </c>
      <c r="K33" s="427" t="e">
        <f t="shared" si="5"/>
        <v>#REF!</v>
      </c>
      <c r="L33" s="424" t="e">
        <f>'UBS Carandiru'!#REF!</f>
        <v>#REF!</v>
      </c>
      <c r="M33" s="425" t="e">
        <f t="shared" si="3"/>
        <v>#REF!</v>
      </c>
      <c r="N33" s="424" t="e">
        <f>'UBS Carandiru'!#REF!</f>
        <v>#REF!</v>
      </c>
      <c r="O33" s="425" t="e">
        <f t="shared" si="9"/>
        <v>#REF!</v>
      </c>
      <c r="P33" s="424" t="e">
        <f>'UBS Carandiru'!#REF!</f>
        <v>#REF!</v>
      </c>
      <c r="Q33" s="419" t="e">
        <f t="shared" si="6"/>
        <v>#REF!</v>
      </c>
      <c r="R33" s="426" t="e">
        <f t="shared" si="7"/>
        <v>#REF!</v>
      </c>
      <c r="S33" s="428" t="e">
        <f t="shared" si="8"/>
        <v>#REF!</v>
      </c>
    </row>
    <row r="34" spans="1:19" x14ac:dyDescent="0.25">
      <c r="A34" t="s">
        <v>189</v>
      </c>
      <c r="B34" s="387" t="s">
        <v>23</v>
      </c>
      <c r="C34" s="422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D34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E34" s="423" t="e">
        <f t="shared" si="0"/>
        <v>#REF!</v>
      </c>
      <c r="F34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G34" s="425" t="e">
        <f t="shared" si="1"/>
        <v>#REF!</v>
      </c>
      <c r="H34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I34" s="419" t="e">
        <f t="shared" si="2"/>
        <v>#REF!</v>
      </c>
      <c r="J34" s="426" t="e">
        <f t="shared" si="4"/>
        <v>#REF!</v>
      </c>
      <c r="K34" s="427" t="e">
        <f t="shared" si="5"/>
        <v>#REF!</v>
      </c>
      <c r="L34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M34" s="425" t="e">
        <f t="shared" si="3"/>
        <v>#REF!</v>
      </c>
      <c r="N34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O34" s="425" t="e">
        <f t="shared" si="9"/>
        <v>#REF!</v>
      </c>
      <c r="P34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Q34" s="419" t="e">
        <f t="shared" si="6"/>
        <v>#REF!</v>
      </c>
      <c r="R34" s="426" t="e">
        <f t="shared" si="7"/>
        <v>#REF!</v>
      </c>
      <c r="S34" s="428" t="e">
        <f t="shared" si="8"/>
        <v>#REF!</v>
      </c>
    </row>
    <row r="35" spans="1:19" x14ac:dyDescent="0.25">
      <c r="A35" t="s">
        <v>189</v>
      </c>
      <c r="B35" s="387" t="s">
        <v>24</v>
      </c>
      <c r="C35" s="422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D35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E35" s="423" t="e">
        <f t="shared" si="0"/>
        <v>#REF!</v>
      </c>
      <c r="F35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G35" s="425" t="e">
        <f t="shared" si="1"/>
        <v>#REF!</v>
      </c>
      <c r="H35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I35" s="419" t="e">
        <f t="shared" si="2"/>
        <v>#REF!</v>
      </c>
      <c r="J35" s="426" t="e">
        <f t="shared" si="4"/>
        <v>#REF!</v>
      </c>
      <c r="K35" s="427" t="e">
        <f t="shared" si="5"/>
        <v>#REF!</v>
      </c>
      <c r="L35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M35" s="425" t="e">
        <f t="shared" si="3"/>
        <v>#REF!</v>
      </c>
      <c r="N35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O35" s="425" t="e">
        <f t="shared" si="9"/>
        <v>#REF!</v>
      </c>
      <c r="P35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Q35" s="419" t="e">
        <f t="shared" si="6"/>
        <v>#REF!</v>
      </c>
      <c r="R35" s="426" t="e">
        <f t="shared" si="7"/>
        <v>#REF!</v>
      </c>
      <c r="S35" s="428" t="e">
        <f t="shared" si="8"/>
        <v>#REF!</v>
      </c>
    </row>
    <row r="36" spans="1:19" x14ac:dyDescent="0.25">
      <c r="A36" t="s">
        <v>189</v>
      </c>
      <c r="B36" s="387" t="s">
        <v>25</v>
      </c>
      <c r="C36" s="422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D36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E36" s="423" t="e">
        <f t="shared" si="0"/>
        <v>#REF!</v>
      </c>
      <c r="F36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G36" s="425" t="e">
        <f t="shared" si="1"/>
        <v>#REF!</v>
      </c>
      <c r="H36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I36" s="419" t="e">
        <f t="shared" ref="I36:I58" si="14">H36-C36</f>
        <v>#REF!</v>
      </c>
      <c r="J36" s="426" t="e">
        <f t="shared" si="4"/>
        <v>#REF!</v>
      </c>
      <c r="K36" s="427" t="e">
        <f t="shared" si="5"/>
        <v>#REF!</v>
      </c>
      <c r="L36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M36" s="425" t="e">
        <f t="shared" ref="M36:M58" si="15">L36-C36</f>
        <v>#REF!</v>
      </c>
      <c r="N36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O36" s="425" t="e">
        <f t="shared" si="9"/>
        <v>#REF!</v>
      </c>
      <c r="P36" s="424" t="e">
        <f>'UBS J Brasil'!#REF!+'UBS V Guilherme'!#REF!+'UBS V Medeiros'!#REF!+'UBS Izolina Mazzei'!#REF!+'UBS Jardim Japão'!#REF!+'UBS Vila Ede'!#REF!+'UBS Vila Leonor'!#REF!+'UBS Vila Sabrina'!#REF!+'UBS Carandiru'!#REF!+'UBS Vila Maria P Gnecco'!#REF!+'UBS Jardim Julieta'!#REF!</f>
        <v>#REF!</v>
      </c>
      <c r="Q36" s="419" t="e">
        <f t="shared" si="6"/>
        <v>#REF!</v>
      </c>
      <c r="R36" s="426" t="e">
        <f t="shared" si="7"/>
        <v>#REF!</v>
      </c>
      <c r="S36" s="428" t="e">
        <f t="shared" si="8"/>
        <v>#REF!</v>
      </c>
    </row>
    <row r="37" spans="1:19" x14ac:dyDescent="0.25">
      <c r="A37" t="s">
        <v>189</v>
      </c>
      <c r="B37" s="468" t="s">
        <v>252</v>
      </c>
      <c r="C37" s="422" t="e">
        <f>SUM('UBS J Brasil'!#REF!,'UBS V Guilherme'!#REF!,'UBS V Medeiros'!#REF!)</f>
        <v>#REF!</v>
      </c>
      <c r="D37" s="424" t="e">
        <f>SUM('UBS J Brasil'!#REF!,'UBS V Guilherme'!#REF!,'UBS V Medeiros'!#REF!)</f>
        <v>#REF!</v>
      </c>
      <c r="E37" s="423" t="e">
        <f t="shared" si="0"/>
        <v>#REF!</v>
      </c>
      <c r="F37" s="424" t="e">
        <f>SUM('UBS J Brasil'!#REF!,'UBS V Guilherme'!#REF!,'UBS V Medeiros'!#REF!)</f>
        <v>#REF!</v>
      </c>
      <c r="G37" s="425" t="e">
        <f t="shared" si="1"/>
        <v>#REF!</v>
      </c>
      <c r="H37" s="424" t="e">
        <f>SUM('UBS J Brasil'!#REF!,'UBS V Guilherme'!#REF!,'UBS V Medeiros'!#REF!)</f>
        <v>#REF!</v>
      </c>
      <c r="I37" s="419" t="e">
        <f t="shared" si="14"/>
        <v>#REF!</v>
      </c>
      <c r="J37" s="426" t="e">
        <f t="shared" si="4"/>
        <v>#REF!</v>
      </c>
      <c r="K37" s="427" t="e">
        <f t="shared" ref="K37:K38" si="16">J37-(3*$C37)</f>
        <v>#REF!</v>
      </c>
      <c r="L37" s="424" t="e">
        <f>SUM('UBS J Brasil'!#REF!,'UBS V Guilherme'!#REF!,'UBS V Medeiros'!#REF!)</f>
        <v>#REF!</v>
      </c>
      <c r="M37" s="425" t="e">
        <f t="shared" si="15"/>
        <v>#REF!</v>
      </c>
      <c r="N37" s="424" t="e">
        <f>SUM('UBS J Brasil'!#REF!,'UBS V Guilherme'!#REF!,'UBS V Medeiros'!#REF!)</f>
        <v>#REF!</v>
      </c>
      <c r="O37" s="425" t="e">
        <f t="shared" si="9"/>
        <v>#REF!</v>
      </c>
      <c r="P37" s="424" t="e">
        <f>SUM('UBS J Brasil'!#REF!,'UBS V Guilherme'!#REF!,'UBS V Medeiros'!#REF!)</f>
        <v>#REF!</v>
      </c>
      <c r="Q37" s="419" t="e">
        <f t="shared" si="6"/>
        <v>#REF!</v>
      </c>
      <c r="R37" s="426" t="e">
        <f t="shared" ref="R37" si="17">P37+L37+N37</f>
        <v>#REF!</v>
      </c>
      <c r="S37" s="428" t="e">
        <f t="shared" ref="S37" si="18">R37-(3*$C37)</f>
        <v>#REF!</v>
      </c>
    </row>
    <row r="38" spans="1:19" x14ac:dyDescent="0.25">
      <c r="A38" t="s">
        <v>189</v>
      </c>
      <c r="B38" s="387" t="s">
        <v>46</v>
      </c>
      <c r="C38" s="422" t="e">
        <f>SUM('UBS V Guilherme'!#REF!,'UBS V Medeiros'!#REF!,'UBS Jardim Japão'!#REF!)</f>
        <v>#REF!</v>
      </c>
      <c r="D38" s="424" t="e">
        <f>SUM('UBS V Guilherme'!#REF!,'UBS V Medeiros'!#REF!,'UBS Jardim Japão'!#REF!)</f>
        <v>#REF!</v>
      </c>
      <c r="E38" s="423" t="e">
        <f t="shared" si="0"/>
        <v>#REF!</v>
      </c>
      <c r="F38" s="424" t="e">
        <f>SUM('UBS V Guilherme'!#REF!,'UBS V Medeiros'!#REF!,'UBS Jardim Japão'!#REF!)</f>
        <v>#REF!</v>
      </c>
      <c r="G38" s="425" t="e">
        <f t="shared" si="1"/>
        <v>#REF!</v>
      </c>
      <c r="H38" s="424" t="e">
        <f>SUM('UBS V Guilherme'!#REF!,'UBS V Medeiros'!#REF!,'UBS Jardim Japão'!#REF!)</f>
        <v>#REF!</v>
      </c>
      <c r="I38" s="419" t="e">
        <f t="shared" si="14"/>
        <v>#REF!</v>
      </c>
      <c r="J38" s="426" t="e">
        <f t="shared" si="4"/>
        <v>#REF!</v>
      </c>
      <c r="K38" s="427" t="e">
        <f t="shared" si="16"/>
        <v>#REF!</v>
      </c>
      <c r="L38" s="424" t="e">
        <f>SUM('UBS V Guilherme'!#REF!,'UBS V Medeiros'!#REF!,'UBS Jardim Japão'!#REF!)</f>
        <v>#REF!</v>
      </c>
      <c r="M38" s="425" t="e">
        <f t="shared" si="15"/>
        <v>#REF!</v>
      </c>
      <c r="N38" s="424" t="e">
        <f>SUM('UBS V Guilherme'!#REF!,'UBS V Medeiros'!#REF!,'UBS Jardim Japão'!#REF!)</f>
        <v>#REF!</v>
      </c>
      <c r="O38" s="425" t="e">
        <f t="shared" si="9"/>
        <v>#REF!</v>
      </c>
      <c r="P38" s="424" t="e">
        <f>SUM('UBS V Guilherme'!#REF!,'UBS V Medeiros'!#REF!,'UBS Jardim Japão'!#REF!)</f>
        <v>#REF!</v>
      </c>
      <c r="Q38" s="419" t="e">
        <f t="shared" si="6"/>
        <v>#REF!</v>
      </c>
      <c r="R38" s="426" t="e">
        <f t="shared" si="7"/>
        <v>#REF!</v>
      </c>
      <c r="S38" s="428" t="e">
        <f t="shared" si="8"/>
        <v>#REF!</v>
      </c>
    </row>
    <row r="39" spans="1:19" x14ac:dyDescent="0.25">
      <c r="A39" t="s">
        <v>189</v>
      </c>
      <c r="B39" s="387" t="s">
        <v>47</v>
      </c>
      <c r="C39" s="422" t="e">
        <f>'UBS Jardim Japão'!#REF!+'UBS Carandiru'!#REF!</f>
        <v>#REF!</v>
      </c>
      <c r="D39" s="424" t="e">
        <f>'UBS Jardim Japão'!#REF!+'UBS Carandiru'!#REF!</f>
        <v>#REF!</v>
      </c>
      <c r="E39" s="423" t="e">
        <f t="shared" si="0"/>
        <v>#REF!</v>
      </c>
      <c r="F39" s="424" t="e">
        <f>'UBS Jardim Japão'!#REF!+'UBS Carandiru'!#REF!</f>
        <v>#REF!</v>
      </c>
      <c r="G39" s="425" t="e">
        <f t="shared" si="1"/>
        <v>#REF!</v>
      </c>
      <c r="H39" s="424" t="e">
        <f>'UBS Jardim Japão'!#REF!+'UBS Carandiru'!#REF!</f>
        <v>#REF!</v>
      </c>
      <c r="I39" s="419" t="e">
        <f t="shared" si="14"/>
        <v>#REF!</v>
      </c>
      <c r="J39" s="426" t="e">
        <f t="shared" si="4"/>
        <v>#REF!</v>
      </c>
      <c r="K39" s="427" t="e">
        <f t="shared" si="5"/>
        <v>#REF!</v>
      </c>
      <c r="L39" s="424" t="e">
        <f>'UBS Jardim Japão'!#REF!+'UBS Carandiru'!#REF!</f>
        <v>#REF!</v>
      </c>
      <c r="M39" s="425" t="e">
        <f t="shared" si="15"/>
        <v>#REF!</v>
      </c>
      <c r="N39" s="424" t="e">
        <f>'UBS Jardim Japão'!#REF!+'UBS Carandiru'!#REF!</f>
        <v>#REF!</v>
      </c>
      <c r="O39" s="425" t="e">
        <f t="shared" si="9"/>
        <v>#REF!</v>
      </c>
      <c r="P39" s="424" t="e">
        <f>'UBS Jardim Japão'!#REF!+'UBS Carandiru'!#REF!</f>
        <v>#REF!</v>
      </c>
      <c r="Q39" s="419" t="e">
        <f t="shared" si="6"/>
        <v>#REF!</v>
      </c>
      <c r="R39" s="426" t="e">
        <f t="shared" si="7"/>
        <v>#REF!</v>
      </c>
      <c r="S39" s="428" t="e">
        <f t="shared" si="8"/>
        <v>#REF!</v>
      </c>
    </row>
    <row r="40" spans="1:19" x14ac:dyDescent="0.25">
      <c r="A40" t="s">
        <v>189</v>
      </c>
      <c r="B40" s="387" t="s">
        <v>26</v>
      </c>
      <c r="C40" s="422" t="e">
        <f>'UBS V Medeiros'!#REF!+'UBS Izolina Mazzei'!#REF!+'UBS Jardim Japão'!#REF!+'UBS Vila Ede'!#REF!+'UBS Vila Leonor'!#REF!+'UBS Vila Sabrina'!#REF!+'UBS Carandiru'!#REF!+'UBS Vila Maria P Gnecco'!#REF!+'UBS Jardim Julieta'!#REF!</f>
        <v>#REF!</v>
      </c>
      <c r="D40" s="424" t="e">
        <f>'UBS V Medeiros'!#REF!+'UBS Izolina Mazzei'!#REF!+'UBS Jardim Japão'!#REF!+'UBS Vila Ede'!#REF!+'UBS Vila Leonor'!#REF!+'UBS Vila Sabrina'!#REF!+'UBS Carandiru'!#REF!+'UBS Vila Maria P Gnecco'!#REF!+'UBS Jardim Julieta'!#REF!</f>
        <v>#REF!</v>
      </c>
      <c r="E40" s="423" t="e">
        <f t="shared" si="0"/>
        <v>#REF!</v>
      </c>
      <c r="F40" s="424" t="e">
        <f>'UBS V Medeiros'!#REF!+'UBS Izolina Mazzei'!#REF!+'UBS Jardim Japão'!#REF!+'UBS Vila Ede'!#REF!+'UBS Vila Leonor'!#REF!+'UBS Vila Sabrina'!#REF!+'UBS Carandiru'!#REF!+'UBS Vila Maria P Gnecco'!#REF!+'UBS Jardim Julieta'!#REF!</f>
        <v>#REF!</v>
      </c>
      <c r="G40" s="425" t="e">
        <f t="shared" si="1"/>
        <v>#REF!</v>
      </c>
      <c r="H40" s="424" t="e">
        <f>'UBS V Medeiros'!#REF!+'UBS Izolina Mazzei'!#REF!+'UBS Jardim Japão'!#REF!+'UBS Vila Ede'!#REF!+'UBS Vila Leonor'!#REF!+'UBS Vila Sabrina'!#REF!+'UBS Carandiru'!#REF!+'UBS Vila Maria P Gnecco'!#REF!+'UBS Jardim Julieta'!#REF!</f>
        <v>#REF!</v>
      </c>
      <c r="I40" s="419" t="e">
        <f t="shared" si="14"/>
        <v>#REF!</v>
      </c>
      <c r="J40" s="426" t="e">
        <f t="shared" si="4"/>
        <v>#REF!</v>
      </c>
      <c r="K40" s="427" t="e">
        <f t="shared" si="5"/>
        <v>#REF!</v>
      </c>
      <c r="L40" s="424" t="e">
        <f>'UBS V Medeiros'!#REF!+'UBS Izolina Mazzei'!#REF!+'UBS Jardim Japão'!#REF!+'UBS Vila Ede'!#REF!+'UBS Vila Leonor'!#REF!+'UBS Vila Sabrina'!#REF!+'UBS Carandiru'!#REF!+'UBS Vila Maria P Gnecco'!#REF!+'UBS Jardim Julieta'!#REF!</f>
        <v>#REF!</v>
      </c>
      <c r="M40" s="425" t="e">
        <f t="shared" si="15"/>
        <v>#REF!</v>
      </c>
      <c r="N40" s="424" t="e">
        <f>'UBS V Medeiros'!#REF!+'UBS Izolina Mazzei'!#REF!+'UBS Jardim Japão'!#REF!+'UBS Vila Ede'!#REF!+'UBS Vila Leonor'!#REF!+'UBS Vila Sabrina'!#REF!+'UBS Carandiru'!#REF!+'UBS Vila Maria P Gnecco'!#REF!+'UBS Jardim Julieta'!#REF!</f>
        <v>#REF!</v>
      </c>
      <c r="O40" s="425" t="e">
        <f t="shared" si="9"/>
        <v>#REF!</v>
      </c>
      <c r="P40" s="424" t="e">
        <f>'UBS V Medeiros'!#REF!+'UBS Izolina Mazzei'!#REF!+'UBS Jardim Japão'!#REF!+'UBS Vila Ede'!#REF!+'UBS Vila Leonor'!#REF!+'UBS Vila Sabrina'!#REF!+'UBS Carandiru'!#REF!+'UBS Vila Maria P Gnecco'!#REF!+'UBS Jardim Julieta'!#REF!</f>
        <v>#REF!</v>
      </c>
      <c r="Q40" s="419" t="e">
        <f t="shared" si="6"/>
        <v>#REF!</v>
      </c>
      <c r="R40" s="426" t="e">
        <f t="shared" si="7"/>
        <v>#REF!</v>
      </c>
      <c r="S40" s="428" t="e">
        <f t="shared" si="8"/>
        <v>#REF!</v>
      </c>
    </row>
    <row r="41" spans="1:19" x14ac:dyDescent="0.25">
      <c r="A41" t="s">
        <v>189</v>
      </c>
      <c r="B41" s="387" t="s">
        <v>34</v>
      </c>
      <c r="C41" s="422" t="e">
        <f>'UBS J Brasil'!#REF!+'UBS V Guilherme'!#REF!+'UBS V Medeiros'!#REF!+'UBS Izolina Mazzei'!#REF!+'UBS Jardim Japão'!#REF!+'UBS Vila Leonor'!#REF!+'UBS Carandiru'!#REF!+'UBS Vila Maria P Gnecco'!#REF!+'UBS Jardim Julieta'!#REF!</f>
        <v>#REF!</v>
      </c>
      <c r="D41" s="424" t="e">
        <f>'UBS J Brasil'!#REF!+'UBS V Guilherme'!#REF!+'UBS V Medeiros'!#REF!+'UBS Izolina Mazzei'!#REF!+'UBS Jardim Japão'!#REF!+'UBS Vila Leonor'!#REF!+'UBS Carandiru'!#REF!+'UBS Vila Maria P Gnecco'!#REF!+'UBS Jardim Julieta'!#REF!</f>
        <v>#REF!</v>
      </c>
      <c r="E41" s="423" t="e">
        <f t="shared" si="0"/>
        <v>#REF!</v>
      </c>
      <c r="F41" s="424" t="e">
        <f>'UBS J Brasil'!#REF!+'UBS V Guilherme'!#REF!+'UBS V Medeiros'!#REF!+'UBS Izolina Mazzei'!#REF!+'UBS Jardim Japão'!#REF!+'UBS Vila Leonor'!#REF!+'UBS Carandiru'!#REF!+'UBS Vila Maria P Gnecco'!#REF!+'UBS Jardim Julieta'!#REF!</f>
        <v>#REF!</v>
      </c>
      <c r="G41" s="425" t="e">
        <f t="shared" si="1"/>
        <v>#REF!</v>
      </c>
      <c r="H41" s="424" t="e">
        <f>'UBS J Brasil'!#REF!+'UBS V Guilherme'!#REF!+'UBS V Medeiros'!#REF!+'UBS Izolina Mazzei'!#REF!+'UBS Jardim Japão'!#REF!+'UBS Vila Leonor'!#REF!+'UBS Carandiru'!#REF!+'UBS Vila Maria P Gnecco'!#REF!+'UBS Jardim Julieta'!#REF!</f>
        <v>#REF!</v>
      </c>
      <c r="I41" s="419" t="e">
        <f t="shared" si="14"/>
        <v>#REF!</v>
      </c>
      <c r="J41" s="426" t="e">
        <f t="shared" si="4"/>
        <v>#REF!</v>
      </c>
      <c r="K41" s="427" t="e">
        <f t="shared" si="5"/>
        <v>#REF!</v>
      </c>
      <c r="L41" s="424" t="e">
        <f>'UBS J Brasil'!#REF!+'UBS V Guilherme'!#REF!+'UBS V Medeiros'!#REF!+'UBS Izolina Mazzei'!#REF!+'UBS Jardim Japão'!#REF!+'UBS Vila Leonor'!#REF!+'UBS Carandiru'!#REF!+'UBS Vila Maria P Gnecco'!#REF!+'UBS Jardim Julieta'!#REF!</f>
        <v>#REF!</v>
      </c>
      <c r="M41" s="425" t="e">
        <f t="shared" si="15"/>
        <v>#REF!</v>
      </c>
      <c r="N41" s="424" t="e">
        <f>'UBS J Brasil'!#REF!+'UBS V Guilherme'!#REF!+'UBS V Medeiros'!#REF!+'UBS Izolina Mazzei'!#REF!+'UBS Jardim Japão'!#REF!+'UBS Vila Leonor'!#REF!+'UBS Carandiru'!#REF!+'UBS Vila Maria P Gnecco'!#REF!+'UBS Jardim Julieta'!#REF!</f>
        <v>#REF!</v>
      </c>
      <c r="O41" s="425" t="e">
        <f t="shared" si="9"/>
        <v>#REF!</v>
      </c>
      <c r="P41" s="424" t="e">
        <f>'UBS J Brasil'!#REF!+'UBS V Guilherme'!#REF!+'UBS V Medeiros'!#REF!+'UBS Izolina Mazzei'!#REF!+'UBS Jardim Japão'!#REF!+'UBS Vila Leonor'!#REF!+'UBS Carandiru'!#REF!+'UBS Vila Maria P Gnecco'!#REF!+'UBS Jardim Julieta'!#REF!</f>
        <v>#REF!</v>
      </c>
      <c r="Q41" s="419" t="e">
        <f t="shared" si="6"/>
        <v>#REF!</v>
      </c>
      <c r="R41" s="426" t="e">
        <f t="shared" si="7"/>
        <v>#REF!</v>
      </c>
      <c r="S41" s="428" t="e">
        <f t="shared" si="8"/>
        <v>#REF!</v>
      </c>
    </row>
    <row r="42" spans="1:19" x14ac:dyDescent="0.25">
      <c r="A42" t="s">
        <v>189</v>
      </c>
      <c r="B42" s="387" t="s">
        <v>48</v>
      </c>
      <c r="C42" s="422" t="e">
        <f>'UBS Vila Ede'!#REF!</f>
        <v>#REF!</v>
      </c>
      <c r="D42" s="424" t="e">
        <f>'UBS Vila Ede'!#REF!</f>
        <v>#REF!</v>
      </c>
      <c r="E42" s="423" t="e">
        <f t="shared" si="0"/>
        <v>#REF!</v>
      </c>
      <c r="F42" s="424" t="e">
        <f>'UBS Vila Ede'!#REF!</f>
        <v>#REF!</v>
      </c>
      <c r="G42" s="425" t="e">
        <f t="shared" si="1"/>
        <v>#REF!</v>
      </c>
      <c r="H42" s="424" t="e">
        <f>'UBS Vila Ede'!#REF!</f>
        <v>#REF!</v>
      </c>
      <c r="I42" s="419" t="e">
        <f t="shared" si="14"/>
        <v>#REF!</v>
      </c>
      <c r="J42" s="426" t="e">
        <f t="shared" si="4"/>
        <v>#REF!</v>
      </c>
      <c r="K42" s="427" t="e">
        <f t="shared" si="5"/>
        <v>#REF!</v>
      </c>
      <c r="L42" s="424" t="e">
        <f>'UBS Vila Ede'!#REF!</f>
        <v>#REF!</v>
      </c>
      <c r="M42" s="425" t="e">
        <f t="shared" si="15"/>
        <v>#REF!</v>
      </c>
      <c r="N42" s="424" t="e">
        <f>'UBS Vila Ede'!#REF!</f>
        <v>#REF!</v>
      </c>
      <c r="O42" s="425" t="e">
        <f t="shared" si="9"/>
        <v>#REF!</v>
      </c>
      <c r="P42" s="424" t="e">
        <f>'UBS Vila Ede'!#REF!</f>
        <v>#REF!</v>
      </c>
      <c r="Q42" s="419" t="e">
        <f t="shared" si="6"/>
        <v>#REF!</v>
      </c>
      <c r="R42" s="426" t="e">
        <f t="shared" si="7"/>
        <v>#REF!</v>
      </c>
      <c r="S42" s="428" t="e">
        <f t="shared" si="8"/>
        <v>#REF!</v>
      </c>
    </row>
    <row r="43" spans="1:19" x14ac:dyDescent="0.25">
      <c r="A43" t="s">
        <v>189</v>
      </c>
      <c r="B43" s="387" t="s">
        <v>196</v>
      </c>
      <c r="C43" s="422" t="e">
        <f>'UBS Izolina Mazzei'!#REF!</f>
        <v>#REF!</v>
      </c>
      <c r="D43" s="424" t="e">
        <f>'UBS Izolina Mazzei'!#REF!</f>
        <v>#REF!</v>
      </c>
      <c r="E43" s="423" t="e">
        <f t="shared" si="0"/>
        <v>#REF!</v>
      </c>
      <c r="F43" s="424" t="e">
        <f>'UBS Izolina Mazzei'!#REF!</f>
        <v>#REF!</v>
      </c>
      <c r="G43" s="425" t="e">
        <f t="shared" si="1"/>
        <v>#REF!</v>
      </c>
      <c r="H43" s="424" t="e">
        <f>'UBS Izolina Mazzei'!#REF!</f>
        <v>#REF!</v>
      </c>
      <c r="I43" s="419" t="e">
        <f t="shared" si="14"/>
        <v>#REF!</v>
      </c>
      <c r="J43" s="426" t="e">
        <f t="shared" si="4"/>
        <v>#REF!</v>
      </c>
      <c r="K43" s="427" t="e">
        <f t="shared" si="5"/>
        <v>#REF!</v>
      </c>
      <c r="L43" s="424" t="e">
        <f>'UBS Izolina Mazzei'!#REF!</f>
        <v>#REF!</v>
      </c>
      <c r="M43" s="425" t="e">
        <f t="shared" si="15"/>
        <v>#REF!</v>
      </c>
      <c r="N43" s="424" t="e">
        <f>'UBS Izolina Mazzei'!#REF!</f>
        <v>#REF!</v>
      </c>
      <c r="O43" s="425" t="e">
        <f t="shared" si="9"/>
        <v>#REF!</v>
      </c>
      <c r="P43" s="424" t="e">
        <f>'UBS Izolina Mazzei'!#REF!</f>
        <v>#REF!</v>
      </c>
      <c r="Q43" s="419" t="e">
        <f t="shared" si="6"/>
        <v>#REF!</v>
      </c>
      <c r="R43" s="426" t="e">
        <f t="shared" si="7"/>
        <v>#REF!</v>
      </c>
      <c r="S43" s="428" t="e">
        <f t="shared" si="8"/>
        <v>#REF!</v>
      </c>
    </row>
    <row r="44" spans="1:19" ht="15.75" thickBot="1" x14ac:dyDescent="0.3">
      <c r="A44" t="s">
        <v>189</v>
      </c>
      <c r="B44" s="388" t="s">
        <v>53</v>
      </c>
      <c r="C44" s="429" t="e">
        <f>'UBS Carandiru'!#REF!</f>
        <v>#REF!</v>
      </c>
      <c r="D44" s="431" t="e">
        <f>'UBS Carandiru'!#REF!</f>
        <v>#REF!</v>
      </c>
      <c r="E44" s="430" t="e">
        <f t="shared" si="0"/>
        <v>#REF!</v>
      </c>
      <c r="F44" s="431" t="e">
        <f>'UBS Carandiru'!#REF!</f>
        <v>#REF!</v>
      </c>
      <c r="G44" s="432" t="e">
        <f t="shared" si="1"/>
        <v>#REF!</v>
      </c>
      <c r="H44" s="431" t="e">
        <f>'UBS Carandiru'!#REF!</f>
        <v>#REF!</v>
      </c>
      <c r="I44" s="432" t="e">
        <f t="shared" si="14"/>
        <v>#REF!</v>
      </c>
      <c r="J44" s="433" t="e">
        <f t="shared" si="4"/>
        <v>#REF!</v>
      </c>
      <c r="K44" s="434" t="e">
        <f t="shared" si="5"/>
        <v>#REF!</v>
      </c>
      <c r="L44" s="431" t="e">
        <f>'UBS Carandiru'!#REF!</f>
        <v>#REF!</v>
      </c>
      <c r="M44" s="432" t="e">
        <f t="shared" si="15"/>
        <v>#REF!</v>
      </c>
      <c r="N44" s="431" t="e">
        <f>'UBS Carandiru'!#REF!</f>
        <v>#REF!</v>
      </c>
      <c r="O44" s="432" t="e">
        <f t="shared" si="9"/>
        <v>#REF!</v>
      </c>
      <c r="P44" s="431" t="e">
        <f>'UBS Carandiru'!#REF!</f>
        <v>#REF!</v>
      </c>
      <c r="Q44" s="432" t="e">
        <f t="shared" si="6"/>
        <v>#REF!</v>
      </c>
      <c r="R44" s="433" t="e">
        <f t="shared" si="7"/>
        <v>#REF!</v>
      </c>
      <c r="S44" s="435" t="e">
        <f t="shared" si="8"/>
        <v>#REF!</v>
      </c>
    </row>
    <row r="45" spans="1:19" ht="15.75" thickBot="1" x14ac:dyDescent="0.3">
      <c r="B45" s="57" t="s">
        <v>207</v>
      </c>
      <c r="C45" s="436" t="e">
        <f>SUM(C27:C44)</f>
        <v>#REF!</v>
      </c>
      <c r="D45" s="438" t="e">
        <f t="shared" ref="D45:L45" si="19">SUM(D27:D44)</f>
        <v>#REF!</v>
      </c>
      <c r="E45" s="437" t="e">
        <f t="shared" si="0"/>
        <v>#REF!</v>
      </c>
      <c r="F45" s="438" t="e">
        <f t="shared" si="19"/>
        <v>#REF!</v>
      </c>
      <c r="G45" s="439" t="e">
        <f t="shared" si="1"/>
        <v>#REF!</v>
      </c>
      <c r="H45" s="438" t="e">
        <f t="shared" ref="H45" si="20">SUM(H27:H44)</f>
        <v>#REF!</v>
      </c>
      <c r="I45" s="439" t="e">
        <f t="shared" si="14"/>
        <v>#REF!</v>
      </c>
      <c r="J45" s="440" t="e">
        <f t="shared" si="4"/>
        <v>#REF!</v>
      </c>
      <c r="K45" s="441" t="e">
        <f t="shared" si="5"/>
        <v>#REF!</v>
      </c>
      <c r="L45" s="438" t="e">
        <f t="shared" si="19"/>
        <v>#REF!</v>
      </c>
      <c r="M45" s="439" t="e">
        <f t="shared" si="15"/>
        <v>#REF!</v>
      </c>
      <c r="N45" s="438" t="e">
        <f t="shared" ref="N45" si="21">SUM(N27:N44)</f>
        <v>#REF!</v>
      </c>
      <c r="O45" s="439" t="e">
        <f t="shared" si="9"/>
        <v>#REF!</v>
      </c>
      <c r="P45" s="438" t="e">
        <f t="shared" ref="P45" si="22">SUM(P27:P44)</f>
        <v>#REF!</v>
      </c>
      <c r="Q45" s="439" t="e">
        <f t="shared" si="6"/>
        <v>#REF!</v>
      </c>
      <c r="R45" s="440" t="e">
        <f t="shared" si="7"/>
        <v>#REF!</v>
      </c>
      <c r="S45" s="442" t="e">
        <f t="shared" si="8"/>
        <v>#REF!</v>
      </c>
    </row>
    <row r="46" spans="1:19" ht="15.75" thickTop="1" x14ac:dyDescent="0.25">
      <c r="A46" t="s">
        <v>190</v>
      </c>
      <c r="B46" s="40" t="s">
        <v>161</v>
      </c>
      <c r="C46" s="413" t="e">
        <f>'EMAD na UBS JD JAPÃO'!#REF!</f>
        <v>#REF!</v>
      </c>
      <c r="D46" s="420" t="e">
        <f>'EMAD na UBS JD JAPÃO'!#REF!</f>
        <v>#REF!</v>
      </c>
      <c r="E46" s="444" t="e">
        <f t="shared" si="0"/>
        <v>#REF!</v>
      </c>
      <c r="F46" s="420" t="e">
        <f>'EMAD na UBS JD JAPÃO'!#REF!</f>
        <v>#REF!</v>
      </c>
      <c r="G46" s="419" t="e">
        <f t="shared" si="1"/>
        <v>#REF!</v>
      </c>
      <c r="H46" s="420" t="e">
        <f>'EMAD na UBS JD JAPÃO'!#REF!</f>
        <v>#REF!</v>
      </c>
      <c r="I46" s="419" t="e">
        <f t="shared" si="14"/>
        <v>#REF!</v>
      </c>
      <c r="J46" s="417" t="e">
        <f t="shared" si="4"/>
        <v>#REF!</v>
      </c>
      <c r="K46" s="418" t="e">
        <f t="shared" si="5"/>
        <v>#REF!</v>
      </c>
      <c r="L46" s="420" t="e">
        <f>'EMAD na UBS JD JAPÃO'!#REF!</f>
        <v>#REF!</v>
      </c>
      <c r="M46" s="419" t="e">
        <f t="shared" si="15"/>
        <v>#REF!</v>
      </c>
      <c r="N46" s="420" t="e">
        <f>'EMAD na UBS JD JAPÃO'!#REF!</f>
        <v>#REF!</v>
      </c>
      <c r="O46" s="419" t="e">
        <f t="shared" si="9"/>
        <v>#REF!</v>
      </c>
      <c r="P46" s="420" t="e">
        <f>'EMAD na UBS JD JAPÃO'!#REF!</f>
        <v>#REF!</v>
      </c>
      <c r="Q46" s="419" t="e">
        <f t="shared" si="6"/>
        <v>#REF!</v>
      </c>
      <c r="R46" s="417" t="e">
        <f t="shared" si="7"/>
        <v>#REF!</v>
      </c>
      <c r="S46" s="421" t="e">
        <f t="shared" si="8"/>
        <v>#REF!</v>
      </c>
    </row>
    <row r="47" spans="1:19" x14ac:dyDescent="0.25">
      <c r="A47" t="s">
        <v>190</v>
      </c>
      <c r="B47" s="387" t="s">
        <v>162</v>
      </c>
      <c r="C47" s="422" t="e">
        <f>'EMAD na UBS JD JAPÃO'!#REF!</f>
        <v>#REF!</v>
      </c>
      <c r="D47" s="424" t="e">
        <f>'EMAD na UBS JD JAPÃO'!#REF!</f>
        <v>#REF!</v>
      </c>
      <c r="E47" s="423" t="e">
        <f t="shared" si="0"/>
        <v>#REF!</v>
      </c>
      <c r="F47" s="424" t="e">
        <f>'EMAD na UBS JD JAPÃO'!#REF!</f>
        <v>#REF!</v>
      </c>
      <c r="G47" s="425" t="e">
        <f t="shared" si="1"/>
        <v>#REF!</v>
      </c>
      <c r="H47" s="424" t="e">
        <f>'EMAD na UBS JD JAPÃO'!#REF!</f>
        <v>#REF!</v>
      </c>
      <c r="I47" s="419" t="e">
        <f t="shared" si="14"/>
        <v>#REF!</v>
      </c>
      <c r="J47" s="426" t="e">
        <f t="shared" si="4"/>
        <v>#REF!</v>
      </c>
      <c r="K47" s="427" t="e">
        <f t="shared" si="5"/>
        <v>#REF!</v>
      </c>
      <c r="L47" s="424" t="e">
        <f>'EMAD na UBS JD JAPÃO'!#REF!</f>
        <v>#REF!</v>
      </c>
      <c r="M47" s="425" t="e">
        <f t="shared" si="15"/>
        <v>#REF!</v>
      </c>
      <c r="N47" s="424" t="e">
        <f>'EMAD na UBS JD JAPÃO'!#REF!</f>
        <v>#REF!</v>
      </c>
      <c r="O47" s="425" t="e">
        <f t="shared" si="9"/>
        <v>#REF!</v>
      </c>
      <c r="P47" s="424" t="e">
        <f>'EMAD na UBS JD JAPÃO'!#REF!</f>
        <v>#REF!</v>
      </c>
      <c r="Q47" s="419" t="e">
        <f t="shared" si="6"/>
        <v>#REF!</v>
      </c>
      <c r="R47" s="426" t="e">
        <f t="shared" si="7"/>
        <v>#REF!</v>
      </c>
      <c r="S47" s="428" t="e">
        <f t="shared" si="8"/>
        <v>#REF!</v>
      </c>
    </row>
    <row r="48" spans="1:19" x14ac:dyDescent="0.25">
      <c r="A48" t="s">
        <v>190</v>
      </c>
      <c r="B48" s="387" t="s">
        <v>167</v>
      </c>
      <c r="C48" s="422" t="e">
        <f>'EMAD na UBS JD JAPÃO'!#REF!</f>
        <v>#REF!</v>
      </c>
      <c r="D48" s="424" t="e">
        <f>'EMAD na UBS JD JAPÃO'!#REF!</f>
        <v>#REF!</v>
      </c>
      <c r="E48" s="423" t="e">
        <f t="shared" si="0"/>
        <v>#REF!</v>
      </c>
      <c r="F48" s="424" t="e">
        <f>'EMAD na UBS JD JAPÃO'!#REF!</f>
        <v>#REF!</v>
      </c>
      <c r="G48" s="425" t="e">
        <f t="shared" si="1"/>
        <v>#REF!</v>
      </c>
      <c r="H48" s="424" t="e">
        <f>'EMAD na UBS JD JAPÃO'!#REF!</f>
        <v>#REF!</v>
      </c>
      <c r="I48" s="419" t="e">
        <f t="shared" si="14"/>
        <v>#REF!</v>
      </c>
      <c r="J48" s="426" t="e">
        <f t="shared" si="4"/>
        <v>#REF!</v>
      </c>
      <c r="K48" s="427" t="e">
        <f t="shared" si="5"/>
        <v>#REF!</v>
      </c>
      <c r="L48" s="424" t="e">
        <f>'EMAD na UBS JD JAPÃO'!#REF!</f>
        <v>#REF!</v>
      </c>
      <c r="M48" s="425" t="e">
        <f t="shared" si="15"/>
        <v>#REF!</v>
      </c>
      <c r="N48" s="424" t="e">
        <f>'EMAD na UBS JD JAPÃO'!#REF!</f>
        <v>#REF!</v>
      </c>
      <c r="O48" s="425" t="e">
        <f t="shared" si="9"/>
        <v>#REF!</v>
      </c>
      <c r="P48" s="424" t="e">
        <f>'EMAD na UBS JD JAPÃO'!#REF!</f>
        <v>#REF!</v>
      </c>
      <c r="Q48" s="419" t="e">
        <f t="shared" si="6"/>
        <v>#REF!</v>
      </c>
      <c r="R48" s="426" t="e">
        <f t="shared" si="7"/>
        <v>#REF!</v>
      </c>
      <c r="S48" s="428" t="e">
        <f t="shared" si="8"/>
        <v>#REF!</v>
      </c>
    </row>
    <row r="49" spans="1:19" ht="15.75" thickBot="1" x14ac:dyDescent="0.3">
      <c r="A49" t="s">
        <v>190</v>
      </c>
      <c r="B49" s="388" t="s">
        <v>163</v>
      </c>
      <c r="C49" s="429" t="e">
        <f>'EMAD na UBS JD JAPÃO'!#REF!</f>
        <v>#REF!</v>
      </c>
      <c r="D49" s="431" t="e">
        <f>'EMAD na UBS JD JAPÃO'!#REF!</f>
        <v>#REF!</v>
      </c>
      <c r="E49" s="430" t="e">
        <f t="shared" si="0"/>
        <v>#REF!</v>
      </c>
      <c r="F49" s="431" t="e">
        <f>'EMAD na UBS JD JAPÃO'!#REF!</f>
        <v>#REF!</v>
      </c>
      <c r="G49" s="432" t="e">
        <f t="shared" si="1"/>
        <v>#REF!</v>
      </c>
      <c r="H49" s="431" t="e">
        <f>'EMAD na UBS JD JAPÃO'!#REF!</f>
        <v>#REF!</v>
      </c>
      <c r="I49" s="432" t="e">
        <f t="shared" si="14"/>
        <v>#REF!</v>
      </c>
      <c r="J49" s="433" t="e">
        <f t="shared" si="4"/>
        <v>#REF!</v>
      </c>
      <c r="K49" s="434" t="e">
        <f t="shared" si="5"/>
        <v>#REF!</v>
      </c>
      <c r="L49" s="431" t="e">
        <f>'EMAD na UBS JD JAPÃO'!#REF!</f>
        <v>#REF!</v>
      </c>
      <c r="M49" s="432" t="e">
        <f t="shared" si="15"/>
        <v>#REF!</v>
      </c>
      <c r="N49" s="431" t="e">
        <f>'EMAD na UBS JD JAPÃO'!#REF!</f>
        <v>#REF!</v>
      </c>
      <c r="O49" s="432" t="e">
        <f t="shared" si="9"/>
        <v>#REF!</v>
      </c>
      <c r="P49" s="431" t="e">
        <f>'EMAD na UBS JD JAPÃO'!#REF!</f>
        <v>#REF!</v>
      </c>
      <c r="Q49" s="432" t="e">
        <f t="shared" si="6"/>
        <v>#REF!</v>
      </c>
      <c r="R49" s="433" t="e">
        <f t="shared" si="7"/>
        <v>#REF!</v>
      </c>
      <c r="S49" s="435" t="e">
        <f t="shared" si="8"/>
        <v>#REF!</v>
      </c>
    </row>
    <row r="50" spans="1:19" ht="15.75" thickBot="1" x14ac:dyDescent="0.3">
      <c r="B50" s="39" t="s">
        <v>206</v>
      </c>
      <c r="C50" s="445" t="e">
        <f>'EMAD na UBS JD JAPÃO'!#REF!</f>
        <v>#REF!</v>
      </c>
      <c r="D50" s="447" t="e">
        <f>'EMAD na UBS JD JAPÃO'!#REF!</f>
        <v>#REF!</v>
      </c>
      <c r="E50" s="446" t="e">
        <f t="shared" si="0"/>
        <v>#REF!</v>
      </c>
      <c r="F50" s="447" t="e">
        <f>'EMAD na UBS JD JAPÃO'!#REF!</f>
        <v>#REF!</v>
      </c>
      <c r="G50" s="443" t="e">
        <f t="shared" si="1"/>
        <v>#REF!</v>
      </c>
      <c r="H50" s="447" t="e">
        <f>'EMAD na UBS JD JAPÃO'!#REF!</f>
        <v>#REF!</v>
      </c>
      <c r="I50" s="443" t="e">
        <f t="shared" si="14"/>
        <v>#REF!</v>
      </c>
      <c r="J50" s="448" t="e">
        <f t="shared" si="4"/>
        <v>#REF!</v>
      </c>
      <c r="K50" s="449" t="e">
        <f t="shared" si="5"/>
        <v>#REF!</v>
      </c>
      <c r="L50" s="447" t="e">
        <f>'EMAD na UBS JD JAPÃO'!#REF!</f>
        <v>#REF!</v>
      </c>
      <c r="M50" s="443" t="e">
        <f t="shared" si="15"/>
        <v>#REF!</v>
      </c>
      <c r="N50" s="447" t="e">
        <f>'EMAD na UBS JD JAPÃO'!#REF!</f>
        <v>#REF!</v>
      </c>
      <c r="O50" s="443" t="e">
        <f t="shared" si="9"/>
        <v>#REF!</v>
      </c>
      <c r="P50" s="447" t="e">
        <f>'EMAD na UBS JD JAPÃO'!#REF!</f>
        <v>#REF!</v>
      </c>
      <c r="Q50" s="443" t="e">
        <f t="shared" si="6"/>
        <v>#REF!</v>
      </c>
      <c r="R50" s="448" t="e">
        <f t="shared" si="7"/>
        <v>#REF!</v>
      </c>
      <c r="S50" s="450" t="e">
        <f t="shared" si="8"/>
        <v>#REF!</v>
      </c>
    </row>
    <row r="51" spans="1:19" ht="15.75" thickTop="1" x14ac:dyDescent="0.25">
      <c r="A51" t="s">
        <v>184</v>
      </c>
      <c r="B51" s="40" t="s">
        <v>259</v>
      </c>
      <c r="C51" s="413">
        <f>SUM('AMA JD BRASIL'!B7,'AMA VL QUILHERME'!B7,'AMA VL MEDEIROS'!B7)</f>
        <v>56</v>
      </c>
      <c r="D51" s="420">
        <f>SUM('AMA JD BRASIL'!C7,'AMA VL QUILHERME'!C7,'AMA VL MEDEIROS'!C7)</f>
        <v>32.799999999999997</v>
      </c>
      <c r="E51" s="444">
        <f t="shared" ref="E51:E52" si="23">D51-C51</f>
        <v>-23.200000000000003</v>
      </c>
      <c r="F51" s="420">
        <f>SUM('AMA JD BRASIL'!E7,'AMA VL QUILHERME'!E7,'AMA VL MEDEIROS'!E7)</f>
        <v>34.799999999999997</v>
      </c>
      <c r="G51" s="419">
        <f t="shared" ref="G51:G52" si="24">F51-C51</f>
        <v>-21.200000000000003</v>
      </c>
      <c r="H51" s="420">
        <f>SUM('AMA JD BRASIL'!G7,'AMA VL QUILHERME'!G7,'AMA VL MEDEIROS'!G7)</f>
        <v>32.799999999999997</v>
      </c>
      <c r="I51" s="419">
        <f t="shared" si="14"/>
        <v>-23.200000000000003</v>
      </c>
      <c r="J51" s="417">
        <f t="shared" si="4"/>
        <v>100.39999999999999</v>
      </c>
      <c r="K51" s="418">
        <f t="shared" ref="K51:K59" si="25">J51-(3*$C51)</f>
        <v>-67.600000000000009</v>
      </c>
      <c r="L51" s="420">
        <f>SUM('AMA JD BRASIL'!K7,'AMA VL QUILHERME'!K7,'AMA VL MEDEIROS'!K7)</f>
        <v>39</v>
      </c>
      <c r="M51" s="419">
        <f t="shared" si="15"/>
        <v>-17</v>
      </c>
      <c r="N51" s="420">
        <f>SUM('AMA JD BRASIL'!M7,'AMA VL QUILHERME'!M7,'AMA VL MEDEIROS'!M7)</f>
        <v>41</v>
      </c>
      <c r="O51" s="419">
        <f t="shared" si="9"/>
        <v>-15</v>
      </c>
      <c r="P51" s="420">
        <f>SUM('AMA JD BRASIL'!O7,'AMA VL QUILHERME'!O7,'AMA VL MEDEIROS'!O7)</f>
        <v>46</v>
      </c>
      <c r="Q51" s="419">
        <f t="shared" si="6"/>
        <v>-10</v>
      </c>
      <c r="R51" s="417">
        <f>P51+L51+N51</f>
        <v>126</v>
      </c>
      <c r="S51" s="421">
        <f>R51-(3*$C51)</f>
        <v>-42</v>
      </c>
    </row>
    <row r="52" spans="1:19" ht="15.75" thickBot="1" x14ac:dyDescent="0.3">
      <c r="A52" t="s">
        <v>184</v>
      </c>
      <c r="B52" s="388" t="s">
        <v>260</v>
      </c>
      <c r="C52" s="429">
        <f>SUM('AMA JD BRASIL'!B8,'AMA VL QUILHERME'!B8,'AMA VL MEDEIROS'!B8)</f>
        <v>36</v>
      </c>
      <c r="D52" s="431">
        <f>SUM('AMA JD BRASIL'!C8,'AMA VL QUILHERME'!C8,'AMA VL MEDEIROS'!C8)</f>
        <v>12</v>
      </c>
      <c r="E52" s="430">
        <f t="shared" si="23"/>
        <v>-24</v>
      </c>
      <c r="F52" s="431">
        <f>SUM('AMA JD BRASIL'!E8,'AMA VL QUILHERME'!E8,'AMA VL MEDEIROS'!E8)</f>
        <v>16</v>
      </c>
      <c r="G52" s="432">
        <f t="shared" si="24"/>
        <v>-20</v>
      </c>
      <c r="H52" s="431">
        <f>SUM('AMA JD BRASIL'!G8,'AMA VL QUILHERME'!G8,'AMA VL MEDEIROS'!G8)</f>
        <v>13</v>
      </c>
      <c r="I52" s="432">
        <f t="shared" si="14"/>
        <v>-23</v>
      </c>
      <c r="J52" s="433">
        <f t="shared" si="4"/>
        <v>41</v>
      </c>
      <c r="K52" s="434">
        <f t="shared" si="25"/>
        <v>-67</v>
      </c>
      <c r="L52" s="431">
        <f>SUM('AMA JD BRASIL'!K8,'AMA VL QUILHERME'!K8,'AMA VL MEDEIROS'!K8)</f>
        <v>18</v>
      </c>
      <c r="M52" s="432">
        <f t="shared" si="15"/>
        <v>-18</v>
      </c>
      <c r="N52" s="431">
        <f>SUM('AMA JD BRASIL'!M8,'AMA VL QUILHERME'!M8,'AMA VL MEDEIROS'!M8)</f>
        <v>16</v>
      </c>
      <c r="O52" s="432">
        <f t="shared" si="9"/>
        <v>-20</v>
      </c>
      <c r="P52" s="431">
        <f>SUM('AMA JD BRASIL'!O8,'AMA VL QUILHERME'!O8,'AMA VL MEDEIROS'!O8)</f>
        <v>14</v>
      </c>
      <c r="Q52" s="432">
        <f t="shared" si="6"/>
        <v>-22</v>
      </c>
      <c r="R52" s="433">
        <f>P52+L52+N52</f>
        <v>48</v>
      </c>
      <c r="S52" s="435">
        <f>R52-(3*$C52)</f>
        <v>-60</v>
      </c>
    </row>
    <row r="53" spans="1:19" ht="15.75" thickBot="1" x14ac:dyDescent="0.3">
      <c r="B53" s="39" t="s">
        <v>210</v>
      </c>
      <c r="C53" s="445">
        <f>SUM(C51:C52)</f>
        <v>92</v>
      </c>
      <c r="D53" s="447">
        <f>SUM(D51:D52)</f>
        <v>44.8</v>
      </c>
      <c r="E53" s="446">
        <f t="shared" ref="E53:E58" si="26">D53-C53</f>
        <v>-47.2</v>
      </c>
      <c r="F53" s="447">
        <f>SUM(F51:F52)</f>
        <v>50.8</v>
      </c>
      <c r="G53" s="443">
        <f t="shared" ref="G53:G58" si="27">F53-C53</f>
        <v>-41.2</v>
      </c>
      <c r="H53" s="447">
        <f>SUM(H51:H52)</f>
        <v>45.8</v>
      </c>
      <c r="I53" s="443">
        <f t="shared" si="14"/>
        <v>-46.2</v>
      </c>
      <c r="J53" s="448">
        <f t="shared" si="4"/>
        <v>141.39999999999998</v>
      </c>
      <c r="K53" s="449">
        <f t="shared" si="25"/>
        <v>-134.60000000000002</v>
      </c>
      <c r="L53" s="447">
        <f>SUM(L51:L52)</f>
        <v>57</v>
      </c>
      <c r="M53" s="443">
        <f t="shared" si="15"/>
        <v>-35</v>
      </c>
      <c r="N53" s="447">
        <f>SUM(N51:N52)</f>
        <v>57</v>
      </c>
      <c r="O53" s="443">
        <f t="shared" si="9"/>
        <v>-35</v>
      </c>
      <c r="P53" s="447">
        <f>SUM(P51:P52)</f>
        <v>60</v>
      </c>
      <c r="Q53" s="443">
        <f t="shared" si="6"/>
        <v>-32</v>
      </c>
      <c r="R53" s="448">
        <f t="shared" si="7"/>
        <v>174</v>
      </c>
      <c r="S53" s="450">
        <f t="shared" si="8"/>
        <v>-102</v>
      </c>
    </row>
    <row r="54" spans="1:19" ht="15.75" thickTop="1" x14ac:dyDescent="0.25">
      <c r="A54" t="s">
        <v>185</v>
      </c>
      <c r="B54" s="402" t="s">
        <v>253</v>
      </c>
      <c r="C54" s="413">
        <f>'PSM V MARIA BAIXA'!B19</f>
        <v>40</v>
      </c>
      <c r="D54" s="420">
        <f>'PSM V MARIA BAIXA'!C19</f>
        <v>30.5</v>
      </c>
      <c r="E54" s="444">
        <f t="shared" si="26"/>
        <v>-9.5</v>
      </c>
      <c r="F54" s="420">
        <f>'PSM V MARIA BAIXA'!E19</f>
        <v>33</v>
      </c>
      <c r="G54" s="419">
        <f t="shared" si="27"/>
        <v>-7</v>
      </c>
      <c r="H54" s="420">
        <f>'PSM V MARIA BAIXA'!G19</f>
        <v>34.5</v>
      </c>
      <c r="I54" s="419">
        <f t="shared" si="14"/>
        <v>-5.5</v>
      </c>
      <c r="J54" s="417">
        <f>D54+F54+H54</f>
        <v>98</v>
      </c>
      <c r="K54" s="418">
        <f t="shared" si="25"/>
        <v>-22</v>
      </c>
      <c r="L54" s="420">
        <f>'PSM V MARIA BAIXA'!K19</f>
        <v>36</v>
      </c>
      <c r="M54" s="419">
        <f t="shared" si="15"/>
        <v>-4</v>
      </c>
      <c r="N54" s="420">
        <f>'PSM V MARIA BAIXA'!M19</f>
        <v>38.5</v>
      </c>
      <c r="O54" s="419">
        <f t="shared" si="9"/>
        <v>-1.5</v>
      </c>
      <c r="P54" s="420">
        <f>'PSM V MARIA BAIXA'!O19</f>
        <v>41.5</v>
      </c>
      <c r="Q54" s="419">
        <f t="shared" si="6"/>
        <v>1.5</v>
      </c>
      <c r="R54" s="417">
        <f t="shared" si="7"/>
        <v>116</v>
      </c>
      <c r="S54" s="421">
        <f>R54-(3*$C54)</f>
        <v>-4</v>
      </c>
    </row>
    <row r="55" spans="1:19" x14ac:dyDescent="0.25">
      <c r="A55" t="s">
        <v>185</v>
      </c>
      <c r="B55" s="402" t="s">
        <v>254</v>
      </c>
      <c r="C55" s="422">
        <f>'PSM V MARIA BAIXA'!B20</f>
        <v>1</v>
      </c>
      <c r="D55" s="424">
        <f>'PSM V MARIA BAIXA'!C20</f>
        <v>1</v>
      </c>
      <c r="E55" s="423">
        <f t="shared" si="26"/>
        <v>0</v>
      </c>
      <c r="F55" s="424">
        <f>'PSM V MARIA BAIXA'!E20</f>
        <v>1</v>
      </c>
      <c r="G55" s="425">
        <f t="shared" si="27"/>
        <v>0</v>
      </c>
      <c r="H55" s="424">
        <f>'PSM V MARIA BAIXA'!G20</f>
        <v>1</v>
      </c>
      <c r="I55" s="419">
        <f t="shared" si="14"/>
        <v>0</v>
      </c>
      <c r="J55" s="426">
        <f>D55+F55+H55</f>
        <v>3</v>
      </c>
      <c r="K55" s="427">
        <f t="shared" si="25"/>
        <v>0</v>
      </c>
      <c r="L55" s="424">
        <f>'PSM V MARIA BAIXA'!K20</f>
        <v>1</v>
      </c>
      <c r="M55" s="425">
        <f t="shared" si="15"/>
        <v>0</v>
      </c>
      <c r="N55" s="424">
        <f>'PSM V MARIA BAIXA'!M20</f>
        <v>1</v>
      </c>
      <c r="O55" s="425">
        <f t="shared" si="9"/>
        <v>0</v>
      </c>
      <c r="P55" s="424">
        <f>'PSM V MARIA BAIXA'!O20</f>
        <v>1</v>
      </c>
      <c r="Q55" s="419">
        <f t="shared" si="6"/>
        <v>0</v>
      </c>
      <c r="R55" s="426">
        <f t="shared" si="7"/>
        <v>3</v>
      </c>
      <c r="S55" s="428">
        <f t="shared" si="8"/>
        <v>0</v>
      </c>
    </row>
    <row r="56" spans="1:19" x14ac:dyDescent="0.25">
      <c r="A56" t="s">
        <v>185</v>
      </c>
      <c r="B56" s="403" t="s">
        <v>255</v>
      </c>
      <c r="C56" s="422">
        <f>'PSM V MARIA BAIXA'!B21</f>
        <v>14</v>
      </c>
      <c r="D56" s="424">
        <f>'PSM V MARIA BAIXA'!C21</f>
        <v>6</v>
      </c>
      <c r="E56" s="423">
        <f t="shared" si="26"/>
        <v>-8</v>
      </c>
      <c r="F56" s="424">
        <f>'PSM V MARIA BAIXA'!E21</f>
        <v>6</v>
      </c>
      <c r="G56" s="425">
        <f t="shared" si="27"/>
        <v>-8</v>
      </c>
      <c r="H56" s="424">
        <f>'PSM V MARIA BAIXA'!G21</f>
        <v>8</v>
      </c>
      <c r="I56" s="419">
        <f t="shared" si="14"/>
        <v>-6</v>
      </c>
      <c r="J56" s="426">
        <f>D56+F56+H56</f>
        <v>20</v>
      </c>
      <c r="K56" s="427">
        <f t="shared" si="25"/>
        <v>-22</v>
      </c>
      <c r="L56" s="424">
        <f>'PSM V MARIA BAIXA'!K21</f>
        <v>8</v>
      </c>
      <c r="M56" s="425">
        <f t="shared" si="15"/>
        <v>-6</v>
      </c>
      <c r="N56" s="424">
        <f>'PSM V MARIA BAIXA'!M21</f>
        <v>8</v>
      </c>
      <c r="O56" s="425">
        <f t="shared" si="9"/>
        <v>-6</v>
      </c>
      <c r="P56" s="424">
        <f>'PSM V MARIA BAIXA'!O21</f>
        <v>8</v>
      </c>
      <c r="Q56" s="419">
        <f t="shared" si="6"/>
        <v>-6</v>
      </c>
      <c r="R56" s="426">
        <f t="shared" si="7"/>
        <v>24</v>
      </c>
      <c r="S56" s="428">
        <f t="shared" si="8"/>
        <v>-18</v>
      </c>
    </row>
    <row r="57" spans="1:19" x14ac:dyDescent="0.25">
      <c r="A57" t="s">
        <v>185</v>
      </c>
      <c r="B57" s="404" t="s">
        <v>256</v>
      </c>
      <c r="C57" s="422">
        <f>'PSM V MARIA BAIXA'!B22</f>
        <v>28</v>
      </c>
      <c r="D57" s="424">
        <f>'PSM V MARIA BAIXA'!C22</f>
        <v>27.5</v>
      </c>
      <c r="E57" s="423">
        <f t="shared" si="26"/>
        <v>-0.5</v>
      </c>
      <c r="F57" s="424">
        <f>'PSM V MARIA BAIXA'!E22</f>
        <v>29.5</v>
      </c>
      <c r="G57" s="425">
        <f t="shared" si="27"/>
        <v>1.5</v>
      </c>
      <c r="H57" s="424">
        <f>'PSM V MARIA BAIXA'!G22</f>
        <v>28.5</v>
      </c>
      <c r="I57" s="419">
        <f t="shared" si="14"/>
        <v>0.5</v>
      </c>
      <c r="J57" s="426">
        <f>D57+F57+H57</f>
        <v>85.5</v>
      </c>
      <c r="K57" s="427">
        <f t="shared" si="25"/>
        <v>1.5</v>
      </c>
      <c r="L57" s="424">
        <f>'PSM V MARIA BAIXA'!K22</f>
        <v>26</v>
      </c>
      <c r="M57" s="425">
        <f t="shared" si="15"/>
        <v>-2</v>
      </c>
      <c r="N57" s="424">
        <f>'PSM V MARIA BAIXA'!M22</f>
        <v>26</v>
      </c>
      <c r="O57" s="425">
        <f t="shared" si="9"/>
        <v>-2</v>
      </c>
      <c r="P57" s="424">
        <f>'PSM V MARIA BAIXA'!O22</f>
        <v>29</v>
      </c>
      <c r="Q57" s="419">
        <f t="shared" si="6"/>
        <v>1</v>
      </c>
      <c r="R57" s="426">
        <f t="shared" si="7"/>
        <v>81</v>
      </c>
      <c r="S57" s="428">
        <f t="shared" si="8"/>
        <v>-3</v>
      </c>
    </row>
    <row r="58" spans="1:19" ht="15.75" thickBot="1" x14ac:dyDescent="0.3">
      <c r="A58" t="s">
        <v>185</v>
      </c>
      <c r="B58" s="405" t="s">
        <v>257</v>
      </c>
      <c r="C58" s="422">
        <f>'PSM V MARIA BAIXA'!B23</f>
        <v>1</v>
      </c>
      <c r="D58" s="424">
        <f>'PSM V MARIA BAIXA'!C23</f>
        <v>0</v>
      </c>
      <c r="E58" s="423">
        <f t="shared" si="26"/>
        <v>-1</v>
      </c>
      <c r="F58" s="424">
        <f>'PSM V MARIA BAIXA'!E23</f>
        <v>0</v>
      </c>
      <c r="G58" s="425">
        <f t="shared" si="27"/>
        <v>-1</v>
      </c>
      <c r="H58" s="424">
        <f>'PSM V MARIA BAIXA'!G23</f>
        <v>0</v>
      </c>
      <c r="I58" s="419">
        <f t="shared" si="14"/>
        <v>-1</v>
      </c>
      <c r="J58" s="426">
        <f>D58+F58+H58</f>
        <v>0</v>
      </c>
      <c r="K58" s="427">
        <f t="shared" si="25"/>
        <v>-3</v>
      </c>
      <c r="L58" s="424">
        <f>'PSM V MARIA BAIXA'!K23</f>
        <v>0</v>
      </c>
      <c r="M58" s="425">
        <f t="shared" si="15"/>
        <v>-1</v>
      </c>
      <c r="N58" s="424">
        <f>'PSM V MARIA BAIXA'!M23</f>
        <v>0</v>
      </c>
      <c r="O58" s="425">
        <f t="shared" si="9"/>
        <v>-1</v>
      </c>
      <c r="P58" s="424">
        <f>'PSM V MARIA BAIXA'!O23</f>
        <v>0</v>
      </c>
      <c r="Q58" s="419">
        <f t="shared" si="6"/>
        <v>-1</v>
      </c>
      <c r="R58" s="426">
        <f t="shared" si="7"/>
        <v>0</v>
      </c>
      <c r="S58" s="428">
        <f t="shared" si="8"/>
        <v>-3</v>
      </c>
    </row>
    <row r="59" spans="1:19" ht="15.75" thickBot="1" x14ac:dyDescent="0.3">
      <c r="B59" s="39" t="s">
        <v>205</v>
      </c>
      <c r="C59" s="445">
        <f>SUM(C54:C58)</f>
        <v>84</v>
      </c>
      <c r="D59" s="447">
        <f t="shared" ref="D59:I59" si="28">SUM(D54:D58)</f>
        <v>65</v>
      </c>
      <c r="E59" s="446">
        <f t="shared" si="28"/>
        <v>-19</v>
      </c>
      <c r="F59" s="447">
        <f t="shared" si="28"/>
        <v>69.5</v>
      </c>
      <c r="G59" s="443">
        <f t="shared" si="28"/>
        <v>-14.5</v>
      </c>
      <c r="H59" s="447">
        <f t="shared" si="28"/>
        <v>72</v>
      </c>
      <c r="I59" s="443">
        <f t="shared" si="28"/>
        <v>-12</v>
      </c>
      <c r="J59" s="448">
        <f t="shared" si="4"/>
        <v>206.5</v>
      </c>
      <c r="K59" s="449">
        <f t="shared" si="25"/>
        <v>-45.5</v>
      </c>
      <c r="L59" s="447">
        <f t="shared" ref="L59:P59" si="29">SUM(L54:L58)</f>
        <v>71</v>
      </c>
      <c r="M59" s="443">
        <f t="shared" si="29"/>
        <v>-13</v>
      </c>
      <c r="N59" s="447">
        <f t="shared" si="29"/>
        <v>73.5</v>
      </c>
      <c r="O59" s="443">
        <f t="shared" si="9"/>
        <v>-10.5</v>
      </c>
      <c r="P59" s="447">
        <f t="shared" si="29"/>
        <v>79.5</v>
      </c>
      <c r="Q59" s="443">
        <f t="shared" si="6"/>
        <v>-4.5</v>
      </c>
      <c r="R59" s="448">
        <f>P59+L59+N59</f>
        <v>224</v>
      </c>
      <c r="S59" s="450">
        <f>R59-(3*$C59)</f>
        <v>-28</v>
      </c>
    </row>
    <row r="60" spans="1:19" ht="15.75" thickTop="1" x14ac:dyDescent="0.25">
      <c r="A60" t="s">
        <v>186</v>
      </c>
      <c r="B60" s="40" t="s">
        <v>120</v>
      </c>
      <c r="C60" s="413" t="e">
        <f>'AMA E ISOLINA MAZZEI'!#REF!</f>
        <v>#REF!</v>
      </c>
      <c r="D60" s="420" t="e">
        <f>'AMA E ISOLINA MAZZEI'!#REF!</f>
        <v>#REF!</v>
      </c>
      <c r="E60" s="444" t="e">
        <f t="shared" ref="E60:E91" si="30">D60-C60</f>
        <v>#REF!</v>
      </c>
      <c r="F60" s="420" t="e">
        <f>'AMA E ISOLINA MAZZEI'!#REF!</f>
        <v>#REF!</v>
      </c>
      <c r="G60" s="419" t="e">
        <f t="shared" ref="G60:G91" si="31">F60-C60</f>
        <v>#REF!</v>
      </c>
      <c r="H60" s="420" t="e">
        <f>'AMA E ISOLINA MAZZEI'!#REF!</f>
        <v>#REF!</v>
      </c>
      <c r="I60" s="419" t="e">
        <f t="shared" ref="I60:I91" si="32">H60-C60</f>
        <v>#REF!</v>
      </c>
      <c r="J60" s="417" t="e">
        <f t="shared" si="4"/>
        <v>#REF!</v>
      </c>
      <c r="K60" s="418" t="e">
        <f t="shared" si="5"/>
        <v>#REF!</v>
      </c>
      <c r="L60" s="420" t="e">
        <f>'AMA E ISOLINA MAZZEI'!#REF!</f>
        <v>#REF!</v>
      </c>
      <c r="M60" s="419" t="e">
        <f t="shared" ref="M60:M91" si="33">L60-C60</f>
        <v>#REF!</v>
      </c>
      <c r="N60" s="420" t="e">
        <f>'AMA E ISOLINA MAZZEI'!#REF!</f>
        <v>#REF!</v>
      </c>
      <c r="O60" s="419" t="e">
        <f t="shared" si="9"/>
        <v>#REF!</v>
      </c>
      <c r="P60" s="420" t="e">
        <f>'AMA E ISOLINA MAZZEI'!#REF!</f>
        <v>#REF!</v>
      </c>
      <c r="Q60" s="419" t="e">
        <f t="shared" si="6"/>
        <v>#REF!</v>
      </c>
      <c r="R60" s="417" t="e">
        <f t="shared" si="7"/>
        <v>#REF!</v>
      </c>
      <c r="S60" s="421" t="e">
        <f t="shared" si="8"/>
        <v>#REF!</v>
      </c>
    </row>
    <row r="61" spans="1:19" x14ac:dyDescent="0.25">
      <c r="A61" t="s">
        <v>186</v>
      </c>
      <c r="B61" s="387" t="s">
        <v>121</v>
      </c>
      <c r="C61" s="422" t="e">
        <f>'AMA E ISOLINA MAZZEI'!#REF!</f>
        <v>#REF!</v>
      </c>
      <c r="D61" s="424" t="e">
        <f>'AMA E ISOLINA MAZZEI'!#REF!</f>
        <v>#REF!</v>
      </c>
      <c r="E61" s="423" t="e">
        <f t="shared" si="30"/>
        <v>#REF!</v>
      </c>
      <c r="F61" s="424" t="e">
        <f>'AMA E ISOLINA MAZZEI'!#REF!</f>
        <v>#REF!</v>
      </c>
      <c r="G61" s="425" t="e">
        <f t="shared" si="31"/>
        <v>#REF!</v>
      </c>
      <c r="H61" s="424" t="e">
        <f>'AMA E ISOLINA MAZZEI'!#REF!</f>
        <v>#REF!</v>
      </c>
      <c r="I61" s="419" t="e">
        <f t="shared" si="32"/>
        <v>#REF!</v>
      </c>
      <c r="J61" s="426" t="e">
        <f t="shared" si="4"/>
        <v>#REF!</v>
      </c>
      <c r="K61" s="427" t="e">
        <f t="shared" si="5"/>
        <v>#REF!</v>
      </c>
      <c r="L61" s="424" t="e">
        <f>'AMA E ISOLINA MAZZEI'!#REF!</f>
        <v>#REF!</v>
      </c>
      <c r="M61" s="425" t="e">
        <f t="shared" si="33"/>
        <v>#REF!</v>
      </c>
      <c r="N61" s="424" t="e">
        <f>'AMA E ISOLINA MAZZEI'!#REF!</f>
        <v>#REF!</v>
      </c>
      <c r="O61" s="425" t="e">
        <f t="shared" si="9"/>
        <v>#REF!</v>
      </c>
      <c r="P61" s="424" t="e">
        <f>'AMA E ISOLINA MAZZEI'!#REF!</f>
        <v>#REF!</v>
      </c>
      <c r="Q61" s="419" t="e">
        <f t="shared" si="6"/>
        <v>#REF!</v>
      </c>
      <c r="R61" s="426" t="e">
        <f t="shared" si="7"/>
        <v>#REF!</v>
      </c>
      <c r="S61" s="428" t="e">
        <f t="shared" si="8"/>
        <v>#REF!</v>
      </c>
    </row>
    <row r="62" spans="1:19" x14ac:dyDescent="0.25">
      <c r="A62" t="s">
        <v>186</v>
      </c>
      <c r="B62" s="387" t="s">
        <v>122</v>
      </c>
      <c r="C62" s="422" t="e">
        <f>'AMA E ISOLINA MAZZEI'!#REF!</f>
        <v>#REF!</v>
      </c>
      <c r="D62" s="424" t="e">
        <f>'AMA E ISOLINA MAZZEI'!#REF!</f>
        <v>#REF!</v>
      </c>
      <c r="E62" s="423" t="e">
        <f t="shared" si="30"/>
        <v>#REF!</v>
      </c>
      <c r="F62" s="424" t="e">
        <f>'AMA E ISOLINA MAZZEI'!#REF!</f>
        <v>#REF!</v>
      </c>
      <c r="G62" s="425" t="e">
        <f t="shared" si="31"/>
        <v>#REF!</v>
      </c>
      <c r="H62" s="424" t="e">
        <f>'AMA E ISOLINA MAZZEI'!#REF!</f>
        <v>#REF!</v>
      </c>
      <c r="I62" s="419" t="e">
        <f t="shared" si="32"/>
        <v>#REF!</v>
      </c>
      <c r="J62" s="426" t="e">
        <f t="shared" si="4"/>
        <v>#REF!</v>
      </c>
      <c r="K62" s="427" t="e">
        <f t="shared" si="5"/>
        <v>#REF!</v>
      </c>
      <c r="L62" s="424" t="e">
        <f>'AMA E ISOLINA MAZZEI'!#REF!</f>
        <v>#REF!</v>
      </c>
      <c r="M62" s="425" t="e">
        <f t="shared" si="33"/>
        <v>#REF!</v>
      </c>
      <c r="N62" s="424" t="e">
        <f>'AMA E ISOLINA MAZZEI'!#REF!</f>
        <v>#REF!</v>
      </c>
      <c r="O62" s="425" t="e">
        <f t="shared" si="9"/>
        <v>#REF!</v>
      </c>
      <c r="P62" s="424" t="e">
        <f>'AMA E ISOLINA MAZZEI'!#REF!</f>
        <v>#REF!</v>
      </c>
      <c r="Q62" s="419" t="e">
        <f t="shared" si="6"/>
        <v>#REF!</v>
      </c>
      <c r="R62" s="426" t="e">
        <f t="shared" si="7"/>
        <v>#REF!</v>
      </c>
      <c r="S62" s="428" t="e">
        <f t="shared" si="8"/>
        <v>#REF!</v>
      </c>
    </row>
    <row r="63" spans="1:19" x14ac:dyDescent="0.25">
      <c r="A63" t="s">
        <v>186</v>
      </c>
      <c r="B63" s="387" t="s">
        <v>123</v>
      </c>
      <c r="C63" s="422" t="e">
        <f>'AMA E ISOLINA MAZZEI'!#REF!</f>
        <v>#REF!</v>
      </c>
      <c r="D63" s="424" t="e">
        <f>'AMA E ISOLINA MAZZEI'!#REF!</f>
        <v>#REF!</v>
      </c>
      <c r="E63" s="423" t="e">
        <f t="shared" si="30"/>
        <v>#REF!</v>
      </c>
      <c r="F63" s="424" t="e">
        <f>'AMA E ISOLINA MAZZEI'!#REF!</f>
        <v>#REF!</v>
      </c>
      <c r="G63" s="425" t="e">
        <f t="shared" si="31"/>
        <v>#REF!</v>
      </c>
      <c r="H63" s="424" t="e">
        <f>'AMA E ISOLINA MAZZEI'!#REF!</f>
        <v>#REF!</v>
      </c>
      <c r="I63" s="419" t="e">
        <f t="shared" si="32"/>
        <v>#REF!</v>
      </c>
      <c r="J63" s="426" t="e">
        <f t="shared" si="4"/>
        <v>#REF!</v>
      </c>
      <c r="K63" s="427" t="e">
        <f t="shared" si="5"/>
        <v>#REF!</v>
      </c>
      <c r="L63" s="424" t="e">
        <f>'AMA E ISOLINA MAZZEI'!#REF!</f>
        <v>#REF!</v>
      </c>
      <c r="M63" s="425" t="e">
        <f t="shared" si="33"/>
        <v>#REF!</v>
      </c>
      <c r="N63" s="424" t="e">
        <f>'AMA E ISOLINA MAZZEI'!#REF!</f>
        <v>#REF!</v>
      </c>
      <c r="O63" s="425" t="e">
        <f t="shared" si="9"/>
        <v>#REF!</v>
      </c>
      <c r="P63" s="424" t="e">
        <f>'AMA E ISOLINA MAZZEI'!#REF!</f>
        <v>#REF!</v>
      </c>
      <c r="Q63" s="419" t="e">
        <f t="shared" si="6"/>
        <v>#REF!</v>
      </c>
      <c r="R63" s="426" t="e">
        <f t="shared" si="7"/>
        <v>#REF!</v>
      </c>
      <c r="S63" s="428" t="e">
        <f t="shared" si="8"/>
        <v>#REF!</v>
      </c>
    </row>
    <row r="64" spans="1:19" x14ac:dyDescent="0.25">
      <c r="A64" t="s">
        <v>186</v>
      </c>
      <c r="B64" s="387" t="s">
        <v>124</v>
      </c>
      <c r="C64" s="422" t="e">
        <f>'AMA E ISOLINA MAZZEI'!#REF!</f>
        <v>#REF!</v>
      </c>
      <c r="D64" s="424" t="e">
        <f>'AMA E ISOLINA MAZZEI'!#REF!</f>
        <v>#REF!</v>
      </c>
      <c r="E64" s="423" t="e">
        <f t="shared" si="30"/>
        <v>#REF!</v>
      </c>
      <c r="F64" s="424" t="e">
        <f>'AMA E ISOLINA MAZZEI'!#REF!</f>
        <v>#REF!</v>
      </c>
      <c r="G64" s="425" t="e">
        <f t="shared" si="31"/>
        <v>#REF!</v>
      </c>
      <c r="H64" s="424" t="e">
        <f>'AMA E ISOLINA MAZZEI'!#REF!</f>
        <v>#REF!</v>
      </c>
      <c r="I64" s="419" t="e">
        <f t="shared" si="32"/>
        <v>#REF!</v>
      </c>
      <c r="J64" s="426" t="e">
        <f t="shared" si="4"/>
        <v>#REF!</v>
      </c>
      <c r="K64" s="427" t="e">
        <f t="shared" si="5"/>
        <v>#REF!</v>
      </c>
      <c r="L64" s="424" t="e">
        <f>'AMA E ISOLINA MAZZEI'!#REF!</f>
        <v>#REF!</v>
      </c>
      <c r="M64" s="425" t="e">
        <f t="shared" si="33"/>
        <v>#REF!</v>
      </c>
      <c r="N64" s="424" t="e">
        <f>'AMA E ISOLINA MAZZEI'!#REF!</f>
        <v>#REF!</v>
      </c>
      <c r="O64" s="425" t="e">
        <f t="shared" si="9"/>
        <v>#REF!</v>
      </c>
      <c r="P64" s="424" t="e">
        <f>'AMA E ISOLINA MAZZEI'!#REF!</f>
        <v>#REF!</v>
      </c>
      <c r="Q64" s="419" t="e">
        <f t="shared" si="6"/>
        <v>#REF!</v>
      </c>
      <c r="R64" s="426" t="e">
        <f t="shared" si="7"/>
        <v>#REF!</v>
      </c>
      <c r="S64" s="428" t="e">
        <f t="shared" si="8"/>
        <v>#REF!</v>
      </c>
    </row>
    <row r="65" spans="1:19" x14ac:dyDescent="0.25">
      <c r="A65" t="s">
        <v>186</v>
      </c>
      <c r="B65" s="387" t="s">
        <v>125</v>
      </c>
      <c r="C65" s="422" t="e">
        <f>'AMA E ISOLINA MAZZEI'!#REF!</f>
        <v>#REF!</v>
      </c>
      <c r="D65" s="424" t="e">
        <f>'AMA E ISOLINA MAZZEI'!#REF!</f>
        <v>#REF!</v>
      </c>
      <c r="E65" s="423" t="e">
        <f t="shared" si="30"/>
        <v>#REF!</v>
      </c>
      <c r="F65" s="424" t="e">
        <f>'AMA E ISOLINA MAZZEI'!#REF!</f>
        <v>#REF!</v>
      </c>
      <c r="G65" s="425" t="e">
        <f t="shared" si="31"/>
        <v>#REF!</v>
      </c>
      <c r="H65" s="424" t="e">
        <f>'AMA E ISOLINA MAZZEI'!#REF!</f>
        <v>#REF!</v>
      </c>
      <c r="I65" s="419" t="e">
        <f t="shared" si="32"/>
        <v>#REF!</v>
      </c>
      <c r="J65" s="426" t="e">
        <f t="shared" si="4"/>
        <v>#REF!</v>
      </c>
      <c r="K65" s="427" t="e">
        <f t="shared" ref="K65:K117" si="34">J65-(3*$C65)</f>
        <v>#REF!</v>
      </c>
      <c r="L65" s="424" t="e">
        <f>'AMA E ISOLINA MAZZEI'!#REF!</f>
        <v>#REF!</v>
      </c>
      <c r="M65" s="425" t="e">
        <f t="shared" si="33"/>
        <v>#REF!</v>
      </c>
      <c r="N65" s="424" t="e">
        <f>'AMA E ISOLINA MAZZEI'!#REF!</f>
        <v>#REF!</v>
      </c>
      <c r="O65" s="425" t="e">
        <f t="shared" si="9"/>
        <v>#REF!</v>
      </c>
      <c r="P65" s="424" t="e">
        <f>'AMA E ISOLINA MAZZEI'!#REF!</f>
        <v>#REF!</v>
      </c>
      <c r="Q65" s="419" t="e">
        <f t="shared" si="6"/>
        <v>#REF!</v>
      </c>
      <c r="R65" s="426" t="e">
        <f t="shared" si="7"/>
        <v>#REF!</v>
      </c>
      <c r="S65" s="428" t="e">
        <f t="shared" ref="S65:S117" si="35">R65-(3*$C65)</f>
        <v>#REF!</v>
      </c>
    </row>
    <row r="66" spans="1:19" x14ac:dyDescent="0.25">
      <c r="A66" t="s">
        <v>186</v>
      </c>
      <c r="B66" s="387" t="s">
        <v>126</v>
      </c>
      <c r="C66" s="422" t="e">
        <f>'AMA E ISOLINA MAZZEI'!#REF!</f>
        <v>#REF!</v>
      </c>
      <c r="D66" s="424" t="e">
        <f>'AMA E ISOLINA MAZZEI'!#REF!</f>
        <v>#REF!</v>
      </c>
      <c r="E66" s="423" t="e">
        <f t="shared" si="30"/>
        <v>#REF!</v>
      </c>
      <c r="F66" s="424" t="e">
        <f>'AMA E ISOLINA MAZZEI'!#REF!</f>
        <v>#REF!</v>
      </c>
      <c r="G66" s="425" t="e">
        <f t="shared" si="31"/>
        <v>#REF!</v>
      </c>
      <c r="H66" s="424" t="e">
        <f>'AMA E ISOLINA MAZZEI'!#REF!</f>
        <v>#REF!</v>
      </c>
      <c r="I66" s="419" t="e">
        <f t="shared" si="32"/>
        <v>#REF!</v>
      </c>
      <c r="J66" s="426" t="e">
        <f t="shared" si="4"/>
        <v>#REF!</v>
      </c>
      <c r="K66" s="427" t="e">
        <f t="shared" si="34"/>
        <v>#REF!</v>
      </c>
      <c r="L66" s="424" t="e">
        <f>'AMA E ISOLINA MAZZEI'!#REF!</f>
        <v>#REF!</v>
      </c>
      <c r="M66" s="425" t="e">
        <f t="shared" si="33"/>
        <v>#REF!</v>
      </c>
      <c r="N66" s="424" t="e">
        <f>'AMA E ISOLINA MAZZEI'!#REF!</f>
        <v>#REF!</v>
      </c>
      <c r="O66" s="425" t="e">
        <f t="shared" si="9"/>
        <v>#REF!</v>
      </c>
      <c r="P66" s="424" t="e">
        <f>'AMA E ISOLINA MAZZEI'!#REF!</f>
        <v>#REF!</v>
      </c>
      <c r="Q66" s="419" t="e">
        <f t="shared" si="6"/>
        <v>#REF!</v>
      </c>
      <c r="R66" s="426" t="e">
        <f t="shared" si="7"/>
        <v>#REF!</v>
      </c>
      <c r="S66" s="428" t="e">
        <f t="shared" si="35"/>
        <v>#REF!</v>
      </c>
    </row>
    <row r="67" spans="1:19" x14ac:dyDescent="0.25">
      <c r="A67" t="s">
        <v>186</v>
      </c>
      <c r="B67" s="387" t="s">
        <v>127</v>
      </c>
      <c r="C67" s="422" t="e">
        <f>'AMA E ISOLINA MAZZEI'!#REF!</f>
        <v>#REF!</v>
      </c>
      <c r="D67" s="424" t="e">
        <f>'AMA E ISOLINA MAZZEI'!#REF!</f>
        <v>#REF!</v>
      </c>
      <c r="E67" s="423" t="e">
        <f t="shared" si="30"/>
        <v>#REF!</v>
      </c>
      <c r="F67" s="424" t="e">
        <f>'AMA E ISOLINA MAZZEI'!#REF!</f>
        <v>#REF!</v>
      </c>
      <c r="G67" s="425" t="e">
        <f t="shared" si="31"/>
        <v>#REF!</v>
      </c>
      <c r="H67" s="424" t="e">
        <f>'AMA E ISOLINA MAZZEI'!#REF!</f>
        <v>#REF!</v>
      </c>
      <c r="I67" s="419" t="e">
        <f t="shared" si="32"/>
        <v>#REF!</v>
      </c>
      <c r="J67" s="426" t="e">
        <f t="shared" si="4"/>
        <v>#REF!</v>
      </c>
      <c r="K67" s="427" t="e">
        <f t="shared" si="34"/>
        <v>#REF!</v>
      </c>
      <c r="L67" s="424" t="e">
        <f>'AMA E ISOLINA MAZZEI'!#REF!</f>
        <v>#REF!</v>
      </c>
      <c r="M67" s="425" t="e">
        <f t="shared" si="33"/>
        <v>#REF!</v>
      </c>
      <c r="N67" s="424" t="e">
        <f>'AMA E ISOLINA MAZZEI'!#REF!</f>
        <v>#REF!</v>
      </c>
      <c r="O67" s="425" t="e">
        <f t="shared" si="9"/>
        <v>#REF!</v>
      </c>
      <c r="P67" s="424" t="e">
        <f>'AMA E ISOLINA MAZZEI'!#REF!</f>
        <v>#REF!</v>
      </c>
      <c r="Q67" s="419" t="e">
        <f t="shared" si="6"/>
        <v>#REF!</v>
      </c>
      <c r="R67" s="426" t="e">
        <f t="shared" ref="R67:R117" si="36">P67+L67+N67</f>
        <v>#REF!</v>
      </c>
      <c r="S67" s="428" t="e">
        <f t="shared" si="35"/>
        <v>#REF!</v>
      </c>
    </row>
    <row r="68" spans="1:19" x14ac:dyDescent="0.25">
      <c r="A68" t="s">
        <v>186</v>
      </c>
      <c r="B68" s="387" t="s">
        <v>128</v>
      </c>
      <c r="C68" s="422" t="e">
        <f>'AMA E ISOLINA MAZZEI'!#REF!</f>
        <v>#REF!</v>
      </c>
      <c r="D68" s="424" t="e">
        <f>'AMA E ISOLINA MAZZEI'!#REF!</f>
        <v>#REF!</v>
      </c>
      <c r="E68" s="423" t="e">
        <f t="shared" si="30"/>
        <v>#REF!</v>
      </c>
      <c r="F68" s="424" t="e">
        <f>'AMA E ISOLINA MAZZEI'!#REF!</f>
        <v>#REF!</v>
      </c>
      <c r="G68" s="425" t="e">
        <f t="shared" si="31"/>
        <v>#REF!</v>
      </c>
      <c r="H68" s="424" t="e">
        <f>'AMA E ISOLINA MAZZEI'!#REF!</f>
        <v>#REF!</v>
      </c>
      <c r="I68" s="419" t="e">
        <f t="shared" si="32"/>
        <v>#REF!</v>
      </c>
      <c r="J68" s="426" t="e">
        <f t="shared" si="4"/>
        <v>#REF!</v>
      </c>
      <c r="K68" s="427" t="e">
        <f t="shared" si="34"/>
        <v>#REF!</v>
      </c>
      <c r="L68" s="424" t="e">
        <f>'AMA E ISOLINA MAZZEI'!#REF!</f>
        <v>#REF!</v>
      </c>
      <c r="M68" s="425" t="e">
        <f t="shared" si="33"/>
        <v>#REF!</v>
      </c>
      <c r="N68" s="424" t="e">
        <f>'AMA E ISOLINA MAZZEI'!#REF!</f>
        <v>#REF!</v>
      </c>
      <c r="O68" s="425" t="e">
        <f t="shared" si="9"/>
        <v>#REF!</v>
      </c>
      <c r="P68" s="424" t="e">
        <f>'AMA E ISOLINA MAZZEI'!#REF!</f>
        <v>#REF!</v>
      </c>
      <c r="Q68" s="419" t="e">
        <f t="shared" si="6"/>
        <v>#REF!</v>
      </c>
      <c r="R68" s="426" t="e">
        <f t="shared" si="36"/>
        <v>#REF!</v>
      </c>
      <c r="S68" s="428" t="e">
        <f t="shared" si="35"/>
        <v>#REF!</v>
      </c>
    </row>
    <row r="69" spans="1:19" x14ac:dyDescent="0.25">
      <c r="A69" t="s">
        <v>186</v>
      </c>
      <c r="B69" s="387" t="s">
        <v>129</v>
      </c>
      <c r="C69" s="422" t="e">
        <f>'AMA E ISOLINA MAZZEI'!#REF!</f>
        <v>#REF!</v>
      </c>
      <c r="D69" s="424" t="e">
        <f>'AMA E ISOLINA MAZZEI'!#REF!</f>
        <v>#REF!</v>
      </c>
      <c r="E69" s="423" t="e">
        <f t="shared" si="30"/>
        <v>#REF!</v>
      </c>
      <c r="F69" s="424" t="e">
        <f>'AMA E ISOLINA MAZZEI'!#REF!</f>
        <v>#REF!</v>
      </c>
      <c r="G69" s="425" t="e">
        <f t="shared" si="31"/>
        <v>#REF!</v>
      </c>
      <c r="H69" s="424" t="e">
        <f>'AMA E ISOLINA MAZZEI'!#REF!</f>
        <v>#REF!</v>
      </c>
      <c r="I69" s="419" t="e">
        <f t="shared" si="32"/>
        <v>#REF!</v>
      </c>
      <c r="J69" s="426" t="e">
        <f t="shared" ref="J69:J108" si="37">D69+F69+H69</f>
        <v>#REF!</v>
      </c>
      <c r="K69" s="427" t="e">
        <f t="shared" si="34"/>
        <v>#REF!</v>
      </c>
      <c r="L69" s="424" t="e">
        <f>'AMA E ISOLINA MAZZEI'!#REF!</f>
        <v>#REF!</v>
      </c>
      <c r="M69" s="425" t="e">
        <f t="shared" si="33"/>
        <v>#REF!</v>
      </c>
      <c r="N69" s="424" t="e">
        <f>'AMA E ISOLINA MAZZEI'!#REF!</f>
        <v>#REF!</v>
      </c>
      <c r="O69" s="425" t="e">
        <f t="shared" si="9"/>
        <v>#REF!</v>
      </c>
      <c r="P69" s="424" t="e">
        <f>'AMA E ISOLINA MAZZEI'!#REF!</f>
        <v>#REF!</v>
      </c>
      <c r="Q69" s="419" t="e">
        <f t="shared" ref="Q69:Q117" si="38">P69-$C69</f>
        <v>#REF!</v>
      </c>
      <c r="R69" s="426" t="e">
        <f t="shared" si="36"/>
        <v>#REF!</v>
      </c>
      <c r="S69" s="428" t="e">
        <f t="shared" si="35"/>
        <v>#REF!</v>
      </c>
    </row>
    <row r="70" spans="1:19" x14ac:dyDescent="0.25">
      <c r="A70" t="s">
        <v>186</v>
      </c>
      <c r="B70" s="387" t="s">
        <v>130</v>
      </c>
      <c r="C70" s="422" t="e">
        <f>'AMA E ISOLINA MAZZEI'!#REF!</f>
        <v>#REF!</v>
      </c>
      <c r="D70" s="424" t="e">
        <f>'AMA E ISOLINA MAZZEI'!#REF!</f>
        <v>#REF!</v>
      </c>
      <c r="E70" s="423" t="e">
        <f t="shared" si="30"/>
        <v>#REF!</v>
      </c>
      <c r="F70" s="424" t="e">
        <f>'AMA E ISOLINA MAZZEI'!#REF!</f>
        <v>#REF!</v>
      </c>
      <c r="G70" s="425" t="e">
        <f t="shared" si="31"/>
        <v>#REF!</v>
      </c>
      <c r="H70" s="424" t="e">
        <f>'AMA E ISOLINA MAZZEI'!#REF!</f>
        <v>#REF!</v>
      </c>
      <c r="I70" s="419" t="e">
        <f t="shared" si="32"/>
        <v>#REF!</v>
      </c>
      <c r="J70" s="426" t="e">
        <f t="shared" si="37"/>
        <v>#REF!</v>
      </c>
      <c r="K70" s="427" t="e">
        <f t="shared" si="34"/>
        <v>#REF!</v>
      </c>
      <c r="L70" s="424" t="e">
        <f>'AMA E ISOLINA MAZZEI'!#REF!</f>
        <v>#REF!</v>
      </c>
      <c r="M70" s="425" t="e">
        <f t="shared" si="33"/>
        <v>#REF!</v>
      </c>
      <c r="N70" s="424" t="e">
        <f>'AMA E ISOLINA MAZZEI'!#REF!</f>
        <v>#REF!</v>
      </c>
      <c r="O70" s="425" t="e">
        <f t="shared" ref="O70:O117" si="39">N70-$C70</f>
        <v>#REF!</v>
      </c>
      <c r="P70" s="424" t="e">
        <f>'AMA E ISOLINA MAZZEI'!#REF!</f>
        <v>#REF!</v>
      </c>
      <c r="Q70" s="419" t="e">
        <f t="shared" si="38"/>
        <v>#REF!</v>
      </c>
      <c r="R70" s="426" t="e">
        <f t="shared" si="36"/>
        <v>#REF!</v>
      </c>
      <c r="S70" s="428" t="e">
        <f t="shared" si="35"/>
        <v>#REF!</v>
      </c>
    </row>
    <row r="71" spans="1:19" ht="15.75" thickBot="1" x14ac:dyDescent="0.3">
      <c r="A71" t="s">
        <v>186</v>
      </c>
      <c r="B71" s="388" t="s">
        <v>131</v>
      </c>
      <c r="C71" s="429" t="e">
        <f>'AMA E ISOLINA MAZZEI'!#REF!</f>
        <v>#REF!</v>
      </c>
      <c r="D71" s="431" t="e">
        <f>'AMA E ISOLINA MAZZEI'!#REF!</f>
        <v>#REF!</v>
      </c>
      <c r="E71" s="430" t="e">
        <f t="shared" si="30"/>
        <v>#REF!</v>
      </c>
      <c r="F71" s="431" t="e">
        <f>'AMA E ISOLINA MAZZEI'!#REF!</f>
        <v>#REF!</v>
      </c>
      <c r="G71" s="432" t="e">
        <f t="shared" si="31"/>
        <v>#REF!</v>
      </c>
      <c r="H71" s="431" t="e">
        <f>'AMA E ISOLINA MAZZEI'!#REF!</f>
        <v>#REF!</v>
      </c>
      <c r="I71" s="432" t="e">
        <f t="shared" si="32"/>
        <v>#REF!</v>
      </c>
      <c r="J71" s="433" t="e">
        <f t="shared" si="37"/>
        <v>#REF!</v>
      </c>
      <c r="K71" s="434" t="e">
        <f t="shared" si="34"/>
        <v>#REF!</v>
      </c>
      <c r="L71" s="431" t="e">
        <f>'AMA E ISOLINA MAZZEI'!#REF!</f>
        <v>#REF!</v>
      </c>
      <c r="M71" s="432" t="e">
        <f t="shared" si="33"/>
        <v>#REF!</v>
      </c>
      <c r="N71" s="431" t="e">
        <f>'AMA E ISOLINA MAZZEI'!#REF!</f>
        <v>#REF!</v>
      </c>
      <c r="O71" s="432" t="e">
        <f t="shared" si="39"/>
        <v>#REF!</v>
      </c>
      <c r="P71" s="431" t="e">
        <f>'AMA E ISOLINA MAZZEI'!#REF!</f>
        <v>#REF!</v>
      </c>
      <c r="Q71" s="432" t="e">
        <f t="shared" si="38"/>
        <v>#REF!</v>
      </c>
      <c r="R71" s="433" t="e">
        <f t="shared" si="36"/>
        <v>#REF!</v>
      </c>
      <c r="S71" s="435" t="e">
        <f t="shared" si="35"/>
        <v>#REF!</v>
      </c>
    </row>
    <row r="72" spans="1:19" ht="15.75" thickBot="1" x14ac:dyDescent="0.3">
      <c r="B72" s="39" t="s">
        <v>204</v>
      </c>
      <c r="C72" s="445" t="e">
        <f>'AMA E ISOLINA MAZZEI'!#REF!</f>
        <v>#REF!</v>
      </c>
      <c r="D72" s="447" t="e">
        <f>'AMA E ISOLINA MAZZEI'!#REF!</f>
        <v>#REF!</v>
      </c>
      <c r="E72" s="446" t="e">
        <f t="shared" si="30"/>
        <v>#REF!</v>
      </c>
      <c r="F72" s="447" t="e">
        <f>'AMA E ISOLINA MAZZEI'!#REF!</f>
        <v>#REF!</v>
      </c>
      <c r="G72" s="443" t="e">
        <f t="shared" si="31"/>
        <v>#REF!</v>
      </c>
      <c r="H72" s="447" t="e">
        <f>'AMA E ISOLINA MAZZEI'!#REF!</f>
        <v>#REF!</v>
      </c>
      <c r="I72" s="443" t="e">
        <f t="shared" si="32"/>
        <v>#REF!</v>
      </c>
      <c r="J72" s="448" t="e">
        <f t="shared" si="37"/>
        <v>#REF!</v>
      </c>
      <c r="K72" s="449" t="e">
        <f t="shared" si="34"/>
        <v>#REF!</v>
      </c>
      <c r="L72" s="447" t="e">
        <f>'AMA E ISOLINA MAZZEI'!#REF!</f>
        <v>#REF!</v>
      </c>
      <c r="M72" s="443" t="e">
        <f t="shared" si="33"/>
        <v>#REF!</v>
      </c>
      <c r="N72" s="447" t="e">
        <f>'AMA E ISOLINA MAZZEI'!#REF!</f>
        <v>#REF!</v>
      </c>
      <c r="O72" s="443" t="e">
        <f t="shared" si="39"/>
        <v>#REF!</v>
      </c>
      <c r="P72" s="447" t="e">
        <f>'AMA E ISOLINA MAZZEI'!#REF!</f>
        <v>#REF!</v>
      </c>
      <c r="Q72" s="443" t="e">
        <f t="shared" si="38"/>
        <v>#REF!</v>
      </c>
      <c r="R72" s="448" t="e">
        <f t="shared" si="36"/>
        <v>#REF!</v>
      </c>
      <c r="S72" s="450" t="e">
        <f t="shared" si="35"/>
        <v>#REF!</v>
      </c>
    </row>
    <row r="73" spans="1:19" ht="15.75" thickTop="1" x14ac:dyDescent="0.25">
      <c r="A73" t="s">
        <v>191</v>
      </c>
      <c r="B73" s="40" t="s">
        <v>95</v>
      </c>
      <c r="C73" s="413" t="e">
        <f>'URSI CARANDIRU'!#REF!</f>
        <v>#REF!</v>
      </c>
      <c r="D73" s="420" t="e">
        <f>'URSI CARANDIRU'!#REF!</f>
        <v>#REF!</v>
      </c>
      <c r="E73" s="444" t="e">
        <f t="shared" si="30"/>
        <v>#REF!</v>
      </c>
      <c r="F73" s="420" t="e">
        <f>'URSI CARANDIRU'!#REF!</f>
        <v>#REF!</v>
      </c>
      <c r="G73" s="419" t="e">
        <f t="shared" si="31"/>
        <v>#REF!</v>
      </c>
      <c r="H73" s="420" t="e">
        <f>'URSI CARANDIRU'!#REF!</f>
        <v>#REF!</v>
      </c>
      <c r="I73" s="419" t="e">
        <f t="shared" si="32"/>
        <v>#REF!</v>
      </c>
      <c r="J73" s="417" t="e">
        <f t="shared" si="37"/>
        <v>#REF!</v>
      </c>
      <c r="K73" s="418" t="e">
        <f t="shared" si="34"/>
        <v>#REF!</v>
      </c>
      <c r="L73" s="420" t="e">
        <f>'URSI CARANDIRU'!#REF!</f>
        <v>#REF!</v>
      </c>
      <c r="M73" s="419" t="e">
        <f t="shared" si="33"/>
        <v>#REF!</v>
      </c>
      <c r="N73" s="420" t="e">
        <f>'URSI CARANDIRU'!#REF!</f>
        <v>#REF!</v>
      </c>
      <c r="O73" s="419" t="e">
        <f t="shared" si="39"/>
        <v>#REF!</v>
      </c>
      <c r="P73" s="420" t="e">
        <f>'URSI CARANDIRU'!#REF!</f>
        <v>#REF!</v>
      </c>
      <c r="Q73" s="419" t="e">
        <f t="shared" si="38"/>
        <v>#REF!</v>
      </c>
      <c r="R73" s="417" t="e">
        <f t="shared" si="36"/>
        <v>#REF!</v>
      </c>
      <c r="S73" s="421" t="e">
        <f t="shared" si="35"/>
        <v>#REF!</v>
      </c>
    </row>
    <row r="74" spans="1:19" x14ac:dyDescent="0.25">
      <c r="A74" t="s">
        <v>191</v>
      </c>
      <c r="B74" s="387" t="s">
        <v>96</v>
      </c>
      <c r="C74" s="422" t="e">
        <f>'URSI CARANDIRU'!#REF!</f>
        <v>#REF!</v>
      </c>
      <c r="D74" s="424" t="e">
        <f>'URSI CARANDIRU'!#REF!</f>
        <v>#REF!</v>
      </c>
      <c r="E74" s="423" t="e">
        <f t="shared" si="30"/>
        <v>#REF!</v>
      </c>
      <c r="F74" s="424" t="e">
        <f>'URSI CARANDIRU'!#REF!</f>
        <v>#REF!</v>
      </c>
      <c r="G74" s="425" t="e">
        <f t="shared" si="31"/>
        <v>#REF!</v>
      </c>
      <c r="H74" s="424" t="e">
        <f>'URSI CARANDIRU'!#REF!</f>
        <v>#REF!</v>
      </c>
      <c r="I74" s="419" t="e">
        <f t="shared" si="32"/>
        <v>#REF!</v>
      </c>
      <c r="J74" s="426" t="e">
        <f t="shared" si="37"/>
        <v>#REF!</v>
      </c>
      <c r="K74" s="427" t="e">
        <f t="shared" si="34"/>
        <v>#REF!</v>
      </c>
      <c r="L74" s="424" t="e">
        <f>'URSI CARANDIRU'!#REF!</f>
        <v>#REF!</v>
      </c>
      <c r="M74" s="425" t="e">
        <f t="shared" si="33"/>
        <v>#REF!</v>
      </c>
      <c r="N74" s="424" t="e">
        <f>'URSI CARANDIRU'!#REF!</f>
        <v>#REF!</v>
      </c>
      <c r="O74" s="425" t="e">
        <f t="shared" si="39"/>
        <v>#REF!</v>
      </c>
      <c r="P74" s="424" t="e">
        <f>'URSI CARANDIRU'!#REF!</f>
        <v>#REF!</v>
      </c>
      <c r="Q74" s="419" t="e">
        <f t="shared" si="38"/>
        <v>#REF!</v>
      </c>
      <c r="R74" s="426" t="e">
        <f t="shared" si="36"/>
        <v>#REF!</v>
      </c>
      <c r="S74" s="428" t="e">
        <f t="shared" si="35"/>
        <v>#REF!</v>
      </c>
    </row>
    <row r="75" spans="1:19" x14ac:dyDescent="0.25">
      <c r="A75" t="s">
        <v>191</v>
      </c>
      <c r="B75" s="387" t="s">
        <v>97</v>
      </c>
      <c r="C75" s="422" t="e">
        <f>'URSI CARANDIRU'!#REF!</f>
        <v>#REF!</v>
      </c>
      <c r="D75" s="424" t="e">
        <f>'URSI CARANDIRU'!#REF!</f>
        <v>#REF!</v>
      </c>
      <c r="E75" s="423" t="e">
        <f t="shared" si="30"/>
        <v>#REF!</v>
      </c>
      <c r="F75" s="424" t="e">
        <f>'URSI CARANDIRU'!#REF!</f>
        <v>#REF!</v>
      </c>
      <c r="G75" s="425" t="e">
        <f t="shared" si="31"/>
        <v>#REF!</v>
      </c>
      <c r="H75" s="424" t="e">
        <f>'URSI CARANDIRU'!#REF!</f>
        <v>#REF!</v>
      </c>
      <c r="I75" s="419" t="e">
        <f t="shared" si="32"/>
        <v>#REF!</v>
      </c>
      <c r="J75" s="426" t="e">
        <f t="shared" si="37"/>
        <v>#REF!</v>
      </c>
      <c r="K75" s="427" t="e">
        <f t="shared" si="34"/>
        <v>#REF!</v>
      </c>
      <c r="L75" s="424" t="e">
        <f>'URSI CARANDIRU'!#REF!</f>
        <v>#REF!</v>
      </c>
      <c r="M75" s="425" t="e">
        <f t="shared" si="33"/>
        <v>#REF!</v>
      </c>
      <c r="N75" s="424" t="e">
        <f>'URSI CARANDIRU'!#REF!</f>
        <v>#REF!</v>
      </c>
      <c r="O75" s="425" t="e">
        <f t="shared" si="39"/>
        <v>#REF!</v>
      </c>
      <c r="P75" s="424" t="e">
        <f>'URSI CARANDIRU'!#REF!</f>
        <v>#REF!</v>
      </c>
      <c r="Q75" s="419" t="e">
        <f t="shared" si="38"/>
        <v>#REF!</v>
      </c>
      <c r="R75" s="426" t="e">
        <f t="shared" si="36"/>
        <v>#REF!</v>
      </c>
      <c r="S75" s="428" t="e">
        <f t="shared" si="35"/>
        <v>#REF!</v>
      </c>
    </row>
    <row r="76" spans="1:19" x14ac:dyDescent="0.25">
      <c r="A76" t="s">
        <v>191</v>
      </c>
      <c r="B76" s="387" t="s">
        <v>98</v>
      </c>
      <c r="C76" s="422" t="e">
        <f>'URSI CARANDIRU'!#REF!</f>
        <v>#REF!</v>
      </c>
      <c r="D76" s="424" t="e">
        <f>'URSI CARANDIRU'!#REF!</f>
        <v>#REF!</v>
      </c>
      <c r="E76" s="423" t="e">
        <f t="shared" si="30"/>
        <v>#REF!</v>
      </c>
      <c r="F76" s="424" t="e">
        <f>'URSI CARANDIRU'!#REF!</f>
        <v>#REF!</v>
      </c>
      <c r="G76" s="425" t="e">
        <f t="shared" si="31"/>
        <v>#REF!</v>
      </c>
      <c r="H76" s="424" t="e">
        <f>'URSI CARANDIRU'!#REF!</f>
        <v>#REF!</v>
      </c>
      <c r="I76" s="419" t="e">
        <f t="shared" si="32"/>
        <v>#REF!</v>
      </c>
      <c r="J76" s="426" t="e">
        <f t="shared" si="37"/>
        <v>#REF!</v>
      </c>
      <c r="K76" s="427" t="e">
        <f t="shared" si="34"/>
        <v>#REF!</v>
      </c>
      <c r="L76" s="424" t="e">
        <f>'URSI CARANDIRU'!#REF!</f>
        <v>#REF!</v>
      </c>
      <c r="M76" s="425" t="e">
        <f t="shared" si="33"/>
        <v>#REF!</v>
      </c>
      <c r="N76" s="424" t="e">
        <f>'URSI CARANDIRU'!#REF!</f>
        <v>#REF!</v>
      </c>
      <c r="O76" s="425" t="e">
        <f t="shared" si="39"/>
        <v>#REF!</v>
      </c>
      <c r="P76" s="424" t="e">
        <f>'URSI CARANDIRU'!#REF!</f>
        <v>#REF!</v>
      </c>
      <c r="Q76" s="419" t="e">
        <f t="shared" si="38"/>
        <v>#REF!</v>
      </c>
      <c r="R76" s="426" t="e">
        <f t="shared" si="36"/>
        <v>#REF!</v>
      </c>
      <c r="S76" s="428" t="e">
        <f t="shared" si="35"/>
        <v>#REF!</v>
      </c>
    </row>
    <row r="77" spans="1:19" x14ac:dyDescent="0.25">
      <c r="A77" t="s">
        <v>191</v>
      </c>
      <c r="B77" s="387" t="s">
        <v>99</v>
      </c>
      <c r="C77" s="422" t="e">
        <f>'URSI CARANDIRU'!#REF!</f>
        <v>#REF!</v>
      </c>
      <c r="D77" s="424" t="e">
        <f>'URSI CARANDIRU'!#REF!</f>
        <v>#REF!</v>
      </c>
      <c r="E77" s="423" t="e">
        <f t="shared" si="30"/>
        <v>#REF!</v>
      </c>
      <c r="F77" s="424" t="e">
        <f>'URSI CARANDIRU'!#REF!</f>
        <v>#REF!</v>
      </c>
      <c r="G77" s="425" t="e">
        <f t="shared" si="31"/>
        <v>#REF!</v>
      </c>
      <c r="H77" s="424" t="e">
        <f>'URSI CARANDIRU'!#REF!</f>
        <v>#REF!</v>
      </c>
      <c r="I77" s="419" t="e">
        <f t="shared" si="32"/>
        <v>#REF!</v>
      </c>
      <c r="J77" s="426" t="e">
        <f t="shared" si="37"/>
        <v>#REF!</v>
      </c>
      <c r="K77" s="427" t="e">
        <f t="shared" si="34"/>
        <v>#REF!</v>
      </c>
      <c r="L77" s="424" t="e">
        <f>'URSI CARANDIRU'!#REF!</f>
        <v>#REF!</v>
      </c>
      <c r="M77" s="425" t="e">
        <f t="shared" si="33"/>
        <v>#REF!</v>
      </c>
      <c r="N77" s="424" t="e">
        <f>'URSI CARANDIRU'!#REF!</f>
        <v>#REF!</v>
      </c>
      <c r="O77" s="425" t="e">
        <f t="shared" si="39"/>
        <v>#REF!</v>
      </c>
      <c r="P77" s="424" t="e">
        <f>'URSI CARANDIRU'!#REF!</f>
        <v>#REF!</v>
      </c>
      <c r="Q77" s="419" t="e">
        <f t="shared" si="38"/>
        <v>#REF!</v>
      </c>
      <c r="R77" s="426" t="e">
        <f t="shared" si="36"/>
        <v>#REF!</v>
      </c>
      <c r="S77" s="428" t="e">
        <f t="shared" si="35"/>
        <v>#REF!</v>
      </c>
    </row>
    <row r="78" spans="1:19" x14ac:dyDescent="0.25">
      <c r="A78" t="s">
        <v>191</v>
      </c>
      <c r="B78" s="387" t="s">
        <v>100</v>
      </c>
      <c r="C78" s="422" t="e">
        <f>'URSI CARANDIRU'!#REF!</f>
        <v>#REF!</v>
      </c>
      <c r="D78" s="424" t="e">
        <f>'URSI CARANDIRU'!#REF!</f>
        <v>#REF!</v>
      </c>
      <c r="E78" s="423" t="e">
        <f t="shared" si="30"/>
        <v>#REF!</v>
      </c>
      <c r="F78" s="424" t="e">
        <f>'URSI CARANDIRU'!#REF!</f>
        <v>#REF!</v>
      </c>
      <c r="G78" s="425" t="e">
        <f t="shared" si="31"/>
        <v>#REF!</v>
      </c>
      <c r="H78" s="424" t="e">
        <f>'URSI CARANDIRU'!#REF!</f>
        <v>#REF!</v>
      </c>
      <c r="I78" s="419" t="e">
        <f t="shared" si="32"/>
        <v>#REF!</v>
      </c>
      <c r="J78" s="426" t="e">
        <f t="shared" si="37"/>
        <v>#REF!</v>
      </c>
      <c r="K78" s="427" t="e">
        <f t="shared" si="34"/>
        <v>#REF!</v>
      </c>
      <c r="L78" s="424" t="e">
        <f>'URSI CARANDIRU'!#REF!</f>
        <v>#REF!</v>
      </c>
      <c r="M78" s="425" t="e">
        <f t="shared" si="33"/>
        <v>#REF!</v>
      </c>
      <c r="N78" s="424" t="e">
        <f>'URSI CARANDIRU'!#REF!</f>
        <v>#REF!</v>
      </c>
      <c r="O78" s="425" t="e">
        <f t="shared" si="39"/>
        <v>#REF!</v>
      </c>
      <c r="P78" s="424" t="e">
        <f>'URSI CARANDIRU'!#REF!</f>
        <v>#REF!</v>
      </c>
      <c r="Q78" s="419" t="e">
        <f t="shared" si="38"/>
        <v>#REF!</v>
      </c>
      <c r="R78" s="426" t="e">
        <f t="shared" si="36"/>
        <v>#REF!</v>
      </c>
      <c r="S78" s="428" t="e">
        <f t="shared" si="35"/>
        <v>#REF!</v>
      </c>
    </row>
    <row r="79" spans="1:19" ht="15.75" thickBot="1" x14ac:dyDescent="0.3">
      <c r="A79" t="s">
        <v>191</v>
      </c>
      <c r="B79" s="388" t="s">
        <v>101</v>
      </c>
      <c r="C79" s="429" t="e">
        <f>'URSI CARANDIRU'!#REF!</f>
        <v>#REF!</v>
      </c>
      <c r="D79" s="431" t="e">
        <f>'URSI CARANDIRU'!#REF!</f>
        <v>#REF!</v>
      </c>
      <c r="E79" s="430" t="e">
        <f t="shared" si="30"/>
        <v>#REF!</v>
      </c>
      <c r="F79" s="431" t="e">
        <f>'URSI CARANDIRU'!#REF!</f>
        <v>#REF!</v>
      </c>
      <c r="G79" s="432" t="e">
        <f t="shared" si="31"/>
        <v>#REF!</v>
      </c>
      <c r="H79" s="431" t="e">
        <f>'URSI CARANDIRU'!#REF!</f>
        <v>#REF!</v>
      </c>
      <c r="I79" s="432" t="e">
        <f t="shared" si="32"/>
        <v>#REF!</v>
      </c>
      <c r="J79" s="433" t="e">
        <f t="shared" si="37"/>
        <v>#REF!</v>
      </c>
      <c r="K79" s="434" t="e">
        <f t="shared" si="34"/>
        <v>#REF!</v>
      </c>
      <c r="L79" s="431" t="e">
        <f>'URSI CARANDIRU'!#REF!</f>
        <v>#REF!</v>
      </c>
      <c r="M79" s="432" t="e">
        <f t="shared" si="33"/>
        <v>#REF!</v>
      </c>
      <c r="N79" s="431" t="e">
        <f>'URSI CARANDIRU'!#REF!</f>
        <v>#REF!</v>
      </c>
      <c r="O79" s="432" t="e">
        <f t="shared" si="39"/>
        <v>#REF!</v>
      </c>
      <c r="P79" s="431" t="e">
        <f>'URSI CARANDIRU'!#REF!</f>
        <v>#REF!</v>
      </c>
      <c r="Q79" s="432" t="e">
        <f t="shared" si="38"/>
        <v>#REF!</v>
      </c>
      <c r="R79" s="433" t="e">
        <f t="shared" si="36"/>
        <v>#REF!</v>
      </c>
      <c r="S79" s="435" t="e">
        <f t="shared" si="35"/>
        <v>#REF!</v>
      </c>
    </row>
    <row r="80" spans="1:19" ht="15.75" thickBot="1" x14ac:dyDescent="0.3">
      <c r="B80" s="39" t="s">
        <v>203</v>
      </c>
      <c r="C80" s="445" t="e">
        <f>'URSI CARANDIRU'!#REF!</f>
        <v>#REF!</v>
      </c>
      <c r="D80" s="447" t="e">
        <f>'URSI CARANDIRU'!#REF!</f>
        <v>#REF!</v>
      </c>
      <c r="E80" s="446" t="e">
        <f t="shared" si="30"/>
        <v>#REF!</v>
      </c>
      <c r="F80" s="447" t="e">
        <f>'URSI CARANDIRU'!#REF!</f>
        <v>#REF!</v>
      </c>
      <c r="G80" s="443" t="e">
        <f t="shared" si="31"/>
        <v>#REF!</v>
      </c>
      <c r="H80" s="447" t="e">
        <f>'URSI CARANDIRU'!#REF!</f>
        <v>#REF!</v>
      </c>
      <c r="I80" s="443" t="e">
        <f t="shared" si="32"/>
        <v>#REF!</v>
      </c>
      <c r="J80" s="448" t="e">
        <f t="shared" si="37"/>
        <v>#REF!</v>
      </c>
      <c r="K80" s="449" t="e">
        <f t="shared" si="34"/>
        <v>#REF!</v>
      </c>
      <c r="L80" s="447" t="e">
        <f>'URSI CARANDIRU'!#REF!</f>
        <v>#REF!</v>
      </c>
      <c r="M80" s="443" t="e">
        <f t="shared" si="33"/>
        <v>#REF!</v>
      </c>
      <c r="N80" s="447" t="e">
        <f>'URSI CARANDIRU'!#REF!</f>
        <v>#REF!</v>
      </c>
      <c r="O80" s="443" t="e">
        <f t="shared" si="39"/>
        <v>#REF!</v>
      </c>
      <c r="P80" s="447" t="e">
        <f>'URSI CARANDIRU'!#REF!</f>
        <v>#REF!</v>
      </c>
      <c r="Q80" s="443" t="e">
        <f t="shared" si="38"/>
        <v>#REF!</v>
      </c>
      <c r="R80" s="448" t="e">
        <f t="shared" si="36"/>
        <v>#REF!</v>
      </c>
      <c r="S80" s="450" t="e">
        <f t="shared" si="35"/>
        <v>#REF!</v>
      </c>
    </row>
    <row r="81" spans="1:19" ht="15.75" thickTop="1" x14ac:dyDescent="0.25">
      <c r="A81" t="s">
        <v>192</v>
      </c>
      <c r="B81" s="58" t="s">
        <v>103</v>
      </c>
      <c r="C81" s="413" t="e">
        <f>'CEO II V GUILHERME'!#REF!</f>
        <v>#REF!</v>
      </c>
      <c r="D81" s="420" t="e">
        <f>'CEO II V GUILHERME'!#REF!</f>
        <v>#REF!</v>
      </c>
      <c r="E81" s="444" t="e">
        <f t="shared" si="30"/>
        <v>#REF!</v>
      </c>
      <c r="F81" s="420" t="e">
        <f>'CEO II V GUILHERME'!#REF!</f>
        <v>#REF!</v>
      </c>
      <c r="G81" s="419" t="e">
        <f t="shared" si="31"/>
        <v>#REF!</v>
      </c>
      <c r="H81" s="420" t="e">
        <f>'CEO II V GUILHERME'!#REF!</f>
        <v>#REF!</v>
      </c>
      <c r="I81" s="419" t="e">
        <f t="shared" si="32"/>
        <v>#REF!</v>
      </c>
      <c r="J81" s="417" t="e">
        <f t="shared" si="37"/>
        <v>#REF!</v>
      </c>
      <c r="K81" s="418" t="e">
        <f t="shared" si="34"/>
        <v>#REF!</v>
      </c>
      <c r="L81" s="420" t="e">
        <f>'CEO II V GUILHERME'!#REF!</f>
        <v>#REF!</v>
      </c>
      <c r="M81" s="419" t="e">
        <f t="shared" si="33"/>
        <v>#REF!</v>
      </c>
      <c r="N81" s="420" t="e">
        <f>'CEO II V GUILHERME'!#REF!</f>
        <v>#REF!</v>
      </c>
      <c r="O81" s="419" t="e">
        <f t="shared" si="39"/>
        <v>#REF!</v>
      </c>
      <c r="P81" s="420" t="e">
        <f>'CEO II V GUILHERME'!#REF!</f>
        <v>#REF!</v>
      </c>
      <c r="Q81" s="419" t="e">
        <f t="shared" si="38"/>
        <v>#REF!</v>
      </c>
      <c r="R81" s="417" t="e">
        <f t="shared" si="36"/>
        <v>#REF!</v>
      </c>
      <c r="S81" s="421" t="e">
        <f t="shared" si="35"/>
        <v>#REF!</v>
      </c>
    </row>
    <row r="82" spans="1:19" x14ac:dyDescent="0.25">
      <c r="A82" t="s">
        <v>192</v>
      </c>
      <c r="B82" s="389" t="s">
        <v>261</v>
      </c>
      <c r="C82" s="422" t="e">
        <f>'CEO II V GUILHERME'!#REF!</f>
        <v>#REF!</v>
      </c>
      <c r="D82" s="424" t="e">
        <f>'CEO II V GUILHERME'!#REF!</f>
        <v>#REF!</v>
      </c>
      <c r="E82" s="423" t="e">
        <f t="shared" si="30"/>
        <v>#REF!</v>
      </c>
      <c r="F82" s="424" t="e">
        <f>'CEO II V GUILHERME'!#REF!</f>
        <v>#REF!</v>
      </c>
      <c r="G82" s="425" t="e">
        <f t="shared" si="31"/>
        <v>#REF!</v>
      </c>
      <c r="H82" s="424" t="e">
        <f>'CEO II V GUILHERME'!#REF!</f>
        <v>#REF!</v>
      </c>
      <c r="I82" s="419" t="e">
        <f t="shared" si="32"/>
        <v>#REF!</v>
      </c>
      <c r="J82" s="426" t="e">
        <f t="shared" si="37"/>
        <v>#REF!</v>
      </c>
      <c r="K82" s="427" t="e">
        <f t="shared" si="34"/>
        <v>#REF!</v>
      </c>
      <c r="L82" s="424" t="e">
        <f>'CEO II V GUILHERME'!#REF!</f>
        <v>#REF!</v>
      </c>
      <c r="M82" s="425" t="e">
        <f t="shared" si="33"/>
        <v>#REF!</v>
      </c>
      <c r="N82" s="424" t="e">
        <f>'CEO II V GUILHERME'!#REF!</f>
        <v>#REF!</v>
      </c>
      <c r="O82" s="425" t="e">
        <f t="shared" si="39"/>
        <v>#REF!</v>
      </c>
      <c r="P82" s="424" t="e">
        <f>'CEO II V GUILHERME'!#REF!</f>
        <v>#REF!</v>
      </c>
      <c r="Q82" s="419" t="e">
        <f t="shared" si="38"/>
        <v>#REF!</v>
      </c>
      <c r="R82" s="426" t="e">
        <f t="shared" si="36"/>
        <v>#REF!</v>
      </c>
      <c r="S82" s="428" t="e">
        <f t="shared" si="35"/>
        <v>#REF!</v>
      </c>
    </row>
    <row r="83" spans="1:19" x14ac:dyDescent="0.25">
      <c r="A83" t="s">
        <v>192</v>
      </c>
      <c r="B83" s="389" t="s">
        <v>104</v>
      </c>
      <c r="C83" s="422" t="e">
        <f>'CEO II V GUILHERME'!#REF!</f>
        <v>#REF!</v>
      </c>
      <c r="D83" s="424" t="e">
        <f>'CEO II V GUILHERME'!#REF!</f>
        <v>#REF!</v>
      </c>
      <c r="E83" s="423" t="e">
        <f t="shared" si="30"/>
        <v>#REF!</v>
      </c>
      <c r="F83" s="424" t="e">
        <f>'CEO II V GUILHERME'!#REF!</f>
        <v>#REF!</v>
      </c>
      <c r="G83" s="425" t="e">
        <f t="shared" si="31"/>
        <v>#REF!</v>
      </c>
      <c r="H83" s="424" t="e">
        <f>'CEO II V GUILHERME'!#REF!</f>
        <v>#REF!</v>
      </c>
      <c r="I83" s="419" t="e">
        <f t="shared" si="32"/>
        <v>#REF!</v>
      </c>
      <c r="J83" s="426" t="e">
        <f t="shared" si="37"/>
        <v>#REF!</v>
      </c>
      <c r="K83" s="427" t="e">
        <f t="shared" si="34"/>
        <v>#REF!</v>
      </c>
      <c r="L83" s="424" t="e">
        <f>'CEO II V GUILHERME'!#REF!</f>
        <v>#REF!</v>
      </c>
      <c r="M83" s="425" t="e">
        <f t="shared" si="33"/>
        <v>#REF!</v>
      </c>
      <c r="N83" s="424" t="e">
        <f>'CEO II V GUILHERME'!#REF!</f>
        <v>#REF!</v>
      </c>
      <c r="O83" s="425" t="e">
        <f t="shared" si="39"/>
        <v>#REF!</v>
      </c>
      <c r="P83" s="424" t="e">
        <f>'CEO II V GUILHERME'!#REF!</f>
        <v>#REF!</v>
      </c>
      <c r="Q83" s="419" t="e">
        <f t="shared" si="38"/>
        <v>#REF!</v>
      </c>
      <c r="R83" s="426" t="e">
        <f t="shared" si="36"/>
        <v>#REF!</v>
      </c>
      <c r="S83" s="428" t="e">
        <f t="shared" si="35"/>
        <v>#REF!</v>
      </c>
    </row>
    <row r="84" spans="1:19" x14ac:dyDescent="0.25">
      <c r="A84" t="s">
        <v>192</v>
      </c>
      <c r="B84" s="389" t="s">
        <v>105</v>
      </c>
      <c r="C84" s="422" t="e">
        <f>'CEO II V GUILHERME'!#REF!</f>
        <v>#REF!</v>
      </c>
      <c r="D84" s="424" t="e">
        <f>'CEO II V GUILHERME'!#REF!</f>
        <v>#REF!</v>
      </c>
      <c r="E84" s="423" t="e">
        <f t="shared" si="30"/>
        <v>#REF!</v>
      </c>
      <c r="F84" s="424" t="e">
        <f>'CEO II V GUILHERME'!#REF!</f>
        <v>#REF!</v>
      </c>
      <c r="G84" s="425" t="e">
        <f t="shared" si="31"/>
        <v>#REF!</v>
      </c>
      <c r="H84" s="424" t="e">
        <f>'CEO II V GUILHERME'!#REF!</f>
        <v>#REF!</v>
      </c>
      <c r="I84" s="419" t="e">
        <f t="shared" si="32"/>
        <v>#REF!</v>
      </c>
      <c r="J84" s="426" t="e">
        <f t="shared" si="37"/>
        <v>#REF!</v>
      </c>
      <c r="K84" s="427" t="e">
        <f t="shared" si="34"/>
        <v>#REF!</v>
      </c>
      <c r="L84" s="424" t="e">
        <f>'CEO II V GUILHERME'!#REF!</f>
        <v>#REF!</v>
      </c>
      <c r="M84" s="425" t="e">
        <f t="shared" si="33"/>
        <v>#REF!</v>
      </c>
      <c r="N84" s="424" t="e">
        <f>'CEO II V GUILHERME'!#REF!</f>
        <v>#REF!</v>
      </c>
      <c r="O84" s="425" t="e">
        <f t="shared" si="39"/>
        <v>#REF!</v>
      </c>
      <c r="P84" s="424" t="e">
        <f>'CEO II V GUILHERME'!#REF!</f>
        <v>#REF!</v>
      </c>
      <c r="Q84" s="419" t="e">
        <f t="shared" si="38"/>
        <v>#REF!</v>
      </c>
      <c r="R84" s="426" t="e">
        <f t="shared" si="36"/>
        <v>#REF!</v>
      </c>
      <c r="S84" s="428" t="e">
        <f t="shared" si="35"/>
        <v>#REF!</v>
      </c>
    </row>
    <row r="85" spans="1:19" x14ac:dyDescent="0.25">
      <c r="A85" t="s">
        <v>192</v>
      </c>
      <c r="B85" s="389" t="s">
        <v>62</v>
      </c>
      <c r="C85" s="422" t="e">
        <f>'CEO II V GUILHERME'!#REF!</f>
        <v>#REF!</v>
      </c>
      <c r="D85" s="424" t="e">
        <f>'CEO II V GUILHERME'!#REF!</f>
        <v>#REF!</v>
      </c>
      <c r="E85" s="423" t="e">
        <f t="shared" si="30"/>
        <v>#REF!</v>
      </c>
      <c r="F85" s="424" t="e">
        <f>'CEO II V GUILHERME'!#REF!</f>
        <v>#REF!</v>
      </c>
      <c r="G85" s="425" t="e">
        <f t="shared" si="31"/>
        <v>#REF!</v>
      </c>
      <c r="H85" s="424" t="e">
        <f>'CEO II V GUILHERME'!#REF!</f>
        <v>#REF!</v>
      </c>
      <c r="I85" s="419" t="e">
        <f t="shared" si="32"/>
        <v>#REF!</v>
      </c>
      <c r="J85" s="426" t="e">
        <f t="shared" si="37"/>
        <v>#REF!</v>
      </c>
      <c r="K85" s="427" t="e">
        <f t="shared" si="34"/>
        <v>#REF!</v>
      </c>
      <c r="L85" s="424" t="e">
        <f>'CEO II V GUILHERME'!#REF!</f>
        <v>#REF!</v>
      </c>
      <c r="M85" s="425" t="e">
        <f t="shared" si="33"/>
        <v>#REF!</v>
      </c>
      <c r="N85" s="424" t="e">
        <f>'CEO II V GUILHERME'!#REF!</f>
        <v>#REF!</v>
      </c>
      <c r="O85" s="425" t="e">
        <f t="shared" si="39"/>
        <v>#REF!</v>
      </c>
      <c r="P85" s="424" t="e">
        <f>'CEO II V GUILHERME'!#REF!</f>
        <v>#REF!</v>
      </c>
      <c r="Q85" s="419" t="e">
        <f t="shared" si="38"/>
        <v>#REF!</v>
      </c>
      <c r="R85" s="426" t="e">
        <f t="shared" si="36"/>
        <v>#REF!</v>
      </c>
      <c r="S85" s="428" t="e">
        <f t="shared" si="35"/>
        <v>#REF!</v>
      </c>
    </row>
    <row r="86" spans="1:19" x14ac:dyDescent="0.25">
      <c r="A86" t="s">
        <v>192</v>
      </c>
      <c r="B86" s="389" t="s">
        <v>106</v>
      </c>
      <c r="C86" s="422" t="e">
        <f>'CEO II V GUILHERME'!#REF!</f>
        <v>#REF!</v>
      </c>
      <c r="D86" s="424" t="e">
        <f>'CEO II V GUILHERME'!#REF!</f>
        <v>#REF!</v>
      </c>
      <c r="E86" s="423" t="e">
        <f t="shared" si="30"/>
        <v>#REF!</v>
      </c>
      <c r="F86" s="424" t="e">
        <f>'CEO II V GUILHERME'!#REF!</f>
        <v>#REF!</v>
      </c>
      <c r="G86" s="425" t="e">
        <f t="shared" si="31"/>
        <v>#REF!</v>
      </c>
      <c r="H86" s="424" t="e">
        <f>'CEO II V GUILHERME'!#REF!</f>
        <v>#REF!</v>
      </c>
      <c r="I86" s="419" t="e">
        <f t="shared" si="32"/>
        <v>#REF!</v>
      </c>
      <c r="J86" s="426" t="e">
        <f t="shared" si="37"/>
        <v>#REF!</v>
      </c>
      <c r="K86" s="427" t="e">
        <f t="shared" si="34"/>
        <v>#REF!</v>
      </c>
      <c r="L86" s="424" t="e">
        <f>'CEO II V GUILHERME'!#REF!</f>
        <v>#REF!</v>
      </c>
      <c r="M86" s="425" t="e">
        <f t="shared" si="33"/>
        <v>#REF!</v>
      </c>
      <c r="N86" s="424" t="e">
        <f>'CEO II V GUILHERME'!#REF!</f>
        <v>#REF!</v>
      </c>
      <c r="O86" s="425" t="e">
        <f t="shared" si="39"/>
        <v>#REF!</v>
      </c>
      <c r="P86" s="424" t="e">
        <f>'CEO II V GUILHERME'!#REF!</f>
        <v>#REF!</v>
      </c>
      <c r="Q86" s="419" t="e">
        <f t="shared" si="38"/>
        <v>#REF!</v>
      </c>
      <c r="R86" s="426" t="e">
        <f t="shared" si="36"/>
        <v>#REF!</v>
      </c>
      <c r="S86" s="428" t="e">
        <f t="shared" si="35"/>
        <v>#REF!</v>
      </c>
    </row>
    <row r="87" spans="1:19" ht="28.5" customHeight="1" x14ac:dyDescent="0.25">
      <c r="A87" t="s">
        <v>192</v>
      </c>
      <c r="B87" s="389" t="s">
        <v>107</v>
      </c>
      <c r="C87" s="422" t="e">
        <f>'CEO II V GUILHERME'!#REF!</f>
        <v>#REF!</v>
      </c>
      <c r="D87" s="424" t="e">
        <f>'CEO II V GUILHERME'!#REF!</f>
        <v>#REF!</v>
      </c>
      <c r="E87" s="423" t="e">
        <f t="shared" si="30"/>
        <v>#REF!</v>
      </c>
      <c r="F87" s="424" t="e">
        <f>'CEO II V GUILHERME'!#REF!</f>
        <v>#REF!</v>
      </c>
      <c r="G87" s="425" t="e">
        <f t="shared" si="31"/>
        <v>#REF!</v>
      </c>
      <c r="H87" s="424" t="e">
        <f>'CEO II V GUILHERME'!#REF!</f>
        <v>#REF!</v>
      </c>
      <c r="I87" s="419" t="e">
        <f t="shared" si="32"/>
        <v>#REF!</v>
      </c>
      <c r="J87" s="426" t="e">
        <f t="shared" si="37"/>
        <v>#REF!</v>
      </c>
      <c r="K87" s="427" t="e">
        <f t="shared" si="34"/>
        <v>#REF!</v>
      </c>
      <c r="L87" s="424" t="e">
        <f>'CEO II V GUILHERME'!#REF!</f>
        <v>#REF!</v>
      </c>
      <c r="M87" s="425" t="e">
        <f t="shared" si="33"/>
        <v>#REF!</v>
      </c>
      <c r="N87" s="424" t="e">
        <f>'CEO II V GUILHERME'!#REF!</f>
        <v>#REF!</v>
      </c>
      <c r="O87" s="425" t="e">
        <f t="shared" si="39"/>
        <v>#REF!</v>
      </c>
      <c r="P87" s="424" t="e">
        <f>'CEO II V GUILHERME'!#REF!</f>
        <v>#REF!</v>
      </c>
      <c r="Q87" s="419" t="e">
        <f t="shared" si="38"/>
        <v>#REF!</v>
      </c>
      <c r="R87" s="426" t="e">
        <f t="shared" si="36"/>
        <v>#REF!</v>
      </c>
      <c r="S87" s="428" t="e">
        <f t="shared" si="35"/>
        <v>#REF!</v>
      </c>
    </row>
    <row r="88" spans="1:19" ht="15.75" thickBot="1" x14ac:dyDescent="0.3">
      <c r="B88" s="390"/>
      <c r="C88" s="451" t="e">
        <f>'CEO II V GUILHERME'!#REF!</f>
        <v>#REF!</v>
      </c>
      <c r="D88" s="453" t="e">
        <f>'CEO II V GUILHERME'!#REF!</f>
        <v>#REF!</v>
      </c>
      <c r="E88" s="452" t="e">
        <f t="shared" si="30"/>
        <v>#REF!</v>
      </c>
      <c r="F88" s="453" t="e">
        <f>'CEO II V GUILHERME'!#REF!</f>
        <v>#REF!</v>
      </c>
      <c r="G88" s="454" t="e">
        <f t="shared" si="31"/>
        <v>#REF!</v>
      </c>
      <c r="H88" s="453" t="e">
        <f>'CEO II V GUILHERME'!#REF!</f>
        <v>#REF!</v>
      </c>
      <c r="I88" s="454" t="e">
        <f t="shared" si="32"/>
        <v>#REF!</v>
      </c>
      <c r="J88" s="433" t="e">
        <f t="shared" si="37"/>
        <v>#REF!</v>
      </c>
      <c r="K88" s="434" t="e">
        <f t="shared" si="34"/>
        <v>#REF!</v>
      </c>
      <c r="L88" s="453" t="e">
        <f>'CEO II V GUILHERME'!#REF!</f>
        <v>#REF!</v>
      </c>
      <c r="M88" s="454" t="e">
        <f t="shared" si="33"/>
        <v>#REF!</v>
      </c>
      <c r="N88" s="453" t="e">
        <f>'CEO II V GUILHERME'!#REF!</f>
        <v>#REF!</v>
      </c>
      <c r="O88" s="454" t="e">
        <f t="shared" si="39"/>
        <v>#REF!</v>
      </c>
      <c r="P88" s="453" t="e">
        <f>'CEO II V GUILHERME'!#REF!</f>
        <v>#REF!</v>
      </c>
      <c r="Q88" s="454" t="e">
        <f t="shared" si="38"/>
        <v>#REF!</v>
      </c>
      <c r="R88" s="433" t="e">
        <f t="shared" si="36"/>
        <v>#REF!</v>
      </c>
      <c r="S88" s="435" t="e">
        <f t="shared" si="35"/>
        <v>#REF!</v>
      </c>
    </row>
    <row r="89" spans="1:19" ht="15.75" thickBot="1" x14ac:dyDescent="0.3">
      <c r="B89" s="39" t="s">
        <v>202</v>
      </c>
      <c r="C89" s="445" t="e">
        <f>'CEO II V GUILHERME'!#REF!</f>
        <v>#REF!</v>
      </c>
      <c r="D89" s="447" t="e">
        <f>'CEO II V GUILHERME'!#REF!</f>
        <v>#REF!</v>
      </c>
      <c r="E89" s="446" t="e">
        <f t="shared" si="30"/>
        <v>#REF!</v>
      </c>
      <c r="F89" s="447" t="e">
        <f>'CEO II V GUILHERME'!#REF!</f>
        <v>#REF!</v>
      </c>
      <c r="G89" s="443" t="e">
        <f t="shared" si="31"/>
        <v>#REF!</v>
      </c>
      <c r="H89" s="447" t="e">
        <f>'CEO II V GUILHERME'!#REF!</f>
        <v>#REF!</v>
      </c>
      <c r="I89" s="443" t="e">
        <f t="shared" si="32"/>
        <v>#REF!</v>
      </c>
      <c r="J89" s="448" t="e">
        <f t="shared" si="37"/>
        <v>#REF!</v>
      </c>
      <c r="K89" s="449" t="e">
        <f t="shared" si="34"/>
        <v>#REF!</v>
      </c>
      <c r="L89" s="447" t="e">
        <f>'CEO II V GUILHERME'!#REF!</f>
        <v>#REF!</v>
      </c>
      <c r="M89" s="443" t="e">
        <f t="shared" si="33"/>
        <v>#REF!</v>
      </c>
      <c r="N89" s="447" t="e">
        <f>'CEO II V GUILHERME'!#REF!</f>
        <v>#REF!</v>
      </c>
      <c r="O89" s="443" t="e">
        <f t="shared" si="39"/>
        <v>#REF!</v>
      </c>
      <c r="P89" s="447" t="e">
        <f>'CEO II V GUILHERME'!#REF!</f>
        <v>#REF!</v>
      </c>
      <c r="Q89" s="443" t="e">
        <f t="shared" si="38"/>
        <v>#REF!</v>
      </c>
      <c r="R89" s="448" t="e">
        <f t="shared" si="36"/>
        <v>#REF!</v>
      </c>
      <c r="S89" s="450" t="e">
        <f t="shared" si="35"/>
        <v>#REF!</v>
      </c>
    </row>
    <row r="90" spans="1:19" ht="15.75" thickTop="1" x14ac:dyDescent="0.25">
      <c r="A90" t="s">
        <v>193</v>
      </c>
      <c r="B90" s="40" t="s">
        <v>132</v>
      </c>
      <c r="C90" s="413" t="e">
        <f>'CAPS INF II VM-VG'!#REF!</f>
        <v>#REF!</v>
      </c>
      <c r="D90" s="420" t="e">
        <f>'CAPS INF II VM-VG'!#REF!</f>
        <v>#REF!</v>
      </c>
      <c r="E90" s="444" t="e">
        <f t="shared" si="30"/>
        <v>#REF!</v>
      </c>
      <c r="F90" s="420" t="e">
        <f>'CAPS INF II VM-VG'!#REF!</f>
        <v>#REF!</v>
      </c>
      <c r="G90" s="419" t="e">
        <f t="shared" si="31"/>
        <v>#REF!</v>
      </c>
      <c r="H90" s="420" t="e">
        <f>'CAPS INF II VM-VG'!#REF!</f>
        <v>#REF!</v>
      </c>
      <c r="I90" s="419" t="e">
        <f t="shared" si="32"/>
        <v>#REF!</v>
      </c>
      <c r="J90" s="417" t="e">
        <f t="shared" si="37"/>
        <v>#REF!</v>
      </c>
      <c r="K90" s="418" t="e">
        <f t="shared" si="34"/>
        <v>#REF!</v>
      </c>
      <c r="L90" s="420" t="e">
        <f>'CAPS INF II VM-VG'!#REF!</f>
        <v>#REF!</v>
      </c>
      <c r="M90" s="419" t="e">
        <f t="shared" si="33"/>
        <v>#REF!</v>
      </c>
      <c r="N90" s="420" t="e">
        <f>'CAPS INF II VM-VG'!#REF!</f>
        <v>#REF!</v>
      </c>
      <c r="O90" s="419" t="e">
        <f t="shared" si="39"/>
        <v>#REF!</v>
      </c>
      <c r="P90" s="420" t="e">
        <f>'CAPS INF II VM-VG'!#REF!</f>
        <v>#REF!</v>
      </c>
      <c r="Q90" s="419" t="e">
        <f t="shared" si="38"/>
        <v>#REF!</v>
      </c>
      <c r="R90" s="417" t="e">
        <f t="shared" si="36"/>
        <v>#REF!</v>
      </c>
      <c r="S90" s="421" t="e">
        <f t="shared" si="35"/>
        <v>#REF!</v>
      </c>
    </row>
    <row r="91" spans="1:19" x14ac:dyDescent="0.25">
      <c r="A91" t="s">
        <v>193</v>
      </c>
      <c r="B91" s="387" t="s">
        <v>133</v>
      </c>
      <c r="C91" s="422" t="e">
        <f>'CAPS INF II VM-VG'!#REF!</f>
        <v>#REF!</v>
      </c>
      <c r="D91" s="424" t="e">
        <f>'CAPS INF II VM-VG'!#REF!</f>
        <v>#REF!</v>
      </c>
      <c r="E91" s="423" t="e">
        <f t="shared" si="30"/>
        <v>#REF!</v>
      </c>
      <c r="F91" s="424" t="e">
        <f>'CAPS INF II VM-VG'!#REF!</f>
        <v>#REF!</v>
      </c>
      <c r="G91" s="425" t="e">
        <f t="shared" si="31"/>
        <v>#REF!</v>
      </c>
      <c r="H91" s="424" t="e">
        <f>'CAPS INF II VM-VG'!#REF!</f>
        <v>#REF!</v>
      </c>
      <c r="I91" s="419" t="e">
        <f t="shared" si="32"/>
        <v>#REF!</v>
      </c>
      <c r="J91" s="426" t="e">
        <f t="shared" si="37"/>
        <v>#REF!</v>
      </c>
      <c r="K91" s="427" t="e">
        <f t="shared" si="34"/>
        <v>#REF!</v>
      </c>
      <c r="L91" s="424" t="e">
        <f>'CAPS INF II VM-VG'!#REF!</f>
        <v>#REF!</v>
      </c>
      <c r="M91" s="425" t="e">
        <f t="shared" si="33"/>
        <v>#REF!</v>
      </c>
      <c r="N91" s="424" t="e">
        <f>'CAPS INF II VM-VG'!#REF!</f>
        <v>#REF!</v>
      </c>
      <c r="O91" s="425" t="e">
        <f t="shared" si="39"/>
        <v>#REF!</v>
      </c>
      <c r="P91" s="424" t="e">
        <f>'CAPS INF II VM-VG'!#REF!</f>
        <v>#REF!</v>
      </c>
      <c r="Q91" s="419" t="e">
        <f t="shared" si="38"/>
        <v>#REF!</v>
      </c>
      <c r="R91" s="426" t="e">
        <f t="shared" si="36"/>
        <v>#REF!</v>
      </c>
      <c r="S91" s="428" t="e">
        <f t="shared" si="35"/>
        <v>#REF!</v>
      </c>
    </row>
    <row r="92" spans="1:19" x14ac:dyDescent="0.25">
      <c r="A92" t="s">
        <v>193</v>
      </c>
      <c r="B92" s="387" t="s">
        <v>134</v>
      </c>
      <c r="C92" s="422" t="e">
        <f>'CAPS INF II VM-VG'!#REF!</f>
        <v>#REF!</v>
      </c>
      <c r="D92" s="424" t="e">
        <f>'CAPS INF II VM-VG'!#REF!</f>
        <v>#REF!</v>
      </c>
      <c r="E92" s="423" t="e">
        <f t="shared" ref="E92:E117" si="40">D92-C92</f>
        <v>#REF!</v>
      </c>
      <c r="F92" s="424" t="e">
        <f>'CAPS INF II VM-VG'!#REF!</f>
        <v>#REF!</v>
      </c>
      <c r="G92" s="425" t="e">
        <f t="shared" ref="G92:G117" si="41">F92-C92</f>
        <v>#REF!</v>
      </c>
      <c r="H92" s="424" t="e">
        <f>'CAPS INF II VM-VG'!#REF!</f>
        <v>#REF!</v>
      </c>
      <c r="I92" s="419" t="e">
        <f t="shared" ref="I92:I117" si="42">H92-C92</f>
        <v>#REF!</v>
      </c>
      <c r="J92" s="426" t="e">
        <f t="shared" si="37"/>
        <v>#REF!</v>
      </c>
      <c r="K92" s="427" t="e">
        <f t="shared" si="34"/>
        <v>#REF!</v>
      </c>
      <c r="L92" s="424" t="e">
        <f>'CAPS INF II VM-VG'!#REF!</f>
        <v>#REF!</v>
      </c>
      <c r="M92" s="425" t="e">
        <f t="shared" ref="M92:M117" si="43">L92-C92</f>
        <v>#REF!</v>
      </c>
      <c r="N92" s="424" t="e">
        <f>'CAPS INF II VM-VG'!#REF!</f>
        <v>#REF!</v>
      </c>
      <c r="O92" s="425" t="e">
        <f t="shared" si="39"/>
        <v>#REF!</v>
      </c>
      <c r="P92" s="424" t="e">
        <f>'CAPS INF II VM-VG'!#REF!</f>
        <v>#REF!</v>
      </c>
      <c r="Q92" s="419" t="e">
        <f t="shared" si="38"/>
        <v>#REF!</v>
      </c>
      <c r="R92" s="426" t="e">
        <f t="shared" si="36"/>
        <v>#REF!</v>
      </c>
      <c r="S92" s="428" t="e">
        <f t="shared" si="35"/>
        <v>#REF!</v>
      </c>
    </row>
    <row r="93" spans="1:19" x14ac:dyDescent="0.25">
      <c r="A93" t="s">
        <v>193</v>
      </c>
      <c r="B93" s="387" t="s">
        <v>135</v>
      </c>
      <c r="C93" s="422" t="e">
        <f>'CAPS INF II VM-VG'!#REF!</f>
        <v>#REF!</v>
      </c>
      <c r="D93" s="424" t="e">
        <f>'CAPS INF II VM-VG'!#REF!</f>
        <v>#REF!</v>
      </c>
      <c r="E93" s="423" t="e">
        <f t="shared" si="40"/>
        <v>#REF!</v>
      </c>
      <c r="F93" s="424" t="e">
        <f>'CAPS INF II VM-VG'!#REF!</f>
        <v>#REF!</v>
      </c>
      <c r="G93" s="425" t="e">
        <f t="shared" si="41"/>
        <v>#REF!</v>
      </c>
      <c r="H93" s="424" t="e">
        <f>'CAPS INF II VM-VG'!#REF!</f>
        <v>#REF!</v>
      </c>
      <c r="I93" s="419" t="e">
        <f t="shared" si="42"/>
        <v>#REF!</v>
      </c>
      <c r="J93" s="426" t="e">
        <f t="shared" si="37"/>
        <v>#REF!</v>
      </c>
      <c r="K93" s="427" t="e">
        <f t="shared" si="34"/>
        <v>#REF!</v>
      </c>
      <c r="L93" s="424" t="e">
        <f>'CAPS INF II VM-VG'!#REF!</f>
        <v>#REF!</v>
      </c>
      <c r="M93" s="425" t="e">
        <f t="shared" si="43"/>
        <v>#REF!</v>
      </c>
      <c r="N93" s="424" t="e">
        <f>'CAPS INF II VM-VG'!#REF!</f>
        <v>#REF!</v>
      </c>
      <c r="O93" s="425" t="e">
        <f t="shared" si="39"/>
        <v>#REF!</v>
      </c>
      <c r="P93" s="424" t="e">
        <f>'CAPS INF II VM-VG'!#REF!</f>
        <v>#REF!</v>
      </c>
      <c r="Q93" s="419" t="e">
        <f t="shared" si="38"/>
        <v>#REF!</v>
      </c>
      <c r="R93" s="426" t="e">
        <f t="shared" si="36"/>
        <v>#REF!</v>
      </c>
      <c r="S93" s="428" t="e">
        <f t="shared" si="35"/>
        <v>#REF!</v>
      </c>
    </row>
    <row r="94" spans="1:19" x14ac:dyDescent="0.25">
      <c r="A94" t="s">
        <v>193</v>
      </c>
      <c r="B94" s="387" t="s">
        <v>136</v>
      </c>
      <c r="C94" s="422" t="e">
        <f>'CAPS INF II VM-VG'!#REF!</f>
        <v>#REF!</v>
      </c>
      <c r="D94" s="424" t="e">
        <f>'CAPS INF II VM-VG'!#REF!</f>
        <v>#REF!</v>
      </c>
      <c r="E94" s="423" t="e">
        <f t="shared" si="40"/>
        <v>#REF!</v>
      </c>
      <c r="F94" s="424" t="e">
        <f>'CAPS INF II VM-VG'!#REF!</f>
        <v>#REF!</v>
      </c>
      <c r="G94" s="425" t="e">
        <f t="shared" si="41"/>
        <v>#REF!</v>
      </c>
      <c r="H94" s="424" t="e">
        <f>'CAPS INF II VM-VG'!#REF!</f>
        <v>#REF!</v>
      </c>
      <c r="I94" s="419" t="e">
        <f t="shared" si="42"/>
        <v>#REF!</v>
      </c>
      <c r="J94" s="426" t="e">
        <f t="shared" si="37"/>
        <v>#REF!</v>
      </c>
      <c r="K94" s="427" t="e">
        <f t="shared" si="34"/>
        <v>#REF!</v>
      </c>
      <c r="L94" s="424" t="e">
        <f>'CAPS INF II VM-VG'!#REF!</f>
        <v>#REF!</v>
      </c>
      <c r="M94" s="425" t="e">
        <f t="shared" si="43"/>
        <v>#REF!</v>
      </c>
      <c r="N94" s="424" t="e">
        <f>'CAPS INF II VM-VG'!#REF!</f>
        <v>#REF!</v>
      </c>
      <c r="O94" s="425" t="e">
        <f t="shared" si="39"/>
        <v>#REF!</v>
      </c>
      <c r="P94" s="424" t="e">
        <f>'CAPS INF II VM-VG'!#REF!</f>
        <v>#REF!</v>
      </c>
      <c r="Q94" s="419" t="e">
        <f t="shared" si="38"/>
        <v>#REF!</v>
      </c>
      <c r="R94" s="426" t="e">
        <f t="shared" si="36"/>
        <v>#REF!</v>
      </c>
      <c r="S94" s="428" t="e">
        <f t="shared" si="35"/>
        <v>#REF!</v>
      </c>
    </row>
    <row r="95" spans="1:19" x14ac:dyDescent="0.25">
      <c r="A95" t="s">
        <v>193</v>
      </c>
      <c r="B95" s="387" t="s">
        <v>137</v>
      </c>
      <c r="C95" s="422" t="e">
        <f>'CAPS INF II VM-VG'!#REF!</f>
        <v>#REF!</v>
      </c>
      <c r="D95" s="424" t="e">
        <f>'CAPS INF II VM-VG'!#REF!</f>
        <v>#REF!</v>
      </c>
      <c r="E95" s="423" t="e">
        <f t="shared" si="40"/>
        <v>#REF!</v>
      </c>
      <c r="F95" s="424" t="e">
        <f>'CAPS INF II VM-VG'!#REF!</f>
        <v>#REF!</v>
      </c>
      <c r="G95" s="425" t="e">
        <f t="shared" si="41"/>
        <v>#REF!</v>
      </c>
      <c r="H95" s="424" t="e">
        <f>'CAPS INF II VM-VG'!#REF!</f>
        <v>#REF!</v>
      </c>
      <c r="I95" s="419" t="e">
        <f t="shared" si="42"/>
        <v>#REF!</v>
      </c>
      <c r="J95" s="426" t="e">
        <f t="shared" si="37"/>
        <v>#REF!</v>
      </c>
      <c r="K95" s="427" t="e">
        <f t="shared" si="34"/>
        <v>#REF!</v>
      </c>
      <c r="L95" s="424" t="e">
        <f>'CAPS INF II VM-VG'!#REF!</f>
        <v>#REF!</v>
      </c>
      <c r="M95" s="425" t="e">
        <f t="shared" si="43"/>
        <v>#REF!</v>
      </c>
      <c r="N95" s="424" t="e">
        <f>'CAPS INF II VM-VG'!#REF!</f>
        <v>#REF!</v>
      </c>
      <c r="O95" s="425" t="e">
        <f t="shared" si="39"/>
        <v>#REF!</v>
      </c>
      <c r="P95" s="424" t="e">
        <f>'CAPS INF II VM-VG'!#REF!</f>
        <v>#REF!</v>
      </c>
      <c r="Q95" s="419" t="e">
        <f t="shared" si="38"/>
        <v>#REF!</v>
      </c>
      <c r="R95" s="426" t="e">
        <f t="shared" si="36"/>
        <v>#REF!</v>
      </c>
      <c r="S95" s="428" t="e">
        <f t="shared" si="35"/>
        <v>#REF!</v>
      </c>
    </row>
    <row r="96" spans="1:19" x14ac:dyDescent="0.25">
      <c r="A96" t="s">
        <v>193</v>
      </c>
      <c r="B96" s="387" t="s">
        <v>138</v>
      </c>
      <c r="C96" s="422" t="e">
        <f>'CAPS INF II VM-VG'!#REF!</f>
        <v>#REF!</v>
      </c>
      <c r="D96" s="424" t="e">
        <f>'CAPS INF II VM-VG'!#REF!</f>
        <v>#REF!</v>
      </c>
      <c r="E96" s="423" t="e">
        <f t="shared" si="40"/>
        <v>#REF!</v>
      </c>
      <c r="F96" s="424" t="e">
        <f>'CAPS INF II VM-VG'!#REF!</f>
        <v>#REF!</v>
      </c>
      <c r="G96" s="425" t="e">
        <f t="shared" si="41"/>
        <v>#REF!</v>
      </c>
      <c r="H96" s="424" t="e">
        <f>'CAPS INF II VM-VG'!#REF!</f>
        <v>#REF!</v>
      </c>
      <c r="I96" s="419" t="e">
        <f t="shared" si="42"/>
        <v>#REF!</v>
      </c>
      <c r="J96" s="426" t="e">
        <f t="shared" si="37"/>
        <v>#REF!</v>
      </c>
      <c r="K96" s="427" t="e">
        <f t="shared" si="34"/>
        <v>#REF!</v>
      </c>
      <c r="L96" s="424" t="e">
        <f>'CAPS INF II VM-VG'!#REF!</f>
        <v>#REF!</v>
      </c>
      <c r="M96" s="425" t="e">
        <f t="shared" si="43"/>
        <v>#REF!</v>
      </c>
      <c r="N96" s="424" t="e">
        <f>'CAPS INF II VM-VG'!#REF!</f>
        <v>#REF!</v>
      </c>
      <c r="O96" s="425" t="e">
        <f t="shared" si="39"/>
        <v>#REF!</v>
      </c>
      <c r="P96" s="424" t="e">
        <f>'CAPS INF II VM-VG'!#REF!</f>
        <v>#REF!</v>
      </c>
      <c r="Q96" s="419" t="e">
        <f t="shared" si="38"/>
        <v>#REF!</v>
      </c>
      <c r="R96" s="426" t="e">
        <f t="shared" si="36"/>
        <v>#REF!</v>
      </c>
      <c r="S96" s="428" t="e">
        <f t="shared" si="35"/>
        <v>#REF!</v>
      </c>
    </row>
    <row r="97" spans="1:19" x14ac:dyDescent="0.25">
      <c r="A97" t="s">
        <v>193</v>
      </c>
      <c r="B97" s="387" t="s">
        <v>139</v>
      </c>
      <c r="C97" s="422" t="e">
        <f>'CAPS INF II VM-VG'!#REF!</f>
        <v>#REF!</v>
      </c>
      <c r="D97" s="424" t="e">
        <f>'CAPS INF II VM-VG'!#REF!</f>
        <v>#REF!</v>
      </c>
      <c r="E97" s="423" t="e">
        <f t="shared" si="40"/>
        <v>#REF!</v>
      </c>
      <c r="F97" s="424" t="e">
        <f>'CAPS INF II VM-VG'!#REF!</f>
        <v>#REF!</v>
      </c>
      <c r="G97" s="425" t="e">
        <f t="shared" si="41"/>
        <v>#REF!</v>
      </c>
      <c r="H97" s="424" t="e">
        <f>'CAPS INF II VM-VG'!#REF!</f>
        <v>#REF!</v>
      </c>
      <c r="I97" s="419" t="e">
        <f t="shared" si="42"/>
        <v>#REF!</v>
      </c>
      <c r="J97" s="426" t="e">
        <f t="shared" si="37"/>
        <v>#REF!</v>
      </c>
      <c r="K97" s="427" t="e">
        <f t="shared" si="34"/>
        <v>#REF!</v>
      </c>
      <c r="L97" s="424" t="e">
        <f>'CAPS INF II VM-VG'!#REF!</f>
        <v>#REF!</v>
      </c>
      <c r="M97" s="425" t="e">
        <f t="shared" si="43"/>
        <v>#REF!</v>
      </c>
      <c r="N97" s="424" t="e">
        <f>'CAPS INF II VM-VG'!#REF!</f>
        <v>#REF!</v>
      </c>
      <c r="O97" s="425" t="e">
        <f t="shared" si="39"/>
        <v>#REF!</v>
      </c>
      <c r="P97" s="424" t="e">
        <f>'CAPS INF II VM-VG'!#REF!</f>
        <v>#REF!</v>
      </c>
      <c r="Q97" s="419" t="e">
        <f t="shared" si="38"/>
        <v>#REF!</v>
      </c>
      <c r="R97" s="426" t="e">
        <f t="shared" si="36"/>
        <v>#REF!</v>
      </c>
      <c r="S97" s="428" t="e">
        <f t="shared" si="35"/>
        <v>#REF!</v>
      </c>
    </row>
    <row r="98" spans="1:19" x14ac:dyDescent="0.25">
      <c r="A98" t="s">
        <v>193</v>
      </c>
      <c r="B98" s="387" t="s">
        <v>140</v>
      </c>
      <c r="C98" s="422" t="e">
        <f>'CAPS INF II VM-VG'!#REF!</f>
        <v>#REF!</v>
      </c>
      <c r="D98" s="424" t="e">
        <f>'CAPS INF II VM-VG'!#REF!</f>
        <v>#REF!</v>
      </c>
      <c r="E98" s="423" t="e">
        <f t="shared" si="40"/>
        <v>#REF!</v>
      </c>
      <c r="F98" s="424" t="e">
        <f>'CAPS INF II VM-VG'!#REF!</f>
        <v>#REF!</v>
      </c>
      <c r="G98" s="425" t="e">
        <f t="shared" si="41"/>
        <v>#REF!</v>
      </c>
      <c r="H98" s="424" t="e">
        <f>'CAPS INF II VM-VG'!#REF!</f>
        <v>#REF!</v>
      </c>
      <c r="I98" s="419" t="e">
        <f t="shared" si="42"/>
        <v>#REF!</v>
      </c>
      <c r="J98" s="426" t="e">
        <f t="shared" si="37"/>
        <v>#REF!</v>
      </c>
      <c r="K98" s="427" t="e">
        <f t="shared" si="34"/>
        <v>#REF!</v>
      </c>
      <c r="L98" s="424" t="e">
        <f>'CAPS INF II VM-VG'!#REF!</f>
        <v>#REF!</v>
      </c>
      <c r="M98" s="425" t="e">
        <f t="shared" si="43"/>
        <v>#REF!</v>
      </c>
      <c r="N98" s="424" t="e">
        <f>'CAPS INF II VM-VG'!#REF!</f>
        <v>#REF!</v>
      </c>
      <c r="O98" s="425" t="e">
        <f t="shared" si="39"/>
        <v>#REF!</v>
      </c>
      <c r="P98" s="424" t="e">
        <f>'CAPS INF II VM-VG'!#REF!</f>
        <v>#REF!</v>
      </c>
      <c r="Q98" s="419" t="e">
        <f t="shared" si="38"/>
        <v>#REF!</v>
      </c>
      <c r="R98" s="426" t="e">
        <f t="shared" si="36"/>
        <v>#REF!</v>
      </c>
      <c r="S98" s="428" t="e">
        <f t="shared" si="35"/>
        <v>#REF!</v>
      </c>
    </row>
    <row r="99" spans="1:19" ht="15.75" thickBot="1" x14ac:dyDescent="0.3">
      <c r="A99" t="s">
        <v>193</v>
      </c>
      <c r="B99" s="388" t="s">
        <v>141</v>
      </c>
      <c r="C99" s="429" t="e">
        <f>'CAPS INF II VM-VG'!#REF!</f>
        <v>#REF!</v>
      </c>
      <c r="D99" s="431" t="e">
        <f>'CAPS INF II VM-VG'!#REF!</f>
        <v>#REF!</v>
      </c>
      <c r="E99" s="430" t="e">
        <f t="shared" si="40"/>
        <v>#REF!</v>
      </c>
      <c r="F99" s="431" t="e">
        <f>'CAPS INF II VM-VG'!#REF!</f>
        <v>#REF!</v>
      </c>
      <c r="G99" s="432" t="e">
        <f t="shared" si="41"/>
        <v>#REF!</v>
      </c>
      <c r="H99" s="431" t="e">
        <f>'CAPS INF II VM-VG'!#REF!</f>
        <v>#REF!</v>
      </c>
      <c r="I99" s="432" t="e">
        <f t="shared" si="42"/>
        <v>#REF!</v>
      </c>
      <c r="J99" s="433" t="e">
        <f t="shared" si="37"/>
        <v>#REF!</v>
      </c>
      <c r="K99" s="434" t="e">
        <f t="shared" si="34"/>
        <v>#REF!</v>
      </c>
      <c r="L99" s="431" t="e">
        <f>'CAPS INF II VM-VG'!#REF!</f>
        <v>#REF!</v>
      </c>
      <c r="M99" s="432" t="e">
        <f t="shared" si="43"/>
        <v>#REF!</v>
      </c>
      <c r="N99" s="431" t="e">
        <f>'CAPS INF II VM-VG'!#REF!</f>
        <v>#REF!</v>
      </c>
      <c r="O99" s="432" t="e">
        <f t="shared" si="39"/>
        <v>#REF!</v>
      </c>
      <c r="P99" s="431" t="e">
        <f>'CAPS INF II VM-VG'!#REF!</f>
        <v>#REF!</v>
      </c>
      <c r="Q99" s="432" t="e">
        <f t="shared" si="38"/>
        <v>#REF!</v>
      </c>
      <c r="R99" s="433" t="e">
        <f t="shared" si="36"/>
        <v>#REF!</v>
      </c>
      <c r="S99" s="435" t="e">
        <f t="shared" si="35"/>
        <v>#REF!</v>
      </c>
    </row>
    <row r="100" spans="1:19" ht="15.75" thickBot="1" x14ac:dyDescent="0.3">
      <c r="B100" s="39" t="s">
        <v>201</v>
      </c>
      <c r="C100" s="445" t="e">
        <f>'CAPS INF II VM-VG'!#REF!</f>
        <v>#REF!</v>
      </c>
      <c r="D100" s="447" t="e">
        <f>'CAPS INF II VM-VG'!#REF!</f>
        <v>#REF!</v>
      </c>
      <c r="E100" s="446" t="e">
        <f t="shared" si="40"/>
        <v>#REF!</v>
      </c>
      <c r="F100" s="447" t="e">
        <f>'CAPS INF II VM-VG'!#REF!</f>
        <v>#REF!</v>
      </c>
      <c r="G100" s="443" t="e">
        <f t="shared" si="41"/>
        <v>#REF!</v>
      </c>
      <c r="H100" s="447" t="e">
        <f>'CAPS INF II VM-VG'!#REF!</f>
        <v>#REF!</v>
      </c>
      <c r="I100" s="443" t="e">
        <f t="shared" si="42"/>
        <v>#REF!</v>
      </c>
      <c r="J100" s="448" t="e">
        <f t="shared" si="37"/>
        <v>#REF!</v>
      </c>
      <c r="K100" s="449" t="e">
        <f t="shared" si="34"/>
        <v>#REF!</v>
      </c>
      <c r="L100" s="447" t="e">
        <f>'CAPS INF II VM-VG'!#REF!</f>
        <v>#REF!</v>
      </c>
      <c r="M100" s="443" t="e">
        <f t="shared" si="43"/>
        <v>#REF!</v>
      </c>
      <c r="N100" s="447" t="e">
        <f>'CAPS INF II VM-VG'!#REF!</f>
        <v>#REF!</v>
      </c>
      <c r="O100" s="443" t="e">
        <f t="shared" si="39"/>
        <v>#REF!</v>
      </c>
      <c r="P100" s="447" t="e">
        <f>'CAPS INF II VM-VG'!#REF!</f>
        <v>#REF!</v>
      </c>
      <c r="Q100" s="443" t="e">
        <f t="shared" si="38"/>
        <v>#REF!</v>
      </c>
      <c r="R100" s="448" t="e">
        <f t="shared" si="36"/>
        <v>#REF!</v>
      </c>
      <c r="S100" s="450" t="e">
        <f t="shared" si="35"/>
        <v>#REF!</v>
      </c>
    </row>
    <row r="101" spans="1:19" ht="15.75" thickTop="1" x14ac:dyDescent="0.25">
      <c r="A101" t="s">
        <v>194</v>
      </c>
      <c r="B101" s="40" t="s">
        <v>142</v>
      </c>
      <c r="C101" s="413" t="e">
        <f>'APD no CER III Carandiru'!#REF!</f>
        <v>#REF!</v>
      </c>
      <c r="D101" s="420" t="e">
        <f>'APD no CER III Carandiru'!#REF!</f>
        <v>#REF!</v>
      </c>
      <c r="E101" s="444" t="e">
        <f t="shared" si="40"/>
        <v>#REF!</v>
      </c>
      <c r="F101" s="420" t="e">
        <f>'APD no CER III Carandiru'!#REF!</f>
        <v>#REF!</v>
      </c>
      <c r="G101" s="419" t="e">
        <f t="shared" si="41"/>
        <v>#REF!</v>
      </c>
      <c r="H101" s="420" t="e">
        <f>'APD no CER III Carandiru'!#REF!</f>
        <v>#REF!</v>
      </c>
      <c r="I101" s="419" t="e">
        <f t="shared" si="42"/>
        <v>#REF!</v>
      </c>
      <c r="J101" s="417" t="e">
        <f t="shared" si="37"/>
        <v>#REF!</v>
      </c>
      <c r="K101" s="418" t="e">
        <f t="shared" si="34"/>
        <v>#REF!</v>
      </c>
      <c r="L101" s="420" t="e">
        <f>'APD no CER III Carandiru'!#REF!</f>
        <v>#REF!</v>
      </c>
      <c r="M101" s="419" t="e">
        <f t="shared" si="43"/>
        <v>#REF!</v>
      </c>
      <c r="N101" s="420" t="e">
        <f>'APD no CER III Carandiru'!#REF!</f>
        <v>#REF!</v>
      </c>
      <c r="O101" s="419" t="e">
        <f t="shared" si="39"/>
        <v>#REF!</v>
      </c>
      <c r="P101" s="420" t="e">
        <f>'APD no CER III Carandiru'!#REF!</f>
        <v>#REF!</v>
      </c>
      <c r="Q101" s="419" t="e">
        <f t="shared" si="38"/>
        <v>#REF!</v>
      </c>
      <c r="R101" s="417" t="e">
        <f t="shared" si="36"/>
        <v>#REF!</v>
      </c>
      <c r="S101" s="421" t="e">
        <f t="shared" si="35"/>
        <v>#REF!</v>
      </c>
    </row>
    <row r="102" spans="1:19" x14ac:dyDescent="0.25">
      <c r="A102" t="s">
        <v>194</v>
      </c>
      <c r="B102" s="387" t="s">
        <v>143</v>
      </c>
      <c r="C102" s="422" t="e">
        <f>'APD no CER III Carandiru'!#REF!</f>
        <v>#REF!</v>
      </c>
      <c r="D102" s="424" t="e">
        <f>'APD no CER III Carandiru'!#REF!</f>
        <v>#REF!</v>
      </c>
      <c r="E102" s="423" t="e">
        <f t="shared" si="40"/>
        <v>#REF!</v>
      </c>
      <c r="F102" s="424" t="e">
        <f>'APD no CER III Carandiru'!#REF!</f>
        <v>#REF!</v>
      </c>
      <c r="G102" s="425" t="e">
        <f t="shared" si="41"/>
        <v>#REF!</v>
      </c>
      <c r="H102" s="424" t="e">
        <f>'APD no CER III Carandiru'!#REF!</f>
        <v>#REF!</v>
      </c>
      <c r="I102" s="419" t="e">
        <f t="shared" si="42"/>
        <v>#REF!</v>
      </c>
      <c r="J102" s="426" t="e">
        <f t="shared" si="37"/>
        <v>#REF!</v>
      </c>
      <c r="K102" s="427" t="e">
        <f t="shared" si="34"/>
        <v>#REF!</v>
      </c>
      <c r="L102" s="424" t="e">
        <f>'APD no CER III Carandiru'!#REF!</f>
        <v>#REF!</v>
      </c>
      <c r="M102" s="425" t="e">
        <f t="shared" si="43"/>
        <v>#REF!</v>
      </c>
      <c r="N102" s="424" t="e">
        <f>'APD no CER III Carandiru'!#REF!</f>
        <v>#REF!</v>
      </c>
      <c r="O102" s="425" t="e">
        <f t="shared" si="39"/>
        <v>#REF!</v>
      </c>
      <c r="P102" s="424" t="e">
        <f>'APD no CER III Carandiru'!#REF!</f>
        <v>#REF!</v>
      </c>
      <c r="Q102" s="419" t="e">
        <f t="shared" si="38"/>
        <v>#REF!</v>
      </c>
      <c r="R102" s="426" t="e">
        <f t="shared" si="36"/>
        <v>#REF!</v>
      </c>
      <c r="S102" s="428" t="e">
        <f t="shared" si="35"/>
        <v>#REF!</v>
      </c>
    </row>
    <row r="103" spans="1:19" x14ac:dyDescent="0.25">
      <c r="A103" t="s">
        <v>194</v>
      </c>
      <c r="B103" s="387" t="s">
        <v>144</v>
      </c>
      <c r="C103" s="422" t="e">
        <f>'APD no CER III Carandiru'!#REF!</f>
        <v>#REF!</v>
      </c>
      <c r="D103" s="424" t="e">
        <f>'APD no CER III Carandiru'!#REF!</f>
        <v>#REF!</v>
      </c>
      <c r="E103" s="423" t="e">
        <f t="shared" si="40"/>
        <v>#REF!</v>
      </c>
      <c r="F103" s="424" t="e">
        <f>'APD no CER III Carandiru'!#REF!</f>
        <v>#REF!</v>
      </c>
      <c r="G103" s="425" t="e">
        <f t="shared" si="41"/>
        <v>#REF!</v>
      </c>
      <c r="H103" s="424" t="e">
        <f>'APD no CER III Carandiru'!#REF!</f>
        <v>#REF!</v>
      </c>
      <c r="I103" s="419" t="e">
        <f t="shared" si="42"/>
        <v>#REF!</v>
      </c>
      <c r="J103" s="426" t="e">
        <f t="shared" si="37"/>
        <v>#REF!</v>
      </c>
      <c r="K103" s="427" t="e">
        <f t="shared" si="34"/>
        <v>#REF!</v>
      </c>
      <c r="L103" s="424" t="e">
        <f>'APD no CER III Carandiru'!#REF!</f>
        <v>#REF!</v>
      </c>
      <c r="M103" s="425" t="e">
        <f t="shared" si="43"/>
        <v>#REF!</v>
      </c>
      <c r="N103" s="424" t="e">
        <f>'APD no CER III Carandiru'!#REF!</f>
        <v>#REF!</v>
      </c>
      <c r="O103" s="425" t="e">
        <f t="shared" si="39"/>
        <v>#REF!</v>
      </c>
      <c r="P103" s="424" t="e">
        <f>'APD no CER III Carandiru'!#REF!</f>
        <v>#REF!</v>
      </c>
      <c r="Q103" s="419" t="e">
        <f t="shared" si="38"/>
        <v>#REF!</v>
      </c>
      <c r="R103" s="426" t="e">
        <f t="shared" si="36"/>
        <v>#REF!</v>
      </c>
      <c r="S103" s="428" t="e">
        <f t="shared" si="35"/>
        <v>#REF!</v>
      </c>
    </row>
    <row r="104" spans="1:19" x14ac:dyDescent="0.25">
      <c r="A104" t="s">
        <v>194</v>
      </c>
      <c r="B104" s="387" t="s">
        <v>145</v>
      </c>
      <c r="C104" s="422" t="e">
        <f>'APD no CER III Carandiru'!#REF!</f>
        <v>#REF!</v>
      </c>
      <c r="D104" s="424" t="e">
        <f>'APD no CER III Carandiru'!#REF!</f>
        <v>#REF!</v>
      </c>
      <c r="E104" s="423" t="e">
        <f t="shared" si="40"/>
        <v>#REF!</v>
      </c>
      <c r="F104" s="424" t="e">
        <f>'APD no CER III Carandiru'!#REF!</f>
        <v>#REF!</v>
      </c>
      <c r="G104" s="425" t="e">
        <f t="shared" si="41"/>
        <v>#REF!</v>
      </c>
      <c r="H104" s="424" t="e">
        <f>'APD no CER III Carandiru'!#REF!</f>
        <v>#REF!</v>
      </c>
      <c r="I104" s="419" t="e">
        <f t="shared" si="42"/>
        <v>#REF!</v>
      </c>
      <c r="J104" s="426" t="e">
        <f t="shared" si="37"/>
        <v>#REF!</v>
      </c>
      <c r="K104" s="427" t="e">
        <f t="shared" si="34"/>
        <v>#REF!</v>
      </c>
      <c r="L104" s="424" t="e">
        <f>'APD no CER III Carandiru'!#REF!</f>
        <v>#REF!</v>
      </c>
      <c r="M104" s="425" t="e">
        <f t="shared" si="43"/>
        <v>#REF!</v>
      </c>
      <c r="N104" s="424" t="e">
        <f>'APD no CER III Carandiru'!#REF!</f>
        <v>#REF!</v>
      </c>
      <c r="O104" s="425" t="e">
        <f t="shared" si="39"/>
        <v>#REF!</v>
      </c>
      <c r="P104" s="424" t="e">
        <f>'APD no CER III Carandiru'!#REF!</f>
        <v>#REF!</v>
      </c>
      <c r="Q104" s="419" t="e">
        <f t="shared" si="38"/>
        <v>#REF!</v>
      </c>
      <c r="R104" s="426" t="e">
        <f t="shared" si="36"/>
        <v>#REF!</v>
      </c>
      <c r="S104" s="428" t="e">
        <f t="shared" si="35"/>
        <v>#REF!</v>
      </c>
    </row>
    <row r="105" spans="1:19" ht="15.75" thickBot="1" x14ac:dyDescent="0.3">
      <c r="A105" t="s">
        <v>194</v>
      </c>
      <c r="B105" s="388" t="s">
        <v>146</v>
      </c>
      <c r="C105" s="429" t="e">
        <f>'APD no CER III Carandiru'!#REF!</f>
        <v>#REF!</v>
      </c>
      <c r="D105" s="431" t="e">
        <f>'APD no CER III Carandiru'!#REF!</f>
        <v>#REF!</v>
      </c>
      <c r="E105" s="430" t="e">
        <f t="shared" si="40"/>
        <v>#REF!</v>
      </c>
      <c r="F105" s="431" t="e">
        <f>'APD no CER III Carandiru'!#REF!</f>
        <v>#REF!</v>
      </c>
      <c r="G105" s="432" t="e">
        <f t="shared" si="41"/>
        <v>#REF!</v>
      </c>
      <c r="H105" s="431" t="e">
        <f>'APD no CER III Carandiru'!#REF!</f>
        <v>#REF!</v>
      </c>
      <c r="I105" s="432" t="e">
        <f t="shared" si="42"/>
        <v>#REF!</v>
      </c>
      <c r="J105" s="433" t="e">
        <f t="shared" si="37"/>
        <v>#REF!</v>
      </c>
      <c r="K105" s="434" t="e">
        <f t="shared" si="34"/>
        <v>#REF!</v>
      </c>
      <c r="L105" s="431" t="e">
        <f>'APD no CER III Carandiru'!#REF!</f>
        <v>#REF!</v>
      </c>
      <c r="M105" s="432" t="e">
        <f t="shared" si="43"/>
        <v>#REF!</v>
      </c>
      <c r="N105" s="431" t="e">
        <f>'APD no CER III Carandiru'!#REF!</f>
        <v>#REF!</v>
      </c>
      <c r="O105" s="432" t="e">
        <f t="shared" si="39"/>
        <v>#REF!</v>
      </c>
      <c r="P105" s="431" t="e">
        <f>'APD no CER III Carandiru'!#REF!</f>
        <v>#REF!</v>
      </c>
      <c r="Q105" s="432" t="e">
        <f t="shared" si="38"/>
        <v>#REF!</v>
      </c>
      <c r="R105" s="433" t="e">
        <f t="shared" si="36"/>
        <v>#REF!</v>
      </c>
      <c r="S105" s="435" t="e">
        <f t="shared" si="35"/>
        <v>#REF!</v>
      </c>
    </row>
    <row r="106" spans="1:19" ht="15.75" thickBot="1" x14ac:dyDescent="0.3">
      <c r="B106" s="39" t="s">
        <v>200</v>
      </c>
      <c r="C106" s="445" t="e">
        <f>'APD no CER III Carandiru'!#REF!</f>
        <v>#REF!</v>
      </c>
      <c r="D106" s="447" t="e">
        <f>'APD no CER III Carandiru'!#REF!</f>
        <v>#REF!</v>
      </c>
      <c r="E106" s="446" t="e">
        <f t="shared" si="40"/>
        <v>#REF!</v>
      </c>
      <c r="F106" s="447" t="e">
        <f>'APD no CER III Carandiru'!#REF!</f>
        <v>#REF!</v>
      </c>
      <c r="G106" s="443" t="e">
        <f t="shared" si="41"/>
        <v>#REF!</v>
      </c>
      <c r="H106" s="447" t="e">
        <f>'APD no CER III Carandiru'!#REF!</f>
        <v>#REF!</v>
      </c>
      <c r="I106" s="455" t="e">
        <f t="shared" si="42"/>
        <v>#REF!</v>
      </c>
      <c r="J106" s="448" t="e">
        <f t="shared" si="37"/>
        <v>#REF!</v>
      </c>
      <c r="K106" s="449" t="e">
        <f t="shared" si="34"/>
        <v>#REF!</v>
      </c>
      <c r="L106" s="447" t="e">
        <f>'APD no CER III Carandiru'!#REF!</f>
        <v>#REF!</v>
      </c>
      <c r="M106" s="443" t="e">
        <f t="shared" si="43"/>
        <v>#REF!</v>
      </c>
      <c r="N106" s="447" t="e">
        <f>'APD no CER III Carandiru'!#REF!</f>
        <v>#REF!</v>
      </c>
      <c r="O106" s="443" t="e">
        <f t="shared" si="39"/>
        <v>#REF!</v>
      </c>
      <c r="P106" s="447" t="e">
        <f>'APD no CER III Carandiru'!#REF!</f>
        <v>#REF!</v>
      </c>
      <c r="Q106" s="455" t="e">
        <f t="shared" si="38"/>
        <v>#REF!</v>
      </c>
      <c r="R106" s="448" t="e">
        <f t="shared" si="36"/>
        <v>#REF!</v>
      </c>
      <c r="S106" s="450" t="e">
        <f t="shared" si="35"/>
        <v>#REF!</v>
      </c>
    </row>
    <row r="107" spans="1:19" ht="15.75" thickTop="1" x14ac:dyDescent="0.25">
      <c r="A107" t="s">
        <v>195</v>
      </c>
      <c r="B107" s="391" t="s">
        <v>151</v>
      </c>
      <c r="C107" s="456" t="e">
        <f>'CER Carandiru'!#REF!</f>
        <v>#REF!</v>
      </c>
      <c r="D107" s="457" t="e">
        <f>'CER Carandiru'!#REF!</f>
        <v>#REF!</v>
      </c>
      <c r="E107" s="423" t="e">
        <f t="shared" si="40"/>
        <v>#REF!</v>
      </c>
      <c r="F107" s="457" t="e">
        <f>'CER Carandiru'!#REF!</f>
        <v>#REF!</v>
      </c>
      <c r="G107" s="425" t="e">
        <f t="shared" si="41"/>
        <v>#REF!</v>
      </c>
      <c r="H107" s="457" t="e">
        <f>'CER Carandiru'!#REF!</f>
        <v>#REF!</v>
      </c>
      <c r="I107" s="419" t="e">
        <f t="shared" si="42"/>
        <v>#REF!</v>
      </c>
      <c r="J107" s="426" t="e">
        <f t="shared" si="37"/>
        <v>#REF!</v>
      </c>
      <c r="K107" s="427" t="e">
        <f t="shared" si="34"/>
        <v>#REF!</v>
      </c>
      <c r="L107" s="457" t="e">
        <f>'CER Carandiru'!#REF!</f>
        <v>#REF!</v>
      </c>
      <c r="M107" s="425" t="e">
        <f t="shared" si="43"/>
        <v>#REF!</v>
      </c>
      <c r="N107" s="457" t="e">
        <f>'CER Carandiru'!#REF!</f>
        <v>#REF!</v>
      </c>
      <c r="O107" s="425" t="e">
        <f t="shared" si="39"/>
        <v>#REF!</v>
      </c>
      <c r="P107" s="457" t="e">
        <f>'CER Carandiru'!#REF!</f>
        <v>#REF!</v>
      </c>
      <c r="Q107" s="419" t="e">
        <f t="shared" si="38"/>
        <v>#REF!</v>
      </c>
      <c r="R107" s="426" t="e">
        <f t="shared" si="36"/>
        <v>#REF!</v>
      </c>
      <c r="S107" s="428" t="e">
        <f t="shared" si="35"/>
        <v>#REF!</v>
      </c>
    </row>
    <row r="108" spans="1:19" x14ac:dyDescent="0.25">
      <c r="A108" t="s">
        <v>195</v>
      </c>
      <c r="B108" s="391" t="s">
        <v>159</v>
      </c>
      <c r="C108" s="456" t="e">
        <f>'CER Carandiru'!#REF!</f>
        <v>#REF!</v>
      </c>
      <c r="D108" s="457" t="e">
        <f>'CER Carandiru'!#REF!</f>
        <v>#REF!</v>
      </c>
      <c r="E108" s="423" t="e">
        <f t="shared" si="40"/>
        <v>#REF!</v>
      </c>
      <c r="F108" s="457" t="e">
        <f>'CER Carandiru'!#REF!</f>
        <v>#REF!</v>
      </c>
      <c r="G108" s="425" t="e">
        <f t="shared" si="41"/>
        <v>#REF!</v>
      </c>
      <c r="H108" s="457" t="e">
        <f>'CER Carandiru'!#REF!</f>
        <v>#REF!</v>
      </c>
      <c r="I108" s="419" t="e">
        <f t="shared" si="42"/>
        <v>#REF!</v>
      </c>
      <c r="J108" s="426" t="e">
        <f t="shared" si="37"/>
        <v>#REF!</v>
      </c>
      <c r="K108" s="427" t="e">
        <f t="shared" si="34"/>
        <v>#REF!</v>
      </c>
      <c r="L108" s="457" t="e">
        <f>'CER Carandiru'!#REF!</f>
        <v>#REF!</v>
      </c>
      <c r="M108" s="425" t="e">
        <f t="shared" si="43"/>
        <v>#REF!</v>
      </c>
      <c r="N108" s="457" t="e">
        <f>'CER Carandiru'!#REF!</f>
        <v>#REF!</v>
      </c>
      <c r="O108" s="425" t="e">
        <f t="shared" si="39"/>
        <v>#REF!</v>
      </c>
      <c r="P108" s="457" t="e">
        <f>'CER Carandiru'!#REF!</f>
        <v>#REF!</v>
      </c>
      <c r="Q108" s="419" t="e">
        <f t="shared" si="38"/>
        <v>#REF!</v>
      </c>
      <c r="R108" s="426" t="e">
        <f t="shared" si="36"/>
        <v>#REF!</v>
      </c>
      <c r="S108" s="428" t="e">
        <f t="shared" si="35"/>
        <v>#REF!</v>
      </c>
    </row>
    <row r="109" spans="1:19" x14ac:dyDescent="0.25">
      <c r="A109" t="s">
        <v>195</v>
      </c>
      <c r="B109" s="391" t="s">
        <v>160</v>
      </c>
      <c r="C109" s="456" t="e">
        <f>'CER Carandiru'!#REF!</f>
        <v>#REF!</v>
      </c>
      <c r="D109" s="457" t="e">
        <f>'CER Carandiru'!#REF!</f>
        <v>#REF!</v>
      </c>
      <c r="E109" s="423" t="e">
        <f t="shared" si="40"/>
        <v>#REF!</v>
      </c>
      <c r="F109" s="457" t="e">
        <f>'CER Carandiru'!#REF!</f>
        <v>#REF!</v>
      </c>
      <c r="G109" s="425" t="e">
        <f t="shared" si="41"/>
        <v>#REF!</v>
      </c>
      <c r="H109" s="457" t="e">
        <f>'CER Carandiru'!#REF!</f>
        <v>#REF!</v>
      </c>
      <c r="I109" s="419" t="e">
        <f t="shared" si="42"/>
        <v>#REF!</v>
      </c>
      <c r="J109" s="426" t="e">
        <f t="shared" ref="J109:J117" si="44">D109+F109+H109</f>
        <v>#REF!</v>
      </c>
      <c r="K109" s="427" t="e">
        <f t="shared" si="34"/>
        <v>#REF!</v>
      </c>
      <c r="L109" s="457" t="e">
        <f>'CER Carandiru'!#REF!</f>
        <v>#REF!</v>
      </c>
      <c r="M109" s="425" t="e">
        <f t="shared" si="43"/>
        <v>#REF!</v>
      </c>
      <c r="N109" s="457" t="e">
        <f>'CER Carandiru'!#REF!</f>
        <v>#REF!</v>
      </c>
      <c r="O109" s="425" t="e">
        <f t="shared" si="39"/>
        <v>#REF!</v>
      </c>
      <c r="P109" s="457" t="e">
        <f>'CER Carandiru'!#REF!</f>
        <v>#REF!</v>
      </c>
      <c r="Q109" s="419" t="e">
        <f t="shared" si="38"/>
        <v>#REF!</v>
      </c>
      <c r="R109" s="426" t="e">
        <f t="shared" si="36"/>
        <v>#REF!</v>
      </c>
      <c r="S109" s="428" t="e">
        <f t="shared" si="35"/>
        <v>#REF!</v>
      </c>
    </row>
    <row r="110" spans="1:19" x14ac:dyDescent="0.25">
      <c r="A110" t="s">
        <v>195</v>
      </c>
      <c r="B110" s="387" t="s">
        <v>152</v>
      </c>
      <c r="C110" s="456" t="e">
        <f>'CER Carandiru'!#REF!</f>
        <v>#REF!</v>
      </c>
      <c r="D110" s="457" t="e">
        <f>'CER Carandiru'!#REF!</f>
        <v>#REF!</v>
      </c>
      <c r="E110" s="423" t="e">
        <f t="shared" si="40"/>
        <v>#REF!</v>
      </c>
      <c r="F110" s="457" t="e">
        <f>'CER Carandiru'!#REF!</f>
        <v>#REF!</v>
      </c>
      <c r="G110" s="425" t="e">
        <f t="shared" si="41"/>
        <v>#REF!</v>
      </c>
      <c r="H110" s="457" t="e">
        <f>'CER Carandiru'!#REF!</f>
        <v>#REF!</v>
      </c>
      <c r="I110" s="419" t="e">
        <f t="shared" si="42"/>
        <v>#REF!</v>
      </c>
      <c r="J110" s="426" t="e">
        <f t="shared" si="44"/>
        <v>#REF!</v>
      </c>
      <c r="K110" s="427" t="e">
        <f t="shared" si="34"/>
        <v>#REF!</v>
      </c>
      <c r="L110" s="457" t="e">
        <f>'CER Carandiru'!#REF!</f>
        <v>#REF!</v>
      </c>
      <c r="M110" s="425" t="e">
        <f t="shared" si="43"/>
        <v>#REF!</v>
      </c>
      <c r="N110" s="457" t="e">
        <f>'CER Carandiru'!#REF!</f>
        <v>#REF!</v>
      </c>
      <c r="O110" s="425" t="e">
        <f t="shared" si="39"/>
        <v>#REF!</v>
      </c>
      <c r="P110" s="457" t="e">
        <f>'CER Carandiru'!#REF!</f>
        <v>#REF!</v>
      </c>
      <c r="Q110" s="419" t="e">
        <f t="shared" si="38"/>
        <v>#REF!</v>
      </c>
      <c r="R110" s="426" t="e">
        <f t="shared" si="36"/>
        <v>#REF!</v>
      </c>
      <c r="S110" s="428" t="e">
        <f t="shared" si="35"/>
        <v>#REF!</v>
      </c>
    </row>
    <row r="111" spans="1:19" x14ac:dyDescent="0.25">
      <c r="A111" t="s">
        <v>195</v>
      </c>
      <c r="B111" s="387" t="s">
        <v>153</v>
      </c>
      <c r="C111" s="456" t="e">
        <f>'CER Carandiru'!#REF!</f>
        <v>#REF!</v>
      </c>
      <c r="D111" s="457" t="e">
        <f>'CER Carandiru'!#REF!</f>
        <v>#REF!</v>
      </c>
      <c r="E111" s="423" t="e">
        <f t="shared" si="40"/>
        <v>#REF!</v>
      </c>
      <c r="F111" s="457" t="e">
        <f>'CER Carandiru'!#REF!</f>
        <v>#REF!</v>
      </c>
      <c r="G111" s="425" t="e">
        <f t="shared" si="41"/>
        <v>#REF!</v>
      </c>
      <c r="H111" s="457" t="e">
        <f>'CER Carandiru'!#REF!</f>
        <v>#REF!</v>
      </c>
      <c r="I111" s="419" t="e">
        <f t="shared" si="42"/>
        <v>#REF!</v>
      </c>
      <c r="J111" s="426" t="e">
        <f t="shared" si="44"/>
        <v>#REF!</v>
      </c>
      <c r="K111" s="427" t="e">
        <f t="shared" si="34"/>
        <v>#REF!</v>
      </c>
      <c r="L111" s="457" t="e">
        <f>'CER Carandiru'!#REF!</f>
        <v>#REF!</v>
      </c>
      <c r="M111" s="425" t="e">
        <f t="shared" si="43"/>
        <v>#REF!</v>
      </c>
      <c r="N111" s="457" t="e">
        <f>'CER Carandiru'!#REF!</f>
        <v>#REF!</v>
      </c>
      <c r="O111" s="425" t="e">
        <f t="shared" si="39"/>
        <v>#REF!</v>
      </c>
      <c r="P111" s="457" t="e">
        <f>'CER Carandiru'!#REF!</f>
        <v>#REF!</v>
      </c>
      <c r="Q111" s="419" t="e">
        <f t="shared" si="38"/>
        <v>#REF!</v>
      </c>
      <c r="R111" s="426" t="e">
        <f t="shared" si="36"/>
        <v>#REF!</v>
      </c>
      <c r="S111" s="428" t="e">
        <f t="shared" si="35"/>
        <v>#REF!</v>
      </c>
    </row>
    <row r="112" spans="1:19" x14ac:dyDescent="0.25">
      <c r="A112" t="s">
        <v>195</v>
      </c>
      <c r="B112" s="387" t="s">
        <v>154</v>
      </c>
      <c r="C112" s="456" t="e">
        <f>'CER Carandiru'!#REF!</f>
        <v>#REF!</v>
      </c>
      <c r="D112" s="457" t="e">
        <f>'CER Carandiru'!#REF!</f>
        <v>#REF!</v>
      </c>
      <c r="E112" s="423" t="e">
        <f t="shared" si="40"/>
        <v>#REF!</v>
      </c>
      <c r="F112" s="457" t="e">
        <f>'CER Carandiru'!#REF!</f>
        <v>#REF!</v>
      </c>
      <c r="G112" s="425" t="e">
        <f t="shared" si="41"/>
        <v>#REF!</v>
      </c>
      <c r="H112" s="457" t="e">
        <f>'CER Carandiru'!#REF!</f>
        <v>#REF!</v>
      </c>
      <c r="I112" s="419" t="e">
        <f t="shared" si="42"/>
        <v>#REF!</v>
      </c>
      <c r="J112" s="426" t="e">
        <f t="shared" si="44"/>
        <v>#REF!</v>
      </c>
      <c r="K112" s="427" t="e">
        <f t="shared" si="34"/>
        <v>#REF!</v>
      </c>
      <c r="L112" s="457" t="e">
        <f>'CER Carandiru'!#REF!</f>
        <v>#REF!</v>
      </c>
      <c r="M112" s="425" t="e">
        <f t="shared" si="43"/>
        <v>#REF!</v>
      </c>
      <c r="N112" s="457" t="e">
        <f>'CER Carandiru'!#REF!</f>
        <v>#REF!</v>
      </c>
      <c r="O112" s="425" t="e">
        <f t="shared" si="39"/>
        <v>#REF!</v>
      </c>
      <c r="P112" s="457" t="e">
        <f>'CER Carandiru'!#REF!</f>
        <v>#REF!</v>
      </c>
      <c r="Q112" s="419" t="e">
        <f t="shared" si="38"/>
        <v>#REF!</v>
      </c>
      <c r="R112" s="426" t="e">
        <f t="shared" si="36"/>
        <v>#REF!</v>
      </c>
      <c r="S112" s="428" t="e">
        <f t="shared" si="35"/>
        <v>#REF!</v>
      </c>
    </row>
    <row r="113" spans="1:19" x14ac:dyDescent="0.25">
      <c r="A113" t="s">
        <v>195</v>
      </c>
      <c r="B113" s="387" t="s">
        <v>155</v>
      </c>
      <c r="C113" s="456" t="e">
        <f>'CER Carandiru'!#REF!</f>
        <v>#REF!</v>
      </c>
      <c r="D113" s="457" t="e">
        <f>'CER Carandiru'!#REF!</f>
        <v>#REF!</v>
      </c>
      <c r="E113" s="423" t="e">
        <f t="shared" si="40"/>
        <v>#REF!</v>
      </c>
      <c r="F113" s="457" t="e">
        <f>'CER Carandiru'!#REF!</f>
        <v>#REF!</v>
      </c>
      <c r="G113" s="425" t="e">
        <f t="shared" si="41"/>
        <v>#REF!</v>
      </c>
      <c r="H113" s="457" t="e">
        <f>'CER Carandiru'!#REF!</f>
        <v>#REF!</v>
      </c>
      <c r="I113" s="419" t="e">
        <f t="shared" si="42"/>
        <v>#REF!</v>
      </c>
      <c r="J113" s="426" t="e">
        <f t="shared" si="44"/>
        <v>#REF!</v>
      </c>
      <c r="K113" s="427" t="e">
        <f t="shared" si="34"/>
        <v>#REF!</v>
      </c>
      <c r="L113" s="457" t="e">
        <f>'CER Carandiru'!#REF!</f>
        <v>#REF!</v>
      </c>
      <c r="M113" s="425" t="e">
        <f t="shared" si="43"/>
        <v>#REF!</v>
      </c>
      <c r="N113" s="457" t="e">
        <f>'CER Carandiru'!#REF!</f>
        <v>#REF!</v>
      </c>
      <c r="O113" s="425" t="e">
        <f t="shared" si="39"/>
        <v>#REF!</v>
      </c>
      <c r="P113" s="457" t="e">
        <f>'CER Carandiru'!#REF!</f>
        <v>#REF!</v>
      </c>
      <c r="Q113" s="419" t="e">
        <f t="shared" si="38"/>
        <v>#REF!</v>
      </c>
      <c r="R113" s="426" t="e">
        <f t="shared" si="36"/>
        <v>#REF!</v>
      </c>
      <c r="S113" s="428" t="e">
        <f t="shared" si="35"/>
        <v>#REF!</v>
      </c>
    </row>
    <row r="114" spans="1:19" x14ac:dyDescent="0.25">
      <c r="A114" t="s">
        <v>195</v>
      </c>
      <c r="B114" s="387" t="s">
        <v>156</v>
      </c>
      <c r="C114" s="456" t="e">
        <f>'CER Carandiru'!#REF!</f>
        <v>#REF!</v>
      </c>
      <c r="D114" s="457" t="e">
        <f>'CER Carandiru'!#REF!</f>
        <v>#REF!</v>
      </c>
      <c r="E114" s="423" t="e">
        <f t="shared" si="40"/>
        <v>#REF!</v>
      </c>
      <c r="F114" s="457" t="e">
        <f>'CER Carandiru'!#REF!</f>
        <v>#REF!</v>
      </c>
      <c r="G114" s="425" t="e">
        <f t="shared" si="41"/>
        <v>#REF!</v>
      </c>
      <c r="H114" s="457" t="e">
        <f>'CER Carandiru'!#REF!</f>
        <v>#REF!</v>
      </c>
      <c r="I114" s="419" t="e">
        <f t="shared" si="42"/>
        <v>#REF!</v>
      </c>
      <c r="J114" s="426" t="e">
        <f t="shared" si="44"/>
        <v>#REF!</v>
      </c>
      <c r="K114" s="427" t="e">
        <f t="shared" si="34"/>
        <v>#REF!</v>
      </c>
      <c r="L114" s="457" t="e">
        <f>'CER Carandiru'!#REF!</f>
        <v>#REF!</v>
      </c>
      <c r="M114" s="425" t="e">
        <f t="shared" si="43"/>
        <v>#REF!</v>
      </c>
      <c r="N114" s="457" t="e">
        <f>'CER Carandiru'!#REF!</f>
        <v>#REF!</v>
      </c>
      <c r="O114" s="425" t="e">
        <f t="shared" si="39"/>
        <v>#REF!</v>
      </c>
      <c r="P114" s="457" t="e">
        <f>'CER Carandiru'!#REF!</f>
        <v>#REF!</v>
      </c>
      <c r="Q114" s="419" t="e">
        <f t="shared" si="38"/>
        <v>#REF!</v>
      </c>
      <c r="R114" s="426" t="e">
        <f t="shared" si="36"/>
        <v>#REF!</v>
      </c>
      <c r="S114" s="428" t="e">
        <f t="shared" si="35"/>
        <v>#REF!</v>
      </c>
    </row>
    <row r="115" spans="1:19" x14ac:dyDescent="0.25">
      <c r="A115" t="s">
        <v>195</v>
      </c>
      <c r="B115" s="387" t="s">
        <v>157</v>
      </c>
      <c r="C115" s="456" t="e">
        <f>'CER Carandiru'!#REF!</f>
        <v>#REF!</v>
      </c>
      <c r="D115" s="457" t="e">
        <f>'CER Carandiru'!#REF!</f>
        <v>#REF!</v>
      </c>
      <c r="E115" s="423" t="e">
        <f t="shared" si="40"/>
        <v>#REF!</v>
      </c>
      <c r="F115" s="457" t="e">
        <f>'CER Carandiru'!#REF!</f>
        <v>#REF!</v>
      </c>
      <c r="G115" s="425" t="e">
        <f t="shared" si="41"/>
        <v>#REF!</v>
      </c>
      <c r="H115" s="457" t="e">
        <f>'CER Carandiru'!#REF!</f>
        <v>#REF!</v>
      </c>
      <c r="I115" s="419" t="e">
        <f t="shared" si="42"/>
        <v>#REF!</v>
      </c>
      <c r="J115" s="426" t="e">
        <f t="shared" si="44"/>
        <v>#REF!</v>
      </c>
      <c r="K115" s="427" t="e">
        <f t="shared" si="34"/>
        <v>#REF!</v>
      </c>
      <c r="L115" s="457" t="e">
        <f>'CER Carandiru'!#REF!</f>
        <v>#REF!</v>
      </c>
      <c r="M115" s="425" t="e">
        <f t="shared" si="43"/>
        <v>#REF!</v>
      </c>
      <c r="N115" s="457" t="e">
        <f>'CER Carandiru'!#REF!</f>
        <v>#REF!</v>
      </c>
      <c r="O115" s="425" t="e">
        <f t="shared" si="39"/>
        <v>#REF!</v>
      </c>
      <c r="P115" s="457" t="e">
        <f>'CER Carandiru'!#REF!</f>
        <v>#REF!</v>
      </c>
      <c r="Q115" s="419" t="e">
        <f t="shared" si="38"/>
        <v>#REF!</v>
      </c>
      <c r="R115" s="426" t="e">
        <f>P115+L115+N115</f>
        <v>#REF!</v>
      </c>
      <c r="S115" s="428" t="e">
        <f t="shared" si="35"/>
        <v>#REF!</v>
      </c>
    </row>
    <row r="116" spans="1:19" ht="15.75" thickBot="1" x14ac:dyDescent="0.3">
      <c r="A116" t="s">
        <v>195</v>
      </c>
      <c r="B116" s="388" t="s">
        <v>158</v>
      </c>
      <c r="C116" s="458" t="e">
        <f>'CER Carandiru'!#REF!</f>
        <v>#REF!</v>
      </c>
      <c r="D116" s="459" t="e">
        <f>'CER Carandiru'!#REF!</f>
        <v>#REF!</v>
      </c>
      <c r="E116" s="430" t="e">
        <f t="shared" si="40"/>
        <v>#REF!</v>
      </c>
      <c r="F116" s="459" t="e">
        <f>'CER Carandiru'!#REF!</f>
        <v>#REF!</v>
      </c>
      <c r="G116" s="432" t="e">
        <f t="shared" si="41"/>
        <v>#REF!</v>
      </c>
      <c r="H116" s="459" t="e">
        <f>'CER Carandiru'!#REF!</f>
        <v>#REF!</v>
      </c>
      <c r="I116" s="432" t="e">
        <f t="shared" si="42"/>
        <v>#REF!</v>
      </c>
      <c r="J116" s="433" t="e">
        <f t="shared" si="44"/>
        <v>#REF!</v>
      </c>
      <c r="K116" s="434" t="e">
        <f t="shared" si="34"/>
        <v>#REF!</v>
      </c>
      <c r="L116" s="459" t="e">
        <f>'CER Carandiru'!#REF!</f>
        <v>#REF!</v>
      </c>
      <c r="M116" s="432" t="e">
        <f t="shared" si="43"/>
        <v>#REF!</v>
      </c>
      <c r="N116" s="459" t="e">
        <f>'CER Carandiru'!#REF!</f>
        <v>#REF!</v>
      </c>
      <c r="O116" s="432" t="e">
        <f t="shared" si="39"/>
        <v>#REF!</v>
      </c>
      <c r="P116" s="459" t="e">
        <f>'CER Carandiru'!#REF!</f>
        <v>#REF!</v>
      </c>
      <c r="Q116" s="432" t="e">
        <f t="shared" si="38"/>
        <v>#REF!</v>
      </c>
      <c r="R116" s="433" t="e">
        <f t="shared" si="36"/>
        <v>#REF!</v>
      </c>
      <c r="S116" s="435" t="e">
        <f t="shared" si="35"/>
        <v>#REF!</v>
      </c>
    </row>
    <row r="117" spans="1:19" ht="15.75" thickBot="1" x14ac:dyDescent="0.3">
      <c r="B117" s="41" t="s">
        <v>199</v>
      </c>
      <c r="C117" s="460" t="e">
        <f>'CER Carandiru'!#REF!</f>
        <v>#REF!</v>
      </c>
      <c r="D117" s="462" t="e">
        <f>'CER Carandiru'!#REF!</f>
        <v>#REF!</v>
      </c>
      <c r="E117" s="461" t="e">
        <f t="shared" si="40"/>
        <v>#REF!</v>
      </c>
      <c r="F117" s="462" t="e">
        <f>'CER Carandiru'!#REF!</f>
        <v>#REF!</v>
      </c>
      <c r="G117" s="463" t="e">
        <f t="shared" si="41"/>
        <v>#REF!</v>
      </c>
      <c r="H117" s="462" t="e">
        <f>'CER Carandiru'!#REF!</f>
        <v>#REF!</v>
      </c>
      <c r="I117" s="463" t="e">
        <f t="shared" si="42"/>
        <v>#REF!</v>
      </c>
      <c r="J117" s="464" t="e">
        <f t="shared" si="44"/>
        <v>#REF!</v>
      </c>
      <c r="K117" s="465" t="e">
        <f t="shared" si="34"/>
        <v>#REF!</v>
      </c>
      <c r="L117" s="462" t="e">
        <f>'CER Carandiru'!#REF!</f>
        <v>#REF!</v>
      </c>
      <c r="M117" s="463" t="e">
        <f t="shared" si="43"/>
        <v>#REF!</v>
      </c>
      <c r="N117" s="462" t="e">
        <f>'CER Carandiru'!#REF!</f>
        <v>#REF!</v>
      </c>
      <c r="O117" s="463" t="e">
        <f t="shared" si="39"/>
        <v>#REF!</v>
      </c>
      <c r="P117" s="462" t="e">
        <f>'CER Carandiru'!#REF!</f>
        <v>#REF!</v>
      </c>
      <c r="Q117" s="463" t="e">
        <f t="shared" si="38"/>
        <v>#REF!</v>
      </c>
      <c r="R117" s="464" t="e">
        <f t="shared" si="36"/>
        <v>#REF!</v>
      </c>
      <c r="S117" s="466" t="e">
        <f t="shared" si="35"/>
        <v>#REF!</v>
      </c>
    </row>
  </sheetData>
  <sortState xmlns:xlrd2="http://schemas.microsoft.com/office/spreadsheetml/2017/richdata2" ref="B27:B121">
    <sortCondition ref="B27:B121"/>
  </sortState>
  <mergeCells count="3">
    <mergeCell ref="B2:B3"/>
    <mergeCell ref="C2:C3"/>
    <mergeCell ref="D2:S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P30"/>
  <sheetViews>
    <sheetView workbookViewId="0">
      <selection activeCell="A5" sqref="A5"/>
    </sheetView>
  </sheetViews>
  <sheetFormatPr defaultRowHeight="15" x14ac:dyDescent="0.25"/>
  <cols>
    <col min="1" max="1" width="62" bestFit="1" customWidth="1"/>
    <col min="2" max="2" width="12.7109375" bestFit="1" customWidth="1"/>
    <col min="3" max="10" width="7.5703125" bestFit="1" customWidth="1"/>
    <col min="11" max="11" width="12.28515625" bestFit="1" customWidth="1"/>
    <col min="12" max="12" width="6.140625" bestFit="1" customWidth="1"/>
    <col min="13" max="13" width="7" bestFit="1" customWidth="1"/>
    <col min="14" max="14" width="19.7109375" customWidth="1"/>
  </cols>
  <sheetData>
    <row r="2" spans="1:16" x14ac:dyDescent="0.25">
      <c r="A2" s="604" t="s">
        <v>81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O2" s="605"/>
      <c r="P2" s="605"/>
    </row>
    <row r="3" spans="1:16" x14ac:dyDescent="0.25">
      <c r="A3" s="290" t="s">
        <v>67</v>
      </c>
      <c r="B3" s="291">
        <v>42248</v>
      </c>
      <c r="C3" s="292">
        <v>42278</v>
      </c>
      <c r="D3" s="291">
        <v>42309</v>
      </c>
      <c r="E3" s="292">
        <v>42339</v>
      </c>
      <c r="F3" s="291">
        <v>42370</v>
      </c>
      <c r="G3" s="292">
        <v>42401</v>
      </c>
      <c r="H3" s="291">
        <v>42430</v>
      </c>
      <c r="I3" s="292">
        <v>42461</v>
      </c>
      <c r="J3" s="291">
        <v>42491</v>
      </c>
      <c r="K3" s="292">
        <v>42522</v>
      </c>
      <c r="L3" s="292">
        <v>42186</v>
      </c>
      <c r="M3" s="292">
        <v>42217</v>
      </c>
      <c r="O3" s="293"/>
      <c r="P3" s="293"/>
    </row>
    <row r="4" spans="1:16" ht="30" x14ac:dyDescent="0.25">
      <c r="A4" s="294" t="s">
        <v>70</v>
      </c>
      <c r="B4" s="295"/>
      <c r="C4" s="296"/>
      <c r="D4" s="295"/>
      <c r="E4" s="297">
        <v>20</v>
      </c>
      <c r="F4" s="298">
        <v>20</v>
      </c>
      <c r="G4" s="298">
        <v>20</v>
      </c>
      <c r="H4" s="298">
        <v>20</v>
      </c>
      <c r="I4" s="298">
        <v>40</v>
      </c>
      <c r="J4" s="299">
        <v>20</v>
      </c>
      <c r="K4" s="298">
        <v>20</v>
      </c>
      <c r="L4" s="298">
        <v>20</v>
      </c>
      <c r="M4" s="298">
        <v>20</v>
      </c>
      <c r="O4" s="300"/>
      <c r="P4" s="293"/>
    </row>
    <row r="5" spans="1:16" ht="30" x14ac:dyDescent="0.25">
      <c r="A5" s="294" t="s">
        <v>71</v>
      </c>
      <c r="B5" s="295"/>
      <c r="C5" s="296"/>
      <c r="D5" s="295"/>
      <c r="E5" s="298">
        <v>40</v>
      </c>
      <c r="F5" s="301"/>
      <c r="G5" s="301"/>
      <c r="H5" s="298">
        <v>40</v>
      </c>
      <c r="I5" s="302"/>
      <c r="J5" s="295"/>
      <c r="K5" s="298">
        <v>40</v>
      </c>
      <c r="L5" s="303"/>
      <c r="M5" s="303"/>
    </row>
    <row r="6" spans="1:16" ht="25.5" customHeight="1" x14ac:dyDescent="0.25">
      <c r="A6" s="294" t="s">
        <v>72</v>
      </c>
      <c r="B6" s="295"/>
      <c r="C6" s="296"/>
      <c r="D6" s="295"/>
      <c r="E6" s="296"/>
      <c r="F6" s="295"/>
      <c r="G6" s="296"/>
      <c r="H6" s="295"/>
      <c r="I6" s="302"/>
      <c r="J6" s="304">
        <v>60</v>
      </c>
      <c r="K6" s="296"/>
      <c r="L6" s="303"/>
      <c r="M6" s="303"/>
    </row>
    <row r="7" spans="1:16" ht="45" x14ac:dyDescent="0.25">
      <c r="A7" s="294" t="s">
        <v>73</v>
      </c>
      <c r="B7" s="295"/>
      <c r="C7" s="296"/>
      <c r="D7" s="295"/>
      <c r="E7" s="296"/>
      <c r="F7" s="295"/>
      <c r="G7" s="304">
        <v>60</v>
      </c>
      <c r="H7" s="295"/>
      <c r="I7" s="302"/>
      <c r="J7" s="295"/>
      <c r="K7" s="296"/>
      <c r="L7" s="303"/>
      <c r="M7" s="298">
        <v>60</v>
      </c>
    </row>
    <row r="8" spans="1:16" ht="45" x14ac:dyDescent="0.25">
      <c r="A8" s="294" t="s">
        <v>74</v>
      </c>
      <c r="B8" s="295"/>
      <c r="C8" s="296"/>
      <c r="D8" s="295"/>
      <c r="E8" s="296"/>
      <c r="F8" s="304">
        <v>60</v>
      </c>
      <c r="G8" s="296"/>
      <c r="H8" s="295"/>
      <c r="I8" s="304">
        <v>40</v>
      </c>
      <c r="J8" s="295"/>
      <c r="K8" s="296"/>
      <c r="L8" s="298">
        <v>60</v>
      </c>
      <c r="M8" s="303"/>
    </row>
    <row r="9" spans="1:16" ht="30" x14ac:dyDescent="0.25">
      <c r="A9" s="294" t="s">
        <v>75</v>
      </c>
      <c r="B9" s="295"/>
      <c r="C9" s="296"/>
      <c r="D9" s="295"/>
      <c r="E9" s="304">
        <v>20</v>
      </c>
      <c r="F9" s="295"/>
      <c r="G9" s="296"/>
      <c r="H9" s="304">
        <v>40</v>
      </c>
      <c r="I9" s="302"/>
      <c r="J9" s="295"/>
      <c r="K9" s="298">
        <v>40</v>
      </c>
      <c r="L9" s="303"/>
      <c r="M9" s="303"/>
    </row>
    <row r="10" spans="1:16" ht="30" x14ac:dyDescent="0.25">
      <c r="A10" s="294" t="s">
        <v>76</v>
      </c>
      <c r="B10" s="295"/>
      <c r="C10" s="296"/>
      <c r="D10" s="295"/>
      <c r="E10" s="304">
        <v>20</v>
      </c>
      <c r="F10" s="295"/>
      <c r="G10" s="304">
        <v>20</v>
      </c>
      <c r="H10" s="295"/>
      <c r="I10" s="302"/>
      <c r="J10" s="304">
        <v>20</v>
      </c>
      <c r="K10" s="296"/>
      <c r="L10" s="303"/>
      <c r="M10" s="298">
        <v>20</v>
      </c>
    </row>
    <row r="11" spans="1:16" x14ac:dyDescent="0.25">
      <c r="A11" s="294" t="s">
        <v>77</v>
      </c>
      <c r="B11" s="295"/>
      <c r="C11" s="296"/>
      <c r="D11" s="295"/>
      <c r="E11" s="305"/>
      <c r="F11" s="304">
        <v>20</v>
      </c>
      <c r="G11" s="305"/>
      <c r="H11" s="306"/>
      <c r="I11" s="304">
        <v>20</v>
      </c>
      <c r="J11" s="306"/>
      <c r="K11" s="305"/>
      <c r="L11" s="307">
        <v>20</v>
      </c>
      <c r="M11" s="308"/>
    </row>
    <row r="12" spans="1:16" x14ac:dyDescent="0.25">
      <c r="A12" s="309" t="s">
        <v>7</v>
      </c>
      <c r="B12" s="310"/>
      <c r="C12" s="311"/>
      <c r="D12" s="310"/>
      <c r="E12" s="298">
        <f t="shared" ref="E12:M12" si="0">SUM(E4:E11)</f>
        <v>100</v>
      </c>
      <c r="F12" s="298">
        <f t="shared" si="0"/>
        <v>100</v>
      </c>
      <c r="G12" s="298">
        <f t="shared" si="0"/>
        <v>100</v>
      </c>
      <c r="H12" s="298">
        <f t="shared" si="0"/>
        <v>100</v>
      </c>
      <c r="I12" s="298">
        <f t="shared" si="0"/>
        <v>100</v>
      </c>
      <c r="J12" s="298">
        <f t="shared" si="0"/>
        <v>100</v>
      </c>
      <c r="K12" s="298">
        <f t="shared" si="0"/>
        <v>100</v>
      </c>
      <c r="L12" s="298">
        <f t="shared" si="0"/>
        <v>100</v>
      </c>
      <c r="M12" s="298">
        <f t="shared" si="0"/>
        <v>100</v>
      </c>
    </row>
    <row r="14" spans="1:16" ht="15.75" thickBot="1" x14ac:dyDescent="0.3">
      <c r="B14" s="312"/>
    </row>
    <row r="15" spans="1:16" x14ac:dyDescent="0.25">
      <c r="A15" s="313" t="s">
        <v>212</v>
      </c>
      <c r="B15" s="314">
        <v>99345757.459999993</v>
      </c>
    </row>
    <row r="16" spans="1:16" x14ac:dyDescent="0.25">
      <c r="A16" s="315" t="s">
        <v>213</v>
      </c>
      <c r="B16" s="316">
        <f>B15/12</f>
        <v>8278813.1216666661</v>
      </c>
    </row>
    <row r="17" spans="1:11" x14ac:dyDescent="0.25">
      <c r="A17" s="315" t="s">
        <v>214</v>
      </c>
      <c r="B17" s="317">
        <f>B15*5%</f>
        <v>4967287.8729999997</v>
      </c>
    </row>
    <row r="18" spans="1:11" ht="15.75" thickBot="1" x14ac:dyDescent="0.3">
      <c r="A18" s="318" t="s">
        <v>215</v>
      </c>
      <c r="B18" s="319">
        <f>B17/12</f>
        <v>413940.65608333331</v>
      </c>
    </row>
    <row r="19" spans="1:11" x14ac:dyDescent="0.25">
      <c r="A19" s="320"/>
      <c r="B19" s="321"/>
    </row>
    <row r="20" spans="1:11" ht="15.75" thickBot="1" x14ac:dyDescent="0.3">
      <c r="A20" s="322" t="s">
        <v>216</v>
      </c>
    </row>
    <row r="21" spans="1:11" x14ac:dyDescent="0.25">
      <c r="A21" s="323" t="s">
        <v>67</v>
      </c>
      <c r="B21" s="324">
        <v>42339</v>
      </c>
      <c r="C21" s="325">
        <v>42370</v>
      </c>
      <c r="D21" s="324">
        <v>42401</v>
      </c>
      <c r="E21" s="325">
        <v>42430</v>
      </c>
      <c r="F21" s="324">
        <v>42461</v>
      </c>
      <c r="G21" s="325">
        <v>42491</v>
      </c>
      <c r="H21" s="324">
        <v>42522</v>
      </c>
      <c r="I21" s="324">
        <v>42186</v>
      </c>
      <c r="J21" s="324">
        <v>42217</v>
      </c>
      <c r="K21" s="326" t="s">
        <v>217</v>
      </c>
    </row>
    <row r="22" spans="1:11" ht="30" x14ac:dyDescent="0.25">
      <c r="A22" s="327" t="s">
        <v>70</v>
      </c>
      <c r="B22" s="297">
        <v>82788.13</v>
      </c>
      <c r="C22" s="297">
        <f>B18*20%</f>
        <v>82788.131216666661</v>
      </c>
      <c r="D22" s="297">
        <f>B18*20%</f>
        <v>82788.131216666661</v>
      </c>
      <c r="E22" s="297">
        <v>82788</v>
      </c>
      <c r="F22" s="297">
        <f>B18*40%</f>
        <v>165576.26243333332</v>
      </c>
      <c r="G22" s="328">
        <v>82788</v>
      </c>
      <c r="H22" s="328">
        <v>82788</v>
      </c>
      <c r="I22" s="328">
        <v>82788</v>
      </c>
      <c r="J22" s="328">
        <v>82788</v>
      </c>
      <c r="K22" s="329">
        <v>1</v>
      </c>
    </row>
    <row r="23" spans="1:11" ht="30" x14ac:dyDescent="0.25">
      <c r="A23" s="327" t="s">
        <v>71</v>
      </c>
      <c r="B23" s="297">
        <v>165576.26243333332</v>
      </c>
      <c r="C23" s="301"/>
      <c r="D23" s="301"/>
      <c r="E23" s="297">
        <v>165576.26243333332</v>
      </c>
      <c r="F23" s="302"/>
      <c r="G23" s="295"/>
      <c r="H23" s="297">
        <v>165576.26243333332</v>
      </c>
      <c r="I23" s="303"/>
      <c r="J23" s="303"/>
      <c r="K23" s="329">
        <v>0.9</v>
      </c>
    </row>
    <row r="24" spans="1:11" x14ac:dyDescent="0.25">
      <c r="A24" s="327" t="s">
        <v>72</v>
      </c>
      <c r="B24" s="296"/>
      <c r="C24" s="295"/>
      <c r="D24" s="296"/>
      <c r="E24" s="295"/>
      <c r="F24" s="302"/>
      <c r="G24" s="330">
        <f>B18*60%</f>
        <v>248364.39364999998</v>
      </c>
      <c r="H24" s="296"/>
      <c r="I24" s="303"/>
      <c r="J24" s="303"/>
      <c r="K24" s="329">
        <v>1</v>
      </c>
    </row>
    <row r="25" spans="1:11" ht="45" x14ac:dyDescent="0.25">
      <c r="A25" s="327" t="s">
        <v>73</v>
      </c>
      <c r="B25" s="296"/>
      <c r="C25" s="295"/>
      <c r="D25" s="330">
        <v>248364</v>
      </c>
      <c r="E25" s="295"/>
      <c r="F25" s="302"/>
      <c r="G25" s="295"/>
      <c r="H25" s="296"/>
      <c r="I25" s="303"/>
      <c r="J25" s="297">
        <v>248364</v>
      </c>
      <c r="K25" s="329">
        <v>0.9</v>
      </c>
    </row>
    <row r="26" spans="1:11" ht="45" x14ac:dyDescent="0.25">
      <c r="A26" s="327" t="s">
        <v>74</v>
      </c>
      <c r="B26" s="296"/>
      <c r="C26" s="330">
        <v>248364</v>
      </c>
      <c r="D26" s="296"/>
      <c r="E26" s="295"/>
      <c r="F26" s="297">
        <v>165576.26243333332</v>
      </c>
      <c r="G26" s="295"/>
      <c r="H26" s="296"/>
      <c r="I26" s="330">
        <v>248364</v>
      </c>
      <c r="J26" s="303"/>
      <c r="K26" s="329">
        <v>0.75</v>
      </c>
    </row>
    <row r="27" spans="1:11" ht="30" x14ac:dyDescent="0.25">
      <c r="A27" s="327" t="s">
        <v>75</v>
      </c>
      <c r="B27" s="328">
        <v>82788</v>
      </c>
      <c r="C27" s="295"/>
      <c r="D27" s="296"/>
      <c r="E27" s="297">
        <v>165576.26243333332</v>
      </c>
      <c r="F27" s="302"/>
      <c r="G27" s="295"/>
      <c r="H27" s="297">
        <v>165576.26243333332</v>
      </c>
      <c r="I27" s="303"/>
      <c r="J27" s="303"/>
      <c r="K27" s="329">
        <v>0.75</v>
      </c>
    </row>
    <row r="28" spans="1:11" ht="45" x14ac:dyDescent="0.25">
      <c r="A28" s="327" t="s">
        <v>76</v>
      </c>
      <c r="B28" s="328">
        <v>82788</v>
      </c>
      <c r="C28" s="295"/>
      <c r="D28" s="328">
        <v>82788</v>
      </c>
      <c r="E28" s="295"/>
      <c r="F28" s="302"/>
      <c r="G28" s="328">
        <v>82788</v>
      </c>
      <c r="H28" s="296"/>
      <c r="I28" s="303"/>
      <c r="J28" s="328">
        <v>82788</v>
      </c>
      <c r="K28" s="331" t="s">
        <v>218</v>
      </c>
    </row>
    <row r="29" spans="1:11" x14ac:dyDescent="0.25">
      <c r="A29" s="327" t="s">
        <v>77</v>
      </c>
      <c r="B29" s="305"/>
      <c r="C29" s="328">
        <v>82788</v>
      </c>
      <c r="D29" s="305"/>
      <c r="E29" s="306"/>
      <c r="F29" s="328">
        <v>82788</v>
      </c>
      <c r="G29" s="306"/>
      <c r="H29" s="305"/>
      <c r="I29" s="328">
        <v>82788</v>
      </c>
      <c r="J29" s="303"/>
      <c r="K29" s="329">
        <v>0.8</v>
      </c>
    </row>
    <row r="30" spans="1:11" ht="15.75" thickBot="1" x14ac:dyDescent="0.3">
      <c r="A30" s="332" t="s">
        <v>7</v>
      </c>
      <c r="B30" s="333">
        <f t="shared" ref="B30:J30" si="1">SUM(B22:B29)</f>
        <v>413940.39243333333</v>
      </c>
      <c r="C30" s="333">
        <f t="shared" si="1"/>
        <v>413940.13121666666</v>
      </c>
      <c r="D30" s="333">
        <f t="shared" si="1"/>
        <v>413940.13121666666</v>
      </c>
      <c r="E30" s="333">
        <f t="shared" si="1"/>
        <v>413940.52486666664</v>
      </c>
      <c r="F30" s="333">
        <f t="shared" si="1"/>
        <v>413940.52486666664</v>
      </c>
      <c r="G30" s="333">
        <f t="shared" si="1"/>
        <v>413940.39364999998</v>
      </c>
      <c r="H30" s="333">
        <f t="shared" si="1"/>
        <v>413940.52486666664</v>
      </c>
      <c r="I30" s="333">
        <f t="shared" si="1"/>
        <v>413940</v>
      </c>
      <c r="J30" s="333">
        <f t="shared" si="1"/>
        <v>413940</v>
      </c>
      <c r="K30" s="334"/>
    </row>
  </sheetData>
  <mergeCells count="2">
    <mergeCell ref="A2:M2"/>
    <mergeCell ref="O2:P2"/>
  </mergeCell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24"/>
  <sheetViews>
    <sheetView topLeftCell="I1" workbookViewId="0">
      <selection activeCell="F19" sqref="F19"/>
    </sheetView>
  </sheetViews>
  <sheetFormatPr defaultRowHeight="15" x14ac:dyDescent="0.25"/>
  <cols>
    <col min="1" max="1" width="29.7109375" customWidth="1"/>
    <col min="2" max="2" width="45.7109375" customWidth="1"/>
    <col min="3" max="3" width="15.85546875" customWidth="1"/>
    <col min="4" max="4" width="13.5703125" customWidth="1"/>
    <col min="5" max="5" width="16.85546875" customWidth="1"/>
    <col min="6" max="6" width="11.28515625" customWidth="1"/>
    <col min="7" max="7" width="17.5703125" customWidth="1"/>
    <col min="9" max="9" width="36.5703125" customWidth="1"/>
    <col min="10" max="10" width="20.5703125" customWidth="1"/>
  </cols>
  <sheetData>
    <row r="1" spans="1:7" x14ac:dyDescent="0.25">
      <c r="A1" s="619" t="s">
        <v>219</v>
      </c>
      <c r="B1" s="609" t="s">
        <v>220</v>
      </c>
      <c r="C1" s="606" t="s">
        <v>221</v>
      </c>
      <c r="D1" s="606" t="s">
        <v>222</v>
      </c>
      <c r="E1" s="606" t="s">
        <v>223</v>
      </c>
      <c r="F1" s="609" t="s">
        <v>224</v>
      </c>
      <c r="G1" s="610"/>
    </row>
    <row r="2" spans="1:7" ht="34.5" customHeight="1" x14ac:dyDescent="0.25">
      <c r="A2" s="620"/>
      <c r="B2" s="622"/>
      <c r="C2" s="607"/>
      <c r="D2" s="607"/>
      <c r="E2" s="607"/>
      <c r="F2" s="611" t="s">
        <v>225</v>
      </c>
      <c r="G2" s="471" t="s">
        <v>226</v>
      </c>
    </row>
    <row r="3" spans="1:7" ht="15.75" thickBot="1" x14ac:dyDescent="0.3">
      <c r="A3" s="621"/>
      <c r="B3" s="623"/>
      <c r="C3" s="608"/>
      <c r="D3" s="608"/>
      <c r="E3" s="608"/>
      <c r="F3" s="612"/>
      <c r="G3" s="335" t="s">
        <v>227</v>
      </c>
    </row>
    <row r="4" spans="1:7" x14ac:dyDescent="0.25">
      <c r="A4" s="613" t="s">
        <v>228</v>
      </c>
      <c r="B4" s="336" t="s">
        <v>229</v>
      </c>
      <c r="C4" s="337">
        <v>0.13469999999999999</v>
      </c>
      <c r="D4" s="338">
        <f>C17*13.47%</f>
        <v>1115156.1274885</v>
      </c>
      <c r="E4" s="338">
        <f>D4*95%</f>
        <v>1059398.3211140749</v>
      </c>
      <c r="F4" s="339">
        <v>1</v>
      </c>
      <c r="G4" s="340">
        <f>E4*10%</f>
        <v>105939.83211140749</v>
      </c>
    </row>
    <row r="5" spans="1:7" x14ac:dyDescent="0.25">
      <c r="A5" s="614"/>
      <c r="B5" s="341" t="s">
        <v>230</v>
      </c>
      <c r="C5" s="342">
        <v>0.40500000000000003</v>
      </c>
      <c r="D5" s="343">
        <f>C17*40%</f>
        <v>3311525.2486666664</v>
      </c>
      <c r="E5" s="343">
        <f t="shared" ref="E5:E13" si="0">D5*95%</f>
        <v>3145948.9862333331</v>
      </c>
      <c r="F5" s="344">
        <v>1</v>
      </c>
      <c r="G5" s="345">
        <f t="shared" ref="G5:G13" si="1">E5*10%</f>
        <v>314594.89862333331</v>
      </c>
    </row>
    <row r="6" spans="1:7" x14ac:dyDescent="0.25">
      <c r="A6" s="614"/>
      <c r="B6" s="341" t="s">
        <v>190</v>
      </c>
      <c r="C6" s="342">
        <v>6.8999999999999999E-3</v>
      </c>
      <c r="D6" s="343">
        <f>C17*0.69%</f>
        <v>57123.810539499995</v>
      </c>
      <c r="E6" s="343">
        <f t="shared" si="0"/>
        <v>54267.620012524996</v>
      </c>
      <c r="F6" s="344">
        <v>1</v>
      </c>
      <c r="G6" s="345">
        <f t="shared" si="1"/>
        <v>5426.7620012525003</v>
      </c>
    </row>
    <row r="7" spans="1:7" ht="15.75" thickBot="1" x14ac:dyDescent="0.3">
      <c r="A7" s="615"/>
      <c r="B7" s="346" t="s">
        <v>184</v>
      </c>
      <c r="C7" s="347">
        <v>0.21229999999999999</v>
      </c>
      <c r="D7" s="343">
        <f>C17*21.23%</f>
        <v>1757592.0257298334</v>
      </c>
      <c r="E7" s="343">
        <f t="shared" si="0"/>
        <v>1669712.4244433416</v>
      </c>
      <c r="F7" s="344">
        <v>1</v>
      </c>
      <c r="G7" s="345">
        <f t="shared" si="1"/>
        <v>166971.24244433417</v>
      </c>
    </row>
    <row r="8" spans="1:7" ht="15.75" thickBot="1" x14ac:dyDescent="0.3">
      <c r="A8" s="470" t="s">
        <v>231</v>
      </c>
      <c r="B8" s="348" t="s">
        <v>232</v>
      </c>
      <c r="C8" s="349">
        <v>0.1037</v>
      </c>
      <c r="D8" s="343">
        <f>C17*10.37%</f>
        <v>858512.92071683321</v>
      </c>
      <c r="E8" s="343">
        <f t="shared" si="0"/>
        <v>815587.27468099154</v>
      </c>
      <c r="F8" s="344">
        <v>1</v>
      </c>
      <c r="G8" s="345">
        <f t="shared" si="1"/>
        <v>81558.727468099154</v>
      </c>
    </row>
    <row r="9" spans="1:7" x14ac:dyDescent="0.25">
      <c r="A9" s="616" t="s">
        <v>233</v>
      </c>
      <c r="B9" s="336" t="s">
        <v>234</v>
      </c>
      <c r="C9" s="337">
        <v>7.2700000000000001E-2</v>
      </c>
      <c r="D9" s="343">
        <f>C17*7.27%</f>
        <v>601869.71394516667</v>
      </c>
      <c r="E9" s="343">
        <f t="shared" si="0"/>
        <v>571776.22824790829</v>
      </c>
      <c r="F9" s="344">
        <v>1</v>
      </c>
      <c r="G9" s="345">
        <f t="shared" si="1"/>
        <v>57177.622824790829</v>
      </c>
    </row>
    <row r="10" spans="1:7" x14ac:dyDescent="0.25">
      <c r="A10" s="617"/>
      <c r="B10" s="341" t="s">
        <v>192</v>
      </c>
      <c r="C10" s="342">
        <v>9.4E-2</v>
      </c>
      <c r="D10" s="343">
        <f>C17*9.4%</f>
        <v>778208.43343666662</v>
      </c>
      <c r="E10" s="343">
        <f t="shared" si="0"/>
        <v>739298.01176483324</v>
      </c>
      <c r="F10" s="344">
        <v>1</v>
      </c>
      <c r="G10" s="345">
        <f t="shared" si="1"/>
        <v>73929.801176483321</v>
      </c>
    </row>
    <row r="11" spans="1:7" x14ac:dyDescent="0.25">
      <c r="A11" s="617"/>
      <c r="B11" s="341" t="s">
        <v>235</v>
      </c>
      <c r="C11" s="342">
        <v>3.1399999999999997E-2</v>
      </c>
      <c r="D11" s="343">
        <f>C17*3.14%</f>
        <v>259954.73202033335</v>
      </c>
      <c r="E11" s="343">
        <f t="shared" si="0"/>
        <v>246956.99541931666</v>
      </c>
      <c r="F11" s="344">
        <v>1</v>
      </c>
      <c r="G11" s="345">
        <f t="shared" si="1"/>
        <v>24695.699541931666</v>
      </c>
    </row>
    <row r="12" spans="1:7" x14ac:dyDescent="0.25">
      <c r="A12" s="617"/>
      <c r="B12" s="341" t="s">
        <v>236</v>
      </c>
      <c r="C12" s="342">
        <v>1.46E-2</v>
      </c>
      <c r="D12" s="343">
        <f>C17*1.46%</f>
        <v>120870.67157633332</v>
      </c>
      <c r="E12" s="343">
        <f t="shared" si="0"/>
        <v>114827.13799751665</v>
      </c>
      <c r="F12" s="344">
        <v>1</v>
      </c>
      <c r="G12" s="345">
        <f t="shared" si="1"/>
        <v>11482.713799751666</v>
      </c>
    </row>
    <row r="13" spans="1:7" ht="15.75" thickBot="1" x14ac:dyDescent="0.3">
      <c r="A13" s="618"/>
      <c r="B13" s="346" t="s">
        <v>237</v>
      </c>
      <c r="C13" s="347">
        <v>1.49E-2</v>
      </c>
      <c r="D13" s="350">
        <f>C17*1.49%</f>
        <v>123354.31551283333</v>
      </c>
      <c r="E13" s="350">
        <f t="shared" si="0"/>
        <v>117186.59973719166</v>
      </c>
      <c r="F13" s="351">
        <v>1</v>
      </c>
      <c r="G13" s="352">
        <f t="shared" si="1"/>
        <v>11718.659973719166</v>
      </c>
    </row>
    <row r="14" spans="1:7" x14ac:dyDescent="0.25">
      <c r="D14" s="353">
        <f>SUM(D4:D13)</f>
        <v>8984167.9996326678</v>
      </c>
      <c r="E14" s="354"/>
    </row>
    <row r="15" spans="1:7" ht="15.75" thickBot="1" x14ac:dyDescent="0.3"/>
    <row r="16" spans="1:7" x14ac:dyDescent="0.25">
      <c r="B16" s="313" t="s">
        <v>212</v>
      </c>
      <c r="C16" s="314">
        <v>99345757.459999993</v>
      </c>
      <c r="D16" s="355" t="s">
        <v>238</v>
      </c>
      <c r="E16" s="312"/>
    </row>
    <row r="17" spans="2:5" x14ac:dyDescent="0.25">
      <c r="B17" s="315" t="s">
        <v>213</v>
      </c>
      <c r="C17" s="316">
        <f>C16/12</f>
        <v>8278813.1216666661</v>
      </c>
      <c r="D17" s="356">
        <f>D14-C17</f>
        <v>705354.87796600163</v>
      </c>
      <c r="E17" s="312"/>
    </row>
    <row r="18" spans="2:5" x14ac:dyDescent="0.25">
      <c r="B18" s="315" t="s">
        <v>239</v>
      </c>
      <c r="C18" s="317">
        <f>C16*95%</f>
        <v>94378469.586999983</v>
      </c>
      <c r="D18" s="312"/>
      <c r="E18" s="312"/>
    </row>
    <row r="19" spans="2:5" ht="15.75" thickBot="1" x14ac:dyDescent="0.3">
      <c r="B19" s="318" t="s">
        <v>215</v>
      </c>
      <c r="C19" s="319">
        <f>C18/12</f>
        <v>7864872.4655833319</v>
      </c>
      <c r="D19" s="312"/>
      <c r="E19" s="312"/>
    </row>
    <row r="22" spans="2:5" x14ac:dyDescent="0.25">
      <c r="D22" s="293"/>
      <c r="E22" s="293"/>
    </row>
    <row r="23" spans="2:5" x14ac:dyDescent="0.25">
      <c r="D23" s="293"/>
      <c r="E23" s="293"/>
    </row>
    <row r="24" spans="2:5" x14ac:dyDescent="0.25">
      <c r="D24" s="293"/>
      <c r="E24" s="293"/>
    </row>
  </sheetData>
  <mergeCells count="9">
    <mergeCell ref="E1:E3"/>
    <mergeCell ref="F1:G1"/>
    <mergeCell ref="F2:F3"/>
    <mergeCell ref="A4:A7"/>
    <mergeCell ref="A9:A13"/>
    <mergeCell ref="A1:A3"/>
    <mergeCell ref="B1:B3"/>
    <mergeCell ref="C1:C3"/>
    <mergeCell ref="D1:D3"/>
  </mergeCells>
  <pageMargins left="0.22" right="0.31" top="0.52" bottom="0.78740157480314965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Z17"/>
  <sheetViews>
    <sheetView workbookViewId="0">
      <selection activeCell="A5" sqref="A5:Z17"/>
    </sheetView>
  </sheetViews>
  <sheetFormatPr defaultColWidth="8.85546875" defaultRowHeight="15" x14ac:dyDescent="0.25"/>
  <cols>
    <col min="1" max="1" width="39.42578125" bestFit="1" customWidth="1"/>
    <col min="3" max="3" width="6.42578125" bestFit="1" customWidth="1"/>
    <col min="4" max="4" width="7.140625" bestFit="1" customWidth="1"/>
    <col min="5" max="5" width="6.42578125" bestFit="1" customWidth="1"/>
    <col min="6" max="6" width="7.140625" bestFit="1" customWidth="1"/>
    <col min="7" max="7" width="6.42578125" bestFit="1" customWidth="1"/>
    <col min="8" max="8" width="7.140625" bestFit="1" customWidth="1"/>
    <col min="9" max="9" width="6.42578125" bestFit="1" customWidth="1"/>
    <col min="10" max="10" width="8.140625" bestFit="1" customWidth="1"/>
    <col min="11" max="11" width="6.42578125" bestFit="1" customWidth="1"/>
    <col min="12" max="12" width="7.140625" bestFit="1" customWidth="1"/>
    <col min="13" max="13" width="6.42578125" bestFit="1" customWidth="1"/>
    <col min="14" max="14" width="7.140625" bestFit="1" customWidth="1"/>
    <col min="15" max="15" width="6.42578125" bestFit="1" customWidth="1"/>
    <col min="16" max="16" width="7.140625" bestFit="1" customWidth="1"/>
    <col min="17" max="17" width="6.42578125" bestFit="1" customWidth="1"/>
    <col min="18" max="18" width="7.140625" bestFit="1" customWidth="1"/>
    <col min="19" max="19" width="6.42578125" bestFit="1" customWidth="1"/>
    <col min="20" max="20" width="7.5703125" bestFit="1" customWidth="1"/>
    <col min="21" max="21" width="6.42578125" bestFit="1" customWidth="1"/>
    <col min="22" max="22" width="7.5703125" bestFit="1" customWidth="1"/>
    <col min="23" max="23" width="6.42578125" bestFit="1" customWidth="1"/>
    <col min="24" max="24" width="7.5703125" bestFit="1" customWidth="1"/>
    <col min="25" max="25" width="5.42578125" bestFit="1" customWidth="1"/>
    <col min="26" max="26" width="7.5703125" bestFit="1" customWidth="1"/>
  </cols>
  <sheetData>
    <row r="2" spans="1:26" ht="18" x14ac:dyDescent="0.35">
      <c r="A2" s="584" t="s">
        <v>276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</row>
    <row r="3" spans="1:26" ht="18" x14ac:dyDescent="0.35">
      <c r="A3" s="584" t="s">
        <v>0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</row>
    <row r="5" spans="1:26" ht="15.75" x14ac:dyDescent="0.25">
      <c r="A5" s="585" t="s">
        <v>296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</row>
    <row r="6" spans="1:26" ht="24.75" thickBot="1" x14ac:dyDescent="0.3">
      <c r="A6" s="267" t="s">
        <v>15</v>
      </c>
      <c r="B6" s="268" t="s">
        <v>16</v>
      </c>
      <c r="C6" s="497" t="s">
        <v>242</v>
      </c>
      <c r="D6" s="498" t="s">
        <v>1</v>
      </c>
      <c r="E6" s="497" t="s">
        <v>243</v>
      </c>
      <c r="F6" s="498" t="s">
        <v>1</v>
      </c>
      <c r="G6" s="282" t="s">
        <v>263</v>
      </c>
      <c r="H6" s="283" t="s">
        <v>1</v>
      </c>
      <c r="I6" s="282" t="s">
        <v>264</v>
      </c>
      <c r="J6" s="283" t="s">
        <v>1</v>
      </c>
      <c r="K6" s="282" t="s">
        <v>265</v>
      </c>
      <c r="L6" s="283" t="s">
        <v>1</v>
      </c>
      <c r="M6" s="282" t="s">
        <v>267</v>
      </c>
      <c r="N6" s="283" t="s">
        <v>1</v>
      </c>
      <c r="O6" s="282" t="s">
        <v>268</v>
      </c>
      <c r="P6" s="283" t="s">
        <v>1</v>
      </c>
      <c r="Q6" s="282" t="s">
        <v>2</v>
      </c>
      <c r="R6" s="283" t="s">
        <v>1</v>
      </c>
      <c r="S6" s="510" t="s">
        <v>3</v>
      </c>
      <c r="T6" s="511" t="s">
        <v>1</v>
      </c>
      <c r="U6" s="510" t="s">
        <v>4</v>
      </c>
      <c r="V6" s="511" t="s">
        <v>1</v>
      </c>
      <c r="W6" s="510" t="s">
        <v>5</v>
      </c>
      <c r="X6" s="511" t="s">
        <v>1</v>
      </c>
      <c r="Y6" s="510" t="s">
        <v>6</v>
      </c>
      <c r="Z6" s="511" t="s">
        <v>1</v>
      </c>
    </row>
    <row r="7" spans="1:26" ht="15.75" thickTop="1" x14ac:dyDescent="0.25">
      <c r="A7" s="65" t="s">
        <v>27</v>
      </c>
      <c r="B7" s="23">
        <v>4800</v>
      </c>
      <c r="C7" s="395">
        <v>4293</v>
      </c>
      <c r="D7" s="493">
        <f>((C7/$B7))-1</f>
        <v>-0.10562499999999997</v>
      </c>
      <c r="E7" s="395">
        <v>4345</v>
      </c>
      <c r="F7" s="493">
        <f>((E7/$B7))-1</f>
        <v>-9.4791666666666718E-2</v>
      </c>
      <c r="G7" s="395">
        <v>4422</v>
      </c>
      <c r="H7" s="24">
        <f>((G7/$B7))-1</f>
        <v>-7.8749999999999987E-2</v>
      </c>
      <c r="I7" s="395">
        <v>4375</v>
      </c>
      <c r="J7" s="24">
        <f>((I7/$B7))-1</f>
        <v>-8.854166666666663E-2</v>
      </c>
      <c r="K7" s="395">
        <v>4506</v>
      </c>
      <c r="L7" s="24">
        <f>((K7/$B7))-1</f>
        <v>-6.1250000000000027E-2</v>
      </c>
      <c r="M7" s="395">
        <v>4518</v>
      </c>
      <c r="N7" s="24">
        <f>((M7/$B7))-1</f>
        <v>-5.8749999999999969E-2</v>
      </c>
      <c r="O7" s="395">
        <v>4686</v>
      </c>
      <c r="P7" s="24">
        <f>((O7/$B7))-1</f>
        <v>-2.3750000000000049E-2</v>
      </c>
      <c r="Q7" s="395">
        <v>4734</v>
      </c>
      <c r="R7" s="24">
        <f>((Q7/$B7))-1</f>
        <v>-1.375000000000004E-2</v>
      </c>
      <c r="S7" s="395">
        <v>4452</v>
      </c>
      <c r="T7" s="493">
        <f t="shared" ref="T7:T17" si="0">S7/$B7</f>
        <v>0.92749999999999999</v>
      </c>
      <c r="U7" s="395">
        <v>4546</v>
      </c>
      <c r="V7" s="493">
        <f t="shared" ref="V7:V17" si="1">U7/$B7</f>
        <v>0.94708333333333339</v>
      </c>
      <c r="W7" s="395">
        <v>4482</v>
      </c>
      <c r="X7" s="493">
        <f t="shared" ref="X7:X17" si="2">W7/$B7</f>
        <v>0.93374999999999997</v>
      </c>
      <c r="Y7" s="395">
        <v>4407</v>
      </c>
      <c r="Z7" s="493">
        <f t="shared" ref="Z7:Z17" si="3">Y7/$B7</f>
        <v>0.91812499999999997</v>
      </c>
    </row>
    <row r="8" spans="1:26" x14ac:dyDescent="0.25">
      <c r="A8" s="269" t="s">
        <v>28</v>
      </c>
      <c r="B8" s="270">
        <v>1664</v>
      </c>
      <c r="C8" s="485">
        <v>1130</v>
      </c>
      <c r="D8" s="493">
        <f t="shared" ref="D8:D16" si="4">((C8/$B8))-1</f>
        <v>-0.32091346153846156</v>
      </c>
      <c r="E8" s="485">
        <v>1361</v>
      </c>
      <c r="F8" s="493">
        <f t="shared" ref="F8:F16" si="5">((E8/$B8))-1</f>
        <v>-0.18209134615384615</v>
      </c>
      <c r="G8" s="253">
        <v>1303</v>
      </c>
      <c r="H8" s="24">
        <f t="shared" ref="H8:H16" si="6">((G8/$B8))-1</f>
        <v>-0.21694711538461542</v>
      </c>
      <c r="I8" s="476">
        <v>1520</v>
      </c>
      <c r="J8" s="24">
        <f t="shared" ref="J8:J16" si="7">((I8/$B8))-1</f>
        <v>-8.6538461538461564E-2</v>
      </c>
      <c r="K8" s="476">
        <v>1424</v>
      </c>
      <c r="L8" s="24">
        <f t="shared" ref="L8:L16" si="8">((K8/$B8))-1</f>
        <v>-0.14423076923076927</v>
      </c>
      <c r="M8" s="476">
        <v>1669</v>
      </c>
      <c r="N8" s="24">
        <f t="shared" ref="N8:N17" si="9">((M8/$B8))-1</f>
        <v>3.0048076923077094E-3</v>
      </c>
      <c r="O8" s="476">
        <v>1563</v>
      </c>
      <c r="P8" s="24">
        <f t="shared" ref="P8:P16" si="10">((O8/$B8))-1</f>
        <v>-6.0697115384615419E-2</v>
      </c>
      <c r="Q8" s="476">
        <v>1793</v>
      </c>
      <c r="R8" s="24">
        <f t="shared" ref="R8:R16" si="11">((Q8/$B8))-1</f>
        <v>7.7524038461538547E-2</v>
      </c>
      <c r="S8" s="499">
        <v>1697</v>
      </c>
      <c r="T8" s="502">
        <f t="shared" si="0"/>
        <v>1.0198317307692308</v>
      </c>
      <c r="U8" s="499">
        <v>1559</v>
      </c>
      <c r="V8" s="502">
        <f t="shared" si="1"/>
        <v>0.93689903846153844</v>
      </c>
      <c r="W8" s="499">
        <v>1180</v>
      </c>
      <c r="X8" s="502">
        <f t="shared" si="2"/>
        <v>0.70913461538461542</v>
      </c>
      <c r="Y8" s="499">
        <v>1254</v>
      </c>
      <c r="Z8" s="502">
        <f t="shared" si="3"/>
        <v>0.75360576923076927</v>
      </c>
    </row>
    <row r="9" spans="1:26" x14ac:dyDescent="0.25">
      <c r="A9" s="269" t="s">
        <v>29</v>
      </c>
      <c r="B9" s="270">
        <v>624</v>
      </c>
      <c r="C9" s="485">
        <v>500</v>
      </c>
      <c r="D9" s="493">
        <f t="shared" si="4"/>
        <v>-0.19871794871794868</v>
      </c>
      <c r="E9" s="485">
        <v>529</v>
      </c>
      <c r="F9" s="493">
        <f t="shared" si="5"/>
        <v>-0.15224358974358976</v>
      </c>
      <c r="G9" s="253">
        <v>769</v>
      </c>
      <c r="H9" s="24">
        <f t="shared" si="6"/>
        <v>0.23237179487179493</v>
      </c>
      <c r="I9" s="476">
        <v>748</v>
      </c>
      <c r="J9" s="24">
        <f t="shared" si="7"/>
        <v>0.19871794871794868</v>
      </c>
      <c r="K9" s="476">
        <v>627</v>
      </c>
      <c r="L9" s="24">
        <f t="shared" si="8"/>
        <v>4.8076923076922906E-3</v>
      </c>
      <c r="M9" s="476">
        <v>564</v>
      </c>
      <c r="N9" s="24">
        <f t="shared" si="9"/>
        <v>-9.6153846153846145E-2</v>
      </c>
      <c r="O9" s="476">
        <v>579</v>
      </c>
      <c r="P9" s="24">
        <f t="shared" si="10"/>
        <v>-7.2115384615384581E-2</v>
      </c>
      <c r="Q9" s="476">
        <v>760</v>
      </c>
      <c r="R9" s="24">
        <f t="shared" si="11"/>
        <v>0.21794871794871784</v>
      </c>
      <c r="S9" s="499">
        <v>714</v>
      </c>
      <c r="T9" s="502">
        <f t="shared" si="0"/>
        <v>1.1442307692307692</v>
      </c>
      <c r="U9" s="499">
        <v>748</v>
      </c>
      <c r="V9" s="502">
        <f t="shared" si="1"/>
        <v>1.1987179487179487</v>
      </c>
      <c r="W9" s="499">
        <v>616</v>
      </c>
      <c r="X9" s="502">
        <f t="shared" si="2"/>
        <v>0.98717948717948723</v>
      </c>
      <c r="Y9" s="499">
        <v>614</v>
      </c>
      <c r="Z9" s="502">
        <f t="shared" si="3"/>
        <v>0.98397435897435892</v>
      </c>
    </row>
    <row r="10" spans="1:26" x14ac:dyDescent="0.25">
      <c r="A10" s="269" t="s">
        <v>30</v>
      </c>
      <c r="B10" s="270">
        <v>416</v>
      </c>
      <c r="C10" s="485">
        <v>505</v>
      </c>
      <c r="D10" s="493">
        <f t="shared" si="4"/>
        <v>0.21394230769230771</v>
      </c>
      <c r="E10" s="485">
        <v>452</v>
      </c>
      <c r="F10" s="493">
        <f t="shared" si="5"/>
        <v>8.6538461538461453E-2</v>
      </c>
      <c r="G10" s="253">
        <v>782</v>
      </c>
      <c r="H10" s="24">
        <f t="shared" si="6"/>
        <v>0.87980769230769229</v>
      </c>
      <c r="I10" s="476">
        <v>658</v>
      </c>
      <c r="J10" s="24">
        <f t="shared" si="7"/>
        <v>0.58173076923076916</v>
      </c>
      <c r="K10" s="476">
        <v>519</v>
      </c>
      <c r="L10" s="24">
        <f t="shared" si="8"/>
        <v>0.24759615384615374</v>
      </c>
      <c r="M10" s="476">
        <v>752</v>
      </c>
      <c r="N10" s="24">
        <f t="shared" si="9"/>
        <v>0.80769230769230771</v>
      </c>
      <c r="O10" s="476">
        <v>698</v>
      </c>
      <c r="P10" s="24">
        <f t="shared" si="10"/>
        <v>0.67788461538461542</v>
      </c>
      <c r="Q10" s="476">
        <v>483</v>
      </c>
      <c r="R10" s="24">
        <f t="shared" si="11"/>
        <v>0.16105769230769229</v>
      </c>
      <c r="S10" s="499">
        <v>343</v>
      </c>
      <c r="T10" s="502">
        <f t="shared" si="0"/>
        <v>0.82451923076923073</v>
      </c>
      <c r="U10" s="499">
        <v>527</v>
      </c>
      <c r="V10" s="502">
        <f t="shared" si="1"/>
        <v>1.2668269230769231</v>
      </c>
      <c r="W10" s="499">
        <v>432</v>
      </c>
      <c r="X10" s="502">
        <f t="shared" si="2"/>
        <v>1.0384615384615385</v>
      </c>
      <c r="Y10" s="499">
        <v>415</v>
      </c>
      <c r="Z10" s="502">
        <f t="shared" si="3"/>
        <v>0.99759615384615385</v>
      </c>
    </row>
    <row r="11" spans="1:26" x14ac:dyDescent="0.25">
      <c r="A11" s="269" t="s">
        <v>31</v>
      </c>
      <c r="B11" s="270">
        <v>1664</v>
      </c>
      <c r="C11" s="485">
        <v>1442</v>
      </c>
      <c r="D11" s="493">
        <f t="shared" si="4"/>
        <v>-0.13341346153846156</v>
      </c>
      <c r="E11" s="485">
        <v>1214</v>
      </c>
      <c r="F11" s="493">
        <f t="shared" si="5"/>
        <v>-0.27043269230769229</v>
      </c>
      <c r="G11" s="253">
        <v>2028</v>
      </c>
      <c r="H11" s="24">
        <f t="shared" si="6"/>
        <v>0.21875</v>
      </c>
      <c r="I11" s="476">
        <v>1495</v>
      </c>
      <c r="J11" s="24">
        <f t="shared" si="7"/>
        <v>-0.1015625</v>
      </c>
      <c r="K11" s="476">
        <v>1543</v>
      </c>
      <c r="L11" s="24">
        <f t="shared" si="8"/>
        <v>-7.2716346153846145E-2</v>
      </c>
      <c r="M11" s="476">
        <v>1688</v>
      </c>
      <c r="N11" s="24">
        <f t="shared" si="9"/>
        <v>1.4423076923076872E-2</v>
      </c>
      <c r="O11" s="476">
        <v>1751</v>
      </c>
      <c r="P11" s="24">
        <f t="shared" si="10"/>
        <v>5.2283653846153744E-2</v>
      </c>
      <c r="Q11" s="476">
        <v>1331</v>
      </c>
      <c r="R11" s="24">
        <f t="shared" si="11"/>
        <v>-0.20012019230769229</v>
      </c>
      <c r="S11" s="499">
        <v>924</v>
      </c>
      <c r="T11" s="502">
        <f t="shared" si="0"/>
        <v>0.55528846153846156</v>
      </c>
      <c r="U11" s="499">
        <v>1549</v>
      </c>
      <c r="V11" s="502">
        <f t="shared" si="1"/>
        <v>0.93088942307692313</v>
      </c>
      <c r="W11" s="499">
        <v>1278</v>
      </c>
      <c r="X11" s="502">
        <f t="shared" si="2"/>
        <v>0.76802884615384615</v>
      </c>
      <c r="Y11" s="499">
        <v>1510</v>
      </c>
      <c r="Z11" s="502">
        <f t="shared" si="3"/>
        <v>0.90745192307692313</v>
      </c>
    </row>
    <row r="12" spans="1:26" x14ac:dyDescent="0.25">
      <c r="A12" s="269" t="s">
        <v>9</v>
      </c>
      <c r="B12" s="270">
        <v>222</v>
      </c>
      <c r="C12" s="485">
        <v>284</v>
      </c>
      <c r="D12" s="493">
        <f t="shared" si="4"/>
        <v>0.27927927927927931</v>
      </c>
      <c r="E12" s="485">
        <v>355</v>
      </c>
      <c r="F12" s="493">
        <f t="shared" si="5"/>
        <v>0.5990990990990992</v>
      </c>
      <c r="G12" s="253">
        <v>408</v>
      </c>
      <c r="H12" s="24">
        <f t="shared" si="6"/>
        <v>0.83783783783783794</v>
      </c>
      <c r="I12" s="476">
        <v>336</v>
      </c>
      <c r="J12" s="24">
        <f t="shared" si="7"/>
        <v>0.5135135135135136</v>
      </c>
      <c r="K12" s="476">
        <v>269</v>
      </c>
      <c r="L12" s="24">
        <f t="shared" si="8"/>
        <v>0.21171171171171177</v>
      </c>
      <c r="M12" s="476">
        <v>398</v>
      </c>
      <c r="N12" s="24">
        <f t="shared" si="9"/>
        <v>0.79279279279279269</v>
      </c>
      <c r="O12" s="476">
        <v>409</v>
      </c>
      <c r="P12" s="24">
        <f t="shared" si="10"/>
        <v>0.8423423423423424</v>
      </c>
      <c r="Q12" s="476">
        <v>323</v>
      </c>
      <c r="R12" s="24">
        <f t="shared" si="11"/>
        <v>0.45495495495495497</v>
      </c>
      <c r="S12" s="499">
        <v>297</v>
      </c>
      <c r="T12" s="502">
        <f t="shared" si="0"/>
        <v>1.3378378378378379</v>
      </c>
      <c r="U12" s="499">
        <v>280</v>
      </c>
      <c r="V12" s="502">
        <f t="shared" si="1"/>
        <v>1.2612612612612613</v>
      </c>
      <c r="W12" s="499">
        <v>306</v>
      </c>
      <c r="X12" s="502">
        <f t="shared" si="2"/>
        <v>1.3783783783783783</v>
      </c>
      <c r="Y12" s="499">
        <v>217</v>
      </c>
      <c r="Z12" s="502">
        <f t="shared" si="3"/>
        <v>0.97747747747747749</v>
      </c>
    </row>
    <row r="13" spans="1:26" x14ac:dyDescent="0.25">
      <c r="A13" s="269" t="s">
        <v>10</v>
      </c>
      <c r="B13" s="270">
        <v>888</v>
      </c>
      <c r="C13" s="485">
        <v>819</v>
      </c>
      <c r="D13" s="493">
        <f t="shared" si="4"/>
        <v>-7.7702702702702742E-2</v>
      </c>
      <c r="E13" s="485">
        <v>1035</v>
      </c>
      <c r="F13" s="493">
        <f t="shared" si="5"/>
        <v>0.16554054054054057</v>
      </c>
      <c r="G13" s="253">
        <v>1254</v>
      </c>
      <c r="H13" s="24">
        <f t="shared" si="6"/>
        <v>0.41216216216216206</v>
      </c>
      <c r="I13" s="476">
        <v>804</v>
      </c>
      <c r="J13" s="24">
        <f t="shared" si="7"/>
        <v>-9.4594594594594628E-2</v>
      </c>
      <c r="K13" s="476">
        <v>827</v>
      </c>
      <c r="L13" s="24">
        <f t="shared" si="8"/>
        <v>-6.8693693693693714E-2</v>
      </c>
      <c r="M13" s="476">
        <v>987</v>
      </c>
      <c r="N13" s="24">
        <f t="shared" si="9"/>
        <v>0.1114864864864864</v>
      </c>
      <c r="O13" s="476">
        <v>988</v>
      </c>
      <c r="P13" s="24">
        <f t="shared" si="10"/>
        <v>0.11261261261261257</v>
      </c>
      <c r="Q13" s="476">
        <v>890</v>
      </c>
      <c r="R13" s="24">
        <f t="shared" si="11"/>
        <v>2.2522522522523403E-3</v>
      </c>
      <c r="S13" s="499">
        <v>822</v>
      </c>
      <c r="T13" s="502">
        <f t="shared" si="0"/>
        <v>0.92567567567567566</v>
      </c>
      <c r="U13" s="499">
        <v>756</v>
      </c>
      <c r="V13" s="502">
        <f t="shared" si="1"/>
        <v>0.85135135135135132</v>
      </c>
      <c r="W13" s="499">
        <v>932</v>
      </c>
      <c r="X13" s="502">
        <f t="shared" si="2"/>
        <v>1.0495495495495495</v>
      </c>
      <c r="Y13" s="499">
        <v>754</v>
      </c>
      <c r="Z13" s="502">
        <f t="shared" si="3"/>
        <v>0.84909909909909909</v>
      </c>
    </row>
    <row r="14" spans="1:26" x14ac:dyDescent="0.25">
      <c r="A14" s="269" t="s">
        <v>11</v>
      </c>
      <c r="B14" s="270">
        <v>526</v>
      </c>
      <c r="C14" s="485">
        <v>503</v>
      </c>
      <c r="D14" s="493">
        <f t="shared" si="4"/>
        <v>-4.3726235741444852E-2</v>
      </c>
      <c r="E14" s="485">
        <v>374</v>
      </c>
      <c r="F14" s="493">
        <f t="shared" si="5"/>
        <v>-0.28897338403041828</v>
      </c>
      <c r="G14" s="253">
        <v>182</v>
      </c>
      <c r="H14" s="24">
        <f t="shared" si="6"/>
        <v>-0.6539923954372624</v>
      </c>
      <c r="I14" s="476">
        <v>0</v>
      </c>
      <c r="J14" s="24">
        <f t="shared" si="7"/>
        <v>-1</v>
      </c>
      <c r="K14" s="476">
        <v>268</v>
      </c>
      <c r="L14" s="24">
        <f t="shared" si="8"/>
        <v>-0.49049429657794674</v>
      </c>
      <c r="M14" s="476">
        <v>467</v>
      </c>
      <c r="N14" s="24">
        <f t="shared" si="9"/>
        <v>-0.11216730038022815</v>
      </c>
      <c r="O14" s="476">
        <v>479</v>
      </c>
      <c r="P14" s="24">
        <f t="shared" si="10"/>
        <v>-8.9353612167300422E-2</v>
      </c>
      <c r="Q14" s="476">
        <v>468</v>
      </c>
      <c r="R14" s="24">
        <f t="shared" si="11"/>
        <v>-0.11026615969581754</v>
      </c>
      <c r="S14" s="499">
        <v>497</v>
      </c>
      <c r="T14" s="502">
        <f t="shared" si="0"/>
        <v>0.94486692015209128</v>
      </c>
      <c r="U14" s="499">
        <v>366</v>
      </c>
      <c r="V14" s="502">
        <f t="shared" si="1"/>
        <v>0.69581749049429653</v>
      </c>
      <c r="W14" s="499">
        <v>477</v>
      </c>
      <c r="X14" s="502">
        <f t="shared" si="2"/>
        <v>0.90684410646387836</v>
      </c>
      <c r="Y14" s="499">
        <v>497</v>
      </c>
      <c r="Z14" s="502">
        <f t="shared" si="3"/>
        <v>0.94486692015209128</v>
      </c>
    </row>
    <row r="15" spans="1:26" x14ac:dyDescent="0.25">
      <c r="A15" s="272" t="s">
        <v>43</v>
      </c>
      <c r="B15" s="273">
        <v>526</v>
      </c>
      <c r="C15" s="81">
        <v>149</v>
      </c>
      <c r="D15" s="34">
        <f t="shared" si="4"/>
        <v>-0.71673003802281365</v>
      </c>
      <c r="E15" s="485">
        <v>300</v>
      </c>
      <c r="F15" s="34">
        <f t="shared" si="5"/>
        <v>-0.42965779467680609</v>
      </c>
      <c r="G15" s="253">
        <v>284</v>
      </c>
      <c r="H15" s="34">
        <f t="shared" si="6"/>
        <v>-0.46007604562737647</v>
      </c>
      <c r="I15" s="476">
        <v>309</v>
      </c>
      <c r="J15" s="34">
        <f t="shared" si="7"/>
        <v>-0.4125475285171103</v>
      </c>
      <c r="K15" s="476">
        <v>264</v>
      </c>
      <c r="L15" s="34">
        <f t="shared" si="8"/>
        <v>-0.49809885931558939</v>
      </c>
      <c r="M15" s="476">
        <v>244</v>
      </c>
      <c r="N15" s="24">
        <f t="shared" si="9"/>
        <v>-0.53612167300380231</v>
      </c>
      <c r="O15" s="476">
        <v>199</v>
      </c>
      <c r="P15" s="34">
        <f t="shared" si="10"/>
        <v>-0.6216730038022813</v>
      </c>
      <c r="Q15" s="476">
        <v>301</v>
      </c>
      <c r="R15" s="34">
        <f t="shared" si="11"/>
        <v>-0.42775665399239549</v>
      </c>
      <c r="S15" s="499">
        <v>147</v>
      </c>
      <c r="T15" s="502">
        <f t="shared" si="0"/>
        <v>0.27946768060836502</v>
      </c>
      <c r="U15" s="499">
        <v>245</v>
      </c>
      <c r="V15" s="502">
        <f t="shared" si="1"/>
        <v>0.46577946768060835</v>
      </c>
      <c r="W15" s="499">
        <v>259</v>
      </c>
      <c r="X15" s="502">
        <f t="shared" si="2"/>
        <v>0.4923954372623574</v>
      </c>
      <c r="Y15" s="499">
        <v>228</v>
      </c>
      <c r="Z15" s="502">
        <f t="shared" si="3"/>
        <v>0.43346007604562736</v>
      </c>
    </row>
    <row r="16" spans="1:26" ht="15.75" thickBot="1" x14ac:dyDescent="0.3">
      <c r="A16" s="275" t="s">
        <v>14</v>
      </c>
      <c r="B16" s="276">
        <v>526</v>
      </c>
      <c r="C16" s="254">
        <v>389</v>
      </c>
      <c r="D16" s="495">
        <f t="shared" si="4"/>
        <v>-0.26045627376425851</v>
      </c>
      <c r="E16" s="81">
        <v>409</v>
      </c>
      <c r="F16" s="495">
        <f t="shared" si="5"/>
        <v>-0.22243346007604559</v>
      </c>
      <c r="G16" s="81">
        <v>325</v>
      </c>
      <c r="H16" s="278">
        <f t="shared" si="6"/>
        <v>-0.38212927756653992</v>
      </c>
      <c r="I16" s="81">
        <v>372</v>
      </c>
      <c r="J16" s="278">
        <f t="shared" si="7"/>
        <v>-0.29277566539923949</v>
      </c>
      <c r="K16" s="81">
        <v>430</v>
      </c>
      <c r="L16" s="278">
        <f t="shared" si="8"/>
        <v>-0.18250950570342206</v>
      </c>
      <c r="M16" s="81">
        <v>461</v>
      </c>
      <c r="N16" s="34">
        <f t="shared" si="9"/>
        <v>-0.12357414448669202</v>
      </c>
      <c r="O16" s="81">
        <v>391</v>
      </c>
      <c r="P16" s="278">
        <f t="shared" si="10"/>
        <v>-0.25665399239543729</v>
      </c>
      <c r="Q16" s="81">
        <v>436</v>
      </c>
      <c r="R16" s="278">
        <f t="shared" si="11"/>
        <v>-0.17110266159695819</v>
      </c>
      <c r="S16" s="501">
        <v>271</v>
      </c>
      <c r="T16" s="503">
        <f t="shared" si="0"/>
        <v>0.51520912547528519</v>
      </c>
      <c r="U16" s="501">
        <v>231</v>
      </c>
      <c r="V16" s="503">
        <f t="shared" si="1"/>
        <v>0.4391634980988593</v>
      </c>
      <c r="W16" s="501">
        <v>212</v>
      </c>
      <c r="X16" s="503">
        <f t="shared" si="2"/>
        <v>0.40304182509505704</v>
      </c>
      <c r="Y16" s="501">
        <v>74</v>
      </c>
      <c r="Z16" s="503">
        <f t="shared" si="3"/>
        <v>0.14068441064638784</v>
      </c>
    </row>
    <row r="17" spans="1:26" ht="15.75" thickBot="1" x14ac:dyDescent="0.3">
      <c r="A17" s="56" t="s">
        <v>7</v>
      </c>
      <c r="B17" s="59">
        <f>SUM(B7:B16)</f>
        <v>11856</v>
      </c>
      <c r="C17" s="63">
        <f>SUM(C7:C16)</f>
        <v>10014</v>
      </c>
      <c r="D17" s="77">
        <f>((C17/$B17))-1</f>
        <v>-0.15536437246963564</v>
      </c>
      <c r="E17" s="63">
        <f>SUM(E7:E16)</f>
        <v>10374</v>
      </c>
      <c r="F17" s="77">
        <f>((E17/$B17))-1</f>
        <v>-0.125</v>
      </c>
      <c r="G17" s="63">
        <f>SUM(G7:G16)</f>
        <v>11757</v>
      </c>
      <c r="H17" s="77">
        <f>((G17/$B17))-1</f>
        <v>-8.3502024291497445E-3</v>
      </c>
      <c r="I17" s="63">
        <f>SUM(I7:I16)</f>
        <v>10617</v>
      </c>
      <c r="J17" s="77">
        <f>((I17/$B17))-1</f>
        <v>-0.104504048582996</v>
      </c>
      <c r="K17" s="63">
        <f>SUM(K7:K16)</f>
        <v>10677</v>
      </c>
      <c r="L17" s="77">
        <f>((K17/$B17))-1</f>
        <v>-9.9443319838056654E-2</v>
      </c>
      <c r="M17" s="63">
        <f>SUM(M7:M16)</f>
        <v>11748</v>
      </c>
      <c r="N17" s="279">
        <f t="shared" si="9"/>
        <v>-9.109311740890691E-3</v>
      </c>
      <c r="O17" s="63">
        <f>SUM(O7:O16)</f>
        <v>11743</v>
      </c>
      <c r="P17" s="77">
        <f>((O17/$B17))-1</f>
        <v>-9.5310391363022662E-3</v>
      </c>
      <c r="Q17" s="63">
        <f>SUM(Q7:Q16)</f>
        <v>11519</v>
      </c>
      <c r="R17" s="77">
        <f>((Q17/$B17))-1</f>
        <v>-2.8424426450742279E-2</v>
      </c>
      <c r="S17" s="522">
        <f>SUM(S7:S16)</f>
        <v>10164</v>
      </c>
      <c r="T17" s="523">
        <f t="shared" si="0"/>
        <v>0.85728744939271251</v>
      </c>
      <c r="U17" s="522">
        <f>SUM(U7:U16)</f>
        <v>10807</v>
      </c>
      <c r="V17" s="523">
        <f t="shared" si="1"/>
        <v>0.91152159244264508</v>
      </c>
      <c r="W17" s="522">
        <f>SUM(W7:W16)</f>
        <v>10174</v>
      </c>
      <c r="X17" s="523">
        <f t="shared" si="2"/>
        <v>0.85813090418353577</v>
      </c>
      <c r="Y17" s="522">
        <f>SUM(Y7:Y16)</f>
        <v>9970</v>
      </c>
      <c r="Z17" s="523">
        <f t="shared" si="3"/>
        <v>0.84092442645074228</v>
      </c>
    </row>
  </sheetData>
  <mergeCells count="3">
    <mergeCell ref="A5:Z5"/>
    <mergeCell ref="A2:Z2"/>
    <mergeCell ref="A3:Z3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>
    <oddFooter>&amp;LFonte: Sistema WEBSAASS&amp;RPag.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Z13"/>
  <sheetViews>
    <sheetView workbookViewId="0">
      <selection activeCell="A5" sqref="A5:Z13"/>
    </sheetView>
  </sheetViews>
  <sheetFormatPr defaultColWidth="8.85546875" defaultRowHeight="15" x14ac:dyDescent="0.25"/>
  <cols>
    <col min="1" max="1" width="39.42578125" bestFit="1" customWidth="1"/>
    <col min="3" max="3" width="5.42578125" bestFit="1" customWidth="1"/>
    <col min="4" max="4" width="8.140625" bestFit="1" customWidth="1"/>
    <col min="5" max="5" width="5.42578125" bestFit="1" customWidth="1"/>
    <col min="6" max="6" width="7.5703125" bestFit="1" customWidth="1"/>
    <col min="7" max="7" width="6.42578125" bestFit="1" customWidth="1"/>
    <col min="8" max="8" width="7.5703125" bestFit="1" customWidth="1"/>
    <col min="9" max="9" width="5.42578125" bestFit="1" customWidth="1"/>
    <col min="10" max="10" width="7.5703125" bestFit="1" customWidth="1"/>
    <col min="11" max="11" width="5.42578125" bestFit="1" customWidth="1"/>
    <col min="12" max="12" width="7.5703125" bestFit="1" customWidth="1"/>
    <col min="13" max="13" width="5.42578125" bestFit="1" customWidth="1"/>
    <col min="14" max="14" width="7.5703125" bestFit="1" customWidth="1"/>
    <col min="15" max="15" width="5.42578125" bestFit="1" customWidth="1"/>
    <col min="16" max="16" width="7.5703125" bestFit="1" customWidth="1"/>
    <col min="17" max="17" width="5.42578125" bestFit="1" customWidth="1"/>
    <col min="18" max="18" width="7.5703125" bestFit="1" customWidth="1"/>
    <col min="19" max="19" width="5.42578125" bestFit="1" customWidth="1"/>
    <col min="20" max="20" width="7.5703125" bestFit="1" customWidth="1"/>
    <col min="21" max="21" width="5.42578125" bestFit="1" customWidth="1"/>
    <col min="22" max="22" width="7.5703125" bestFit="1" customWidth="1"/>
    <col min="23" max="23" width="5.42578125" bestFit="1" customWidth="1"/>
    <col min="24" max="24" width="7.5703125" bestFit="1" customWidth="1"/>
    <col min="25" max="25" width="5.42578125" bestFit="1" customWidth="1"/>
    <col min="26" max="26" width="7.5703125" bestFit="1" customWidth="1"/>
  </cols>
  <sheetData>
    <row r="2" spans="1:26" ht="18" x14ac:dyDescent="0.35">
      <c r="A2" s="584" t="s">
        <v>276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</row>
    <row r="3" spans="1:26" ht="18" x14ac:dyDescent="0.35">
      <c r="A3" s="584" t="s">
        <v>0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</row>
    <row r="5" spans="1:26" ht="15.75" x14ac:dyDescent="0.25">
      <c r="A5" s="585" t="s">
        <v>295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</row>
    <row r="6" spans="1:26" ht="24.75" thickBot="1" x14ac:dyDescent="0.3">
      <c r="A6" s="255" t="s">
        <v>15</v>
      </c>
      <c r="B6" s="256" t="s">
        <v>16</v>
      </c>
      <c r="C6" s="282" t="s">
        <v>242</v>
      </c>
      <c r="D6" s="283" t="s">
        <v>1</v>
      </c>
      <c r="E6" s="282" t="s">
        <v>243</v>
      </c>
      <c r="F6" s="283" t="s">
        <v>1</v>
      </c>
      <c r="G6" s="282" t="s">
        <v>263</v>
      </c>
      <c r="H6" s="283" t="s">
        <v>1</v>
      </c>
      <c r="I6" s="282" t="s">
        <v>264</v>
      </c>
      <c r="J6" s="283" t="s">
        <v>1</v>
      </c>
      <c r="K6" s="282" t="s">
        <v>265</v>
      </c>
      <c r="L6" s="283" t="s">
        <v>1</v>
      </c>
      <c r="M6" s="282" t="s">
        <v>267</v>
      </c>
      <c r="N6" s="283" t="s">
        <v>1</v>
      </c>
      <c r="O6" s="282" t="s">
        <v>268</v>
      </c>
      <c r="P6" s="283" t="s">
        <v>1</v>
      </c>
      <c r="Q6" s="282" t="s">
        <v>2</v>
      </c>
      <c r="R6" s="283" t="s">
        <v>1</v>
      </c>
      <c r="S6" s="282" t="s">
        <v>3</v>
      </c>
      <c r="T6" s="283" t="s">
        <v>1</v>
      </c>
      <c r="U6" s="282" t="s">
        <v>4</v>
      </c>
      <c r="V6" s="283" t="s">
        <v>1</v>
      </c>
      <c r="W6" s="282" t="s">
        <v>5</v>
      </c>
      <c r="X6" s="283" t="s">
        <v>1</v>
      </c>
      <c r="Y6" s="282" t="s">
        <v>6</v>
      </c>
      <c r="Z6" s="283" t="s">
        <v>1</v>
      </c>
    </row>
    <row r="7" spans="1:26" ht="15.75" thickTop="1" x14ac:dyDescent="0.25">
      <c r="A7" s="257" t="s">
        <v>9</v>
      </c>
      <c r="B7" s="1">
        <v>666</v>
      </c>
      <c r="C7" s="395">
        <v>329</v>
      </c>
      <c r="D7" s="397">
        <f>((C7/$B7))-1</f>
        <v>-0.50600600600600598</v>
      </c>
      <c r="E7" s="395">
        <v>622</v>
      </c>
      <c r="F7" s="397">
        <f>((E7/$B7))-1</f>
        <v>-6.606606606606602E-2</v>
      </c>
      <c r="G7" s="2">
        <v>940</v>
      </c>
      <c r="H7" s="5">
        <f>((G7/$B7))-1</f>
        <v>0.41141141141141135</v>
      </c>
      <c r="I7" s="395">
        <v>748</v>
      </c>
      <c r="J7" s="5">
        <f>((I7/$B7))-1</f>
        <v>0.12312312312312312</v>
      </c>
      <c r="K7" s="395">
        <v>550</v>
      </c>
      <c r="L7" s="5">
        <f>((K7/$B7))-1</f>
        <v>-0.17417417417417413</v>
      </c>
      <c r="M7" s="395">
        <v>671</v>
      </c>
      <c r="N7" s="5">
        <f>((M7/$B7))-1</f>
        <v>7.5075075075075048E-3</v>
      </c>
      <c r="O7" s="395">
        <v>555</v>
      </c>
      <c r="P7" s="5">
        <f>((O7/$B7))-1</f>
        <v>-0.16666666666666663</v>
      </c>
      <c r="Q7" s="395">
        <v>565</v>
      </c>
      <c r="R7" s="5">
        <f>((Q7/$B7))-1</f>
        <v>-0.15165165165165162</v>
      </c>
      <c r="S7" s="395">
        <v>710</v>
      </c>
      <c r="T7" s="397">
        <f t="shared" ref="T7:T13" si="0">S7/$B7</f>
        <v>1.0660660660660661</v>
      </c>
      <c r="U7" s="395">
        <v>620</v>
      </c>
      <c r="V7" s="397">
        <f t="shared" ref="V7:V13" si="1">U7/$B7</f>
        <v>0.93093093093093093</v>
      </c>
      <c r="W7" s="395">
        <v>611</v>
      </c>
      <c r="X7" s="397">
        <f t="shared" ref="X7:X13" si="2">W7/$B7</f>
        <v>0.91741741741741745</v>
      </c>
      <c r="Y7" s="395">
        <v>583</v>
      </c>
      <c r="Z7" s="397">
        <f t="shared" ref="Z7:Z13" si="3">Y7/$B7</f>
        <v>0.87537537537537535</v>
      </c>
    </row>
    <row r="8" spans="1:26" x14ac:dyDescent="0.25">
      <c r="A8" s="257" t="s">
        <v>10</v>
      </c>
      <c r="B8" s="258">
        <v>2664</v>
      </c>
      <c r="C8" s="499">
        <v>634</v>
      </c>
      <c r="D8" s="397">
        <f>((C8/$B8))-1</f>
        <v>-0.76201201201201196</v>
      </c>
      <c r="E8" s="499">
        <v>1055</v>
      </c>
      <c r="F8" s="397">
        <f>((E8/$B8))-1</f>
        <v>-0.6039789789789789</v>
      </c>
      <c r="G8" s="259">
        <v>2127</v>
      </c>
      <c r="H8" s="5">
        <f t="shared" ref="H8:H13" si="4">((G8/$B8))-1</f>
        <v>-0.20157657657657657</v>
      </c>
      <c r="I8" s="476">
        <v>1992</v>
      </c>
      <c r="J8" s="5">
        <f t="shared" ref="J8:J13" si="5">((I8/$B8))-1</f>
        <v>-0.25225225225225223</v>
      </c>
      <c r="K8" s="476">
        <v>1817</v>
      </c>
      <c r="L8" s="5">
        <f>((K8/$B8))-1</f>
        <v>-0.3179429429429429</v>
      </c>
      <c r="M8" s="476">
        <v>2009</v>
      </c>
      <c r="N8" s="5">
        <f t="shared" ref="N8:N13" si="6">((M8/$B8))-1</f>
        <v>-0.24587087087087089</v>
      </c>
      <c r="O8" s="476">
        <v>1633</v>
      </c>
      <c r="P8" s="5">
        <f>((O8/$B8))-1</f>
        <v>-0.38701201201201196</v>
      </c>
      <c r="Q8" s="476">
        <v>1498</v>
      </c>
      <c r="R8" s="5">
        <f>((Q8/$B8))-1</f>
        <v>-0.43768768768768773</v>
      </c>
      <c r="S8" s="499">
        <v>1823</v>
      </c>
      <c r="T8" s="507">
        <f t="shared" si="0"/>
        <v>0.68430930930930933</v>
      </c>
      <c r="U8" s="499">
        <v>1476</v>
      </c>
      <c r="V8" s="507">
        <f t="shared" si="1"/>
        <v>0.55405405405405406</v>
      </c>
      <c r="W8" s="499">
        <v>1740</v>
      </c>
      <c r="X8" s="507">
        <f t="shared" si="2"/>
        <v>0.65315315315315314</v>
      </c>
      <c r="Y8" s="499">
        <v>1893</v>
      </c>
      <c r="Z8" s="507">
        <f t="shared" si="3"/>
        <v>0.7105855855855856</v>
      </c>
    </row>
    <row r="9" spans="1:26" x14ac:dyDescent="0.25">
      <c r="A9" s="257" t="s">
        <v>11</v>
      </c>
      <c r="B9" s="258">
        <v>1578</v>
      </c>
      <c r="C9" s="499">
        <v>4280</v>
      </c>
      <c r="D9" s="397">
        <f t="shared" ref="D9:D13" si="7">((C9/$B9))-1</f>
        <v>1.712294043092522</v>
      </c>
      <c r="E9" s="499">
        <v>4524</v>
      </c>
      <c r="F9" s="397">
        <f t="shared" ref="F9:F13" si="8">((E9/$B9))-1</f>
        <v>1.8669201520912546</v>
      </c>
      <c r="G9" s="259">
        <v>4077</v>
      </c>
      <c r="H9" s="5">
        <f t="shared" si="4"/>
        <v>1.5836501901140685</v>
      </c>
      <c r="I9" s="476">
        <v>2991</v>
      </c>
      <c r="J9" s="5">
        <f t="shared" si="5"/>
        <v>0.8954372623574145</v>
      </c>
      <c r="K9" s="476">
        <v>3266</v>
      </c>
      <c r="L9" s="5">
        <f t="shared" ref="L9:L13" si="9">((K9/$B9))-1</f>
        <v>1.0697084917617237</v>
      </c>
      <c r="M9" s="476">
        <v>3843</v>
      </c>
      <c r="N9" s="5">
        <f t="shared" si="6"/>
        <v>1.4353612167300378</v>
      </c>
      <c r="O9" s="476">
        <v>3744</v>
      </c>
      <c r="P9" s="5">
        <f t="shared" ref="P9:P13" si="10">((O9/$B9))-1</f>
        <v>1.3726235741444865</v>
      </c>
      <c r="Q9" s="476">
        <v>4092</v>
      </c>
      <c r="R9" s="5">
        <f t="shared" ref="R9:R13" si="11">((Q9/$B9))-1</f>
        <v>1.5931558935361219</v>
      </c>
      <c r="S9" s="499">
        <v>3709</v>
      </c>
      <c r="T9" s="507">
        <f t="shared" si="0"/>
        <v>2.3504435994930293</v>
      </c>
      <c r="U9" s="499">
        <v>3539</v>
      </c>
      <c r="V9" s="507">
        <f t="shared" si="1"/>
        <v>2.2427122940430926</v>
      </c>
      <c r="W9" s="499">
        <v>3565</v>
      </c>
      <c r="X9" s="507">
        <f t="shared" si="2"/>
        <v>2.2591888466413179</v>
      </c>
      <c r="Y9" s="499">
        <v>3393</v>
      </c>
      <c r="Z9" s="507">
        <f t="shared" si="3"/>
        <v>2.1501901140684412</v>
      </c>
    </row>
    <row r="10" spans="1:26" x14ac:dyDescent="0.25">
      <c r="A10" s="257" t="s">
        <v>43</v>
      </c>
      <c r="B10" s="258">
        <v>1578</v>
      </c>
      <c r="C10" s="499">
        <v>1188</v>
      </c>
      <c r="D10" s="397">
        <f t="shared" si="7"/>
        <v>-0.24714828897338403</v>
      </c>
      <c r="E10" s="499">
        <v>1423</v>
      </c>
      <c r="F10" s="397">
        <f t="shared" si="8"/>
        <v>-9.8225602027883441E-2</v>
      </c>
      <c r="G10" s="259">
        <v>2251</v>
      </c>
      <c r="H10" s="5">
        <f t="shared" si="4"/>
        <v>0.4264892268694549</v>
      </c>
      <c r="I10" s="476">
        <v>1363</v>
      </c>
      <c r="J10" s="5">
        <f t="shared" si="5"/>
        <v>-0.13624841571609636</v>
      </c>
      <c r="K10" s="476">
        <v>1344</v>
      </c>
      <c r="L10" s="5">
        <f t="shared" si="9"/>
        <v>-0.14828897338403046</v>
      </c>
      <c r="M10" s="476">
        <v>1656</v>
      </c>
      <c r="N10" s="5">
        <f t="shared" si="6"/>
        <v>4.9429657794676896E-2</v>
      </c>
      <c r="O10" s="476">
        <v>1351</v>
      </c>
      <c r="P10" s="5">
        <f t="shared" si="10"/>
        <v>-0.1438529784537389</v>
      </c>
      <c r="Q10" s="476">
        <v>1302</v>
      </c>
      <c r="R10" s="5">
        <f t="shared" si="11"/>
        <v>-0.17490494296577952</v>
      </c>
      <c r="S10" s="499">
        <v>1422</v>
      </c>
      <c r="T10" s="507">
        <f t="shared" si="0"/>
        <v>0.90114068441064643</v>
      </c>
      <c r="U10" s="499">
        <v>969</v>
      </c>
      <c r="V10" s="507">
        <f t="shared" si="1"/>
        <v>0.61406844106463876</v>
      </c>
      <c r="W10" s="499">
        <v>1193</v>
      </c>
      <c r="X10" s="507">
        <f t="shared" si="2"/>
        <v>0.75602027883396705</v>
      </c>
      <c r="Y10" s="499">
        <v>1032</v>
      </c>
      <c r="Z10" s="507">
        <f t="shared" si="3"/>
        <v>0.6539923954372624</v>
      </c>
    </row>
    <row r="11" spans="1:26" x14ac:dyDescent="0.25">
      <c r="A11" s="260" t="s">
        <v>13</v>
      </c>
      <c r="B11" s="261">
        <v>125</v>
      </c>
      <c r="C11" s="501">
        <v>0</v>
      </c>
      <c r="D11" s="491">
        <f t="shared" si="7"/>
        <v>-1</v>
      </c>
      <c r="E11" s="499">
        <v>94</v>
      </c>
      <c r="F11" s="491">
        <f t="shared" si="8"/>
        <v>-0.248</v>
      </c>
      <c r="G11" s="262">
        <v>111</v>
      </c>
      <c r="H11" s="50">
        <f t="shared" si="4"/>
        <v>-0.11199999999999999</v>
      </c>
      <c r="I11" s="476">
        <v>90</v>
      </c>
      <c r="J11" s="50">
        <f t="shared" si="5"/>
        <v>-0.28000000000000003</v>
      </c>
      <c r="K11" s="476">
        <v>84</v>
      </c>
      <c r="L11" s="50">
        <f t="shared" si="9"/>
        <v>-0.32799999999999996</v>
      </c>
      <c r="M11" s="476">
        <v>102</v>
      </c>
      <c r="N11" s="50">
        <f t="shared" si="6"/>
        <v>-0.18400000000000005</v>
      </c>
      <c r="O11" s="476">
        <v>112</v>
      </c>
      <c r="P11" s="289">
        <f t="shared" si="10"/>
        <v>-0.10399999999999998</v>
      </c>
      <c r="Q11" s="476">
        <v>121</v>
      </c>
      <c r="R11" s="289">
        <f t="shared" si="11"/>
        <v>-3.2000000000000028E-2</v>
      </c>
      <c r="S11" s="501">
        <v>110</v>
      </c>
      <c r="T11" s="507">
        <f t="shared" si="0"/>
        <v>0.88</v>
      </c>
      <c r="U11" s="499">
        <v>94</v>
      </c>
      <c r="V11" s="507">
        <f t="shared" si="1"/>
        <v>0.752</v>
      </c>
      <c r="W11" s="499">
        <v>111</v>
      </c>
      <c r="X11" s="507">
        <f t="shared" si="2"/>
        <v>0.88800000000000001</v>
      </c>
      <c r="Y11" s="499">
        <v>103</v>
      </c>
      <c r="Z11" s="507">
        <f t="shared" si="3"/>
        <v>0.82399999999999995</v>
      </c>
    </row>
    <row r="12" spans="1:26" ht="15.75" thickBot="1" x14ac:dyDescent="0.3">
      <c r="A12" s="263" t="s">
        <v>14</v>
      </c>
      <c r="B12" s="264">
        <v>1052</v>
      </c>
      <c r="C12" s="505">
        <v>523</v>
      </c>
      <c r="D12" s="506">
        <f t="shared" si="7"/>
        <v>-0.50285171102661597</v>
      </c>
      <c r="E12" s="501">
        <v>686</v>
      </c>
      <c r="F12" s="506">
        <f t="shared" si="8"/>
        <v>-0.34790874524714832</v>
      </c>
      <c r="G12" s="265">
        <v>960</v>
      </c>
      <c r="H12" s="266">
        <f t="shared" si="4"/>
        <v>-8.7452471482889704E-2</v>
      </c>
      <c r="I12" s="81">
        <v>798</v>
      </c>
      <c r="J12" s="266">
        <f t="shared" si="5"/>
        <v>-0.2414448669201521</v>
      </c>
      <c r="K12" s="81">
        <v>934</v>
      </c>
      <c r="L12" s="266">
        <f t="shared" si="9"/>
        <v>-0.11216730038022815</v>
      </c>
      <c r="M12" s="81">
        <v>823</v>
      </c>
      <c r="N12" s="266">
        <f t="shared" si="6"/>
        <v>-0.21768060836501901</v>
      </c>
      <c r="O12" s="81">
        <v>512</v>
      </c>
      <c r="P12" s="266">
        <f t="shared" si="10"/>
        <v>-0.51330798479087458</v>
      </c>
      <c r="Q12" s="81">
        <v>924</v>
      </c>
      <c r="R12" s="266">
        <f t="shared" si="11"/>
        <v>-0.12167300380228141</v>
      </c>
      <c r="S12" s="505">
        <v>727</v>
      </c>
      <c r="T12" s="508">
        <f t="shared" si="0"/>
        <v>0.69106463878326996</v>
      </c>
      <c r="U12" s="501">
        <v>598</v>
      </c>
      <c r="V12" s="508">
        <f t="shared" si="1"/>
        <v>0.5684410646387833</v>
      </c>
      <c r="W12" s="501">
        <v>871</v>
      </c>
      <c r="X12" s="508">
        <f t="shared" si="2"/>
        <v>0.82794676806083645</v>
      </c>
      <c r="Y12" s="501">
        <v>697</v>
      </c>
      <c r="Z12" s="508">
        <f t="shared" si="3"/>
        <v>0.6625475285171103</v>
      </c>
    </row>
    <row r="13" spans="1:26" ht="15.75" thickBot="1" x14ac:dyDescent="0.3">
      <c r="A13" s="56" t="s">
        <v>7</v>
      </c>
      <c r="B13" s="59">
        <f>SUM(B7:B12)</f>
        <v>7663</v>
      </c>
      <c r="C13" s="63">
        <f>SUM(C7:C12)</f>
        <v>6954</v>
      </c>
      <c r="D13" s="77">
        <f t="shared" si="7"/>
        <v>-9.2522510766018584E-2</v>
      </c>
      <c r="E13" s="63">
        <f>SUM(E7:E12)</f>
        <v>8404</v>
      </c>
      <c r="F13" s="77">
        <f t="shared" si="8"/>
        <v>9.6698420983948763E-2</v>
      </c>
      <c r="G13" s="63">
        <f>SUM(G7:G12)</f>
        <v>10466</v>
      </c>
      <c r="H13" s="77">
        <f t="shared" si="4"/>
        <v>0.36578363565183358</v>
      </c>
      <c r="I13" s="63">
        <f>SUM(I7:I12)</f>
        <v>7982</v>
      </c>
      <c r="J13" s="77">
        <f t="shared" si="5"/>
        <v>4.1628604984992768E-2</v>
      </c>
      <c r="K13" s="63">
        <f>SUM(K7:K12)</f>
        <v>7995</v>
      </c>
      <c r="L13" s="77">
        <f t="shared" si="9"/>
        <v>4.332506851102691E-2</v>
      </c>
      <c r="M13" s="63">
        <f>SUM(M7:M12)</f>
        <v>9104</v>
      </c>
      <c r="N13" s="77">
        <f t="shared" si="6"/>
        <v>0.18804645700117439</v>
      </c>
      <c r="O13" s="63">
        <f>SUM(O7:O12)</f>
        <v>7907</v>
      </c>
      <c r="P13" s="77">
        <f t="shared" si="10"/>
        <v>3.1841315411718751E-2</v>
      </c>
      <c r="Q13" s="63">
        <f>SUM(Q7:Q12)</f>
        <v>8502</v>
      </c>
      <c r="R13" s="77">
        <f t="shared" si="11"/>
        <v>0.10948714602636045</v>
      </c>
      <c r="S13" s="522">
        <f>SUM(S7:S12)</f>
        <v>8501</v>
      </c>
      <c r="T13" s="523">
        <f t="shared" si="0"/>
        <v>1.1093566488320501</v>
      </c>
      <c r="U13" s="522">
        <f>SUM(U7:U12)</f>
        <v>7296</v>
      </c>
      <c r="V13" s="523">
        <f t="shared" si="1"/>
        <v>0.95210752968811174</v>
      </c>
      <c r="W13" s="522">
        <f>SUM(W7:W12)</f>
        <v>8091</v>
      </c>
      <c r="X13" s="523">
        <f t="shared" si="2"/>
        <v>1.0558527991648179</v>
      </c>
      <c r="Y13" s="522">
        <f>SUM(Y7:Y12)</f>
        <v>7701</v>
      </c>
      <c r="Z13" s="523">
        <f t="shared" si="3"/>
        <v>1.0049588933837923</v>
      </c>
    </row>
  </sheetData>
  <mergeCells count="3">
    <mergeCell ref="A5:Z5"/>
    <mergeCell ref="A2:Z2"/>
    <mergeCell ref="A3:Z3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>&amp;LFonte: Sistema WEBSAASS&amp;RPag.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Z11"/>
  <sheetViews>
    <sheetView workbookViewId="0">
      <selection activeCell="A5" sqref="A5:Z11"/>
    </sheetView>
  </sheetViews>
  <sheetFormatPr defaultColWidth="8.85546875" defaultRowHeight="15" x14ac:dyDescent="0.25"/>
  <cols>
    <col min="1" max="1" width="39.42578125" bestFit="1" customWidth="1"/>
    <col min="3" max="3" width="5.42578125" bestFit="1" customWidth="1"/>
    <col min="4" max="4" width="7.5703125" bestFit="1" customWidth="1"/>
    <col min="5" max="5" width="5.42578125" bestFit="1" customWidth="1"/>
    <col min="6" max="6" width="7.5703125" bestFit="1" customWidth="1"/>
    <col min="7" max="7" width="5.42578125" bestFit="1" customWidth="1"/>
    <col min="8" max="8" width="7.5703125" bestFit="1" customWidth="1"/>
    <col min="9" max="9" width="5.42578125" bestFit="1" customWidth="1"/>
    <col min="10" max="10" width="7.5703125" bestFit="1" customWidth="1"/>
    <col min="11" max="11" width="5.42578125" bestFit="1" customWidth="1"/>
    <col min="12" max="12" width="7.5703125" bestFit="1" customWidth="1"/>
    <col min="13" max="13" width="5.42578125" bestFit="1" customWidth="1"/>
    <col min="14" max="14" width="7.5703125" bestFit="1" customWidth="1"/>
    <col min="15" max="15" width="5.42578125" bestFit="1" customWidth="1"/>
    <col min="16" max="16" width="7.5703125" bestFit="1" customWidth="1"/>
    <col min="17" max="17" width="5.42578125" bestFit="1" customWidth="1"/>
    <col min="18" max="18" width="7.5703125" bestFit="1" customWidth="1"/>
    <col min="19" max="19" width="5.42578125" bestFit="1" customWidth="1"/>
    <col min="20" max="20" width="7.5703125" bestFit="1" customWidth="1"/>
    <col min="21" max="21" width="5.42578125" bestFit="1" customWidth="1"/>
    <col min="22" max="22" width="7.5703125" bestFit="1" customWidth="1"/>
    <col min="23" max="23" width="5.42578125" bestFit="1" customWidth="1"/>
    <col min="24" max="24" width="7.5703125" bestFit="1" customWidth="1"/>
    <col min="25" max="25" width="5.42578125" bestFit="1" customWidth="1"/>
    <col min="26" max="26" width="7.5703125" bestFit="1" customWidth="1"/>
  </cols>
  <sheetData>
    <row r="2" spans="1:26" ht="18" x14ac:dyDescent="0.35">
      <c r="A2" s="584" t="s">
        <v>276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</row>
    <row r="3" spans="1:26" ht="18" x14ac:dyDescent="0.35">
      <c r="A3" s="584" t="s">
        <v>0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</row>
    <row r="5" spans="1:26" ht="15.75" x14ac:dyDescent="0.25">
      <c r="A5" s="585" t="s">
        <v>294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</row>
    <row r="6" spans="1:26" ht="24.75" thickBot="1" x14ac:dyDescent="0.3">
      <c r="A6" s="238" t="s">
        <v>15</v>
      </c>
      <c r="B6" s="239" t="s">
        <v>16</v>
      </c>
      <c r="C6" s="282" t="s">
        <v>242</v>
      </c>
      <c r="D6" s="283" t="s">
        <v>1</v>
      </c>
      <c r="E6" s="282" t="s">
        <v>243</v>
      </c>
      <c r="F6" s="283" t="s">
        <v>1</v>
      </c>
      <c r="G6" s="282" t="s">
        <v>263</v>
      </c>
      <c r="H6" s="283" t="s">
        <v>1</v>
      </c>
      <c r="I6" s="282" t="s">
        <v>264</v>
      </c>
      <c r="J6" s="283" t="s">
        <v>1</v>
      </c>
      <c r="K6" s="282" t="s">
        <v>265</v>
      </c>
      <c r="L6" s="283" t="s">
        <v>1</v>
      </c>
      <c r="M6" s="282" t="s">
        <v>267</v>
      </c>
      <c r="N6" s="283" t="s">
        <v>1</v>
      </c>
      <c r="O6" s="282" t="s">
        <v>268</v>
      </c>
      <c r="P6" s="283" t="s">
        <v>1</v>
      </c>
      <c r="Q6" s="282" t="s">
        <v>2</v>
      </c>
      <c r="R6" s="283" t="s">
        <v>1</v>
      </c>
      <c r="S6" s="282" t="s">
        <v>3</v>
      </c>
      <c r="T6" s="283" t="s">
        <v>1</v>
      </c>
      <c r="U6" s="282" t="s">
        <v>4</v>
      </c>
      <c r="V6" s="283" t="s">
        <v>1</v>
      </c>
      <c r="W6" s="282" t="s">
        <v>5</v>
      </c>
      <c r="X6" s="283" t="s">
        <v>1</v>
      </c>
      <c r="Y6" s="282" t="s">
        <v>6</v>
      </c>
      <c r="Z6" s="283" t="s">
        <v>1</v>
      </c>
    </row>
    <row r="7" spans="1:26" ht="15.75" thickTop="1" x14ac:dyDescent="0.25">
      <c r="A7" s="240" t="s">
        <v>11</v>
      </c>
      <c r="B7" s="241">
        <v>2104</v>
      </c>
      <c r="C7" s="499">
        <v>514</v>
      </c>
      <c r="D7" s="507">
        <f>((C7/$B7))-1</f>
        <v>-0.75570342205323193</v>
      </c>
      <c r="E7" s="499">
        <v>664</v>
      </c>
      <c r="F7" s="507">
        <f>((E7/$B7))-1</f>
        <v>-0.68441064638783278</v>
      </c>
      <c r="G7" s="242">
        <v>1113</v>
      </c>
      <c r="H7" s="243">
        <f>((G7/$B7))-1</f>
        <v>-0.4710076045627376</v>
      </c>
      <c r="I7" s="476">
        <v>1183</v>
      </c>
      <c r="J7" s="243">
        <f>((I7/$B7))-1</f>
        <v>-0.43773764258555137</v>
      </c>
      <c r="K7" s="476">
        <v>1096</v>
      </c>
      <c r="L7" s="243">
        <f>((K7/$B7))-1</f>
        <v>-0.47908745247148288</v>
      </c>
      <c r="M7" s="476">
        <v>1314</v>
      </c>
      <c r="N7" s="243">
        <f>((M7/$B7))-1</f>
        <v>-0.37547528517110262</v>
      </c>
      <c r="O7" s="476">
        <v>1191</v>
      </c>
      <c r="P7" s="243">
        <f>((O7/$B7))-1</f>
        <v>-0.43393536121673004</v>
      </c>
      <c r="Q7" s="476">
        <v>1702</v>
      </c>
      <c r="R7" s="243">
        <f>((Q7/$B7))-1</f>
        <v>-0.19106463878326996</v>
      </c>
      <c r="S7" s="499">
        <v>1764</v>
      </c>
      <c r="T7" s="507">
        <f t="shared" ref="T7:T11" si="0">S7/$B7</f>
        <v>0.83840304182509506</v>
      </c>
      <c r="U7" s="499">
        <v>1733</v>
      </c>
      <c r="V7" s="507">
        <f t="shared" ref="V7:V11" si="1">U7/$B7</f>
        <v>0.8236692015209125</v>
      </c>
      <c r="W7" s="499">
        <v>1699</v>
      </c>
      <c r="X7" s="507">
        <f t="shared" ref="X7:X11" si="2">W7/$B7</f>
        <v>0.80750950570342206</v>
      </c>
      <c r="Y7" s="499">
        <v>1764</v>
      </c>
      <c r="Z7" s="507">
        <f t="shared" ref="Z7:Z11" si="3">Y7/$B7</f>
        <v>0.83840304182509506</v>
      </c>
    </row>
    <row r="8" spans="1:26" x14ac:dyDescent="0.25">
      <c r="A8" s="240" t="s">
        <v>43</v>
      </c>
      <c r="B8" s="241">
        <v>789</v>
      </c>
      <c r="C8" s="499">
        <v>227</v>
      </c>
      <c r="D8" s="507">
        <f t="shared" ref="D8:D11" si="4">((C8/$B8))-1</f>
        <v>-0.7122940430925222</v>
      </c>
      <c r="E8" s="499">
        <v>382</v>
      </c>
      <c r="F8" s="507">
        <f t="shared" ref="F8:F11" si="5">((E8/$B8))-1</f>
        <v>-0.51584283903675532</v>
      </c>
      <c r="G8" s="242">
        <v>659</v>
      </c>
      <c r="H8" s="243">
        <f t="shared" ref="H8:H11" si="6">((G8/$B8))-1</f>
        <v>-0.16476552598225602</v>
      </c>
      <c r="I8" s="476">
        <v>508</v>
      </c>
      <c r="J8" s="243">
        <f t="shared" ref="J8:J11" si="7">((I8/$B8))-1</f>
        <v>-0.3561470215462611</v>
      </c>
      <c r="K8" s="476">
        <v>603</v>
      </c>
      <c r="L8" s="243">
        <f t="shared" ref="L8:L11" si="8">((K8/$B8))-1</f>
        <v>-0.23574144486692017</v>
      </c>
      <c r="M8" s="476">
        <v>190</v>
      </c>
      <c r="N8" s="243">
        <f t="shared" ref="N8:N11" si="9">((M8/$B8))-1</f>
        <v>-0.75918884664131814</v>
      </c>
      <c r="O8" s="476">
        <v>572</v>
      </c>
      <c r="P8" s="243">
        <f t="shared" ref="P8:P11" si="10">((O8/$B8))-1</f>
        <v>-0.27503168567807346</v>
      </c>
      <c r="Q8" s="476">
        <v>632</v>
      </c>
      <c r="R8" s="243">
        <f t="shared" ref="R8:R11" si="11">((Q8/$B8))-1</f>
        <v>-0.19898605830164762</v>
      </c>
      <c r="S8" s="499">
        <v>581</v>
      </c>
      <c r="T8" s="507">
        <f>S8/$B8</f>
        <v>0.73637515842839041</v>
      </c>
      <c r="U8" s="499">
        <v>587</v>
      </c>
      <c r="V8" s="507">
        <f>U8/$B8</f>
        <v>0.74397972116603295</v>
      </c>
      <c r="W8" s="499">
        <v>631</v>
      </c>
      <c r="X8" s="507">
        <f>W8/$B8</f>
        <v>0.7997465145754119</v>
      </c>
      <c r="Y8" s="499">
        <v>491</v>
      </c>
      <c r="Z8" s="507">
        <f t="shared" si="3"/>
        <v>0.62230671736375154</v>
      </c>
    </row>
    <row r="9" spans="1:26" x14ac:dyDescent="0.25">
      <c r="A9" s="244" t="s">
        <v>13</v>
      </c>
      <c r="B9" s="245">
        <v>125</v>
      </c>
      <c r="C9" s="501">
        <v>269</v>
      </c>
      <c r="D9" s="508">
        <f t="shared" si="4"/>
        <v>1.1520000000000001</v>
      </c>
      <c r="E9" s="499">
        <v>501</v>
      </c>
      <c r="F9" s="508">
        <f t="shared" si="5"/>
        <v>3.008</v>
      </c>
      <c r="G9" s="246">
        <v>451</v>
      </c>
      <c r="H9" s="247">
        <f t="shared" si="6"/>
        <v>2.6080000000000001</v>
      </c>
      <c r="I9" s="476">
        <v>483</v>
      </c>
      <c r="J9" s="247">
        <f t="shared" si="7"/>
        <v>2.8639999999999999</v>
      </c>
      <c r="K9" s="476">
        <v>227</v>
      </c>
      <c r="L9" s="247">
        <f t="shared" si="8"/>
        <v>0.81600000000000006</v>
      </c>
      <c r="M9" s="476">
        <v>496</v>
      </c>
      <c r="N9" s="247">
        <f t="shared" si="9"/>
        <v>2.968</v>
      </c>
      <c r="O9" s="476">
        <v>435</v>
      </c>
      <c r="P9" s="247">
        <f t="shared" si="10"/>
        <v>2.48</v>
      </c>
      <c r="Q9" s="476">
        <v>350</v>
      </c>
      <c r="R9" s="247">
        <f t="shared" si="11"/>
        <v>1.7999999999999998</v>
      </c>
      <c r="S9" s="501">
        <v>337</v>
      </c>
      <c r="T9" s="507">
        <f t="shared" si="0"/>
        <v>2.6960000000000002</v>
      </c>
      <c r="U9" s="499">
        <v>308</v>
      </c>
      <c r="V9" s="507">
        <f t="shared" si="1"/>
        <v>2.464</v>
      </c>
      <c r="W9" s="499">
        <v>287</v>
      </c>
      <c r="X9" s="507">
        <f t="shared" si="2"/>
        <v>2.2959999999999998</v>
      </c>
      <c r="Y9" s="499">
        <v>373</v>
      </c>
      <c r="Z9" s="507">
        <f t="shared" si="3"/>
        <v>2.984</v>
      </c>
    </row>
    <row r="10" spans="1:26" ht="15.75" thickBot="1" x14ac:dyDescent="0.3">
      <c r="A10" s="248" t="s">
        <v>14</v>
      </c>
      <c r="B10" s="249">
        <v>1315</v>
      </c>
      <c r="C10" s="505">
        <v>272</v>
      </c>
      <c r="D10" s="506">
        <f t="shared" si="4"/>
        <v>-0.7931558935361217</v>
      </c>
      <c r="E10" s="509">
        <v>319</v>
      </c>
      <c r="F10" s="506">
        <f t="shared" si="5"/>
        <v>-0.75741444866920149</v>
      </c>
      <c r="G10" s="250">
        <v>465</v>
      </c>
      <c r="H10" s="251">
        <f t="shared" si="6"/>
        <v>-0.64638783269961975</v>
      </c>
      <c r="I10" s="477">
        <v>248</v>
      </c>
      <c r="J10" s="251">
        <f t="shared" si="7"/>
        <v>-0.81140684410646391</v>
      </c>
      <c r="K10" s="477">
        <v>300</v>
      </c>
      <c r="L10" s="251">
        <f t="shared" si="8"/>
        <v>-0.77186311787072248</v>
      </c>
      <c r="M10" s="477">
        <v>391</v>
      </c>
      <c r="N10" s="251">
        <f t="shared" si="9"/>
        <v>-0.70266159695817487</v>
      </c>
      <c r="O10" s="477">
        <v>521</v>
      </c>
      <c r="P10" s="251">
        <f t="shared" si="10"/>
        <v>-0.6038022813688213</v>
      </c>
      <c r="Q10" s="477">
        <v>656</v>
      </c>
      <c r="R10" s="251">
        <f t="shared" si="11"/>
        <v>-0.50114068441064641</v>
      </c>
      <c r="S10" s="509">
        <v>497</v>
      </c>
      <c r="T10" s="530">
        <f t="shared" si="0"/>
        <v>0.37794676806083649</v>
      </c>
      <c r="U10" s="509">
        <v>421</v>
      </c>
      <c r="V10" s="530">
        <f t="shared" si="1"/>
        <v>0.32015209125475286</v>
      </c>
      <c r="W10" s="509">
        <v>548</v>
      </c>
      <c r="X10" s="530">
        <f t="shared" si="2"/>
        <v>0.41673003802281366</v>
      </c>
      <c r="Y10" s="509">
        <v>571</v>
      </c>
      <c r="Z10" s="530">
        <f t="shared" si="3"/>
        <v>0.43422053231939162</v>
      </c>
    </row>
    <row r="11" spans="1:26" ht="15.75" thickBot="1" x14ac:dyDescent="0.3">
      <c r="A11" s="56" t="s">
        <v>7</v>
      </c>
      <c r="B11" s="59">
        <f>SUM(B7:B10)</f>
        <v>4333</v>
      </c>
      <c r="C11" s="63">
        <f>SUM(C7:C10)</f>
        <v>1282</v>
      </c>
      <c r="D11" s="77">
        <f t="shared" si="4"/>
        <v>-0.7041310870066928</v>
      </c>
      <c r="E11" s="63">
        <f>SUM(E7:E10)</f>
        <v>1866</v>
      </c>
      <c r="F11" s="77">
        <f t="shared" si="5"/>
        <v>-0.56935148857604423</v>
      </c>
      <c r="G11" s="63">
        <f>SUM(G7:G10)</f>
        <v>2688</v>
      </c>
      <c r="H11" s="77">
        <f t="shared" si="6"/>
        <v>-0.37964458804523427</v>
      </c>
      <c r="I11" s="63">
        <f>SUM(I7:I10)</f>
        <v>2422</v>
      </c>
      <c r="J11" s="77">
        <f t="shared" si="7"/>
        <v>-0.44103392568659128</v>
      </c>
      <c r="K11" s="63">
        <f>SUM(K7:K10)</f>
        <v>2226</v>
      </c>
      <c r="L11" s="77">
        <f t="shared" si="8"/>
        <v>-0.48626817447495962</v>
      </c>
      <c r="M11" s="63">
        <f>SUM(M7:M10)</f>
        <v>2391</v>
      </c>
      <c r="N11" s="77">
        <f t="shared" si="9"/>
        <v>-0.44818832217862914</v>
      </c>
      <c r="O11" s="63">
        <f>SUM(O7:O10)</f>
        <v>2719</v>
      </c>
      <c r="P11" s="77">
        <f t="shared" si="10"/>
        <v>-0.3724901915531964</v>
      </c>
      <c r="Q11" s="63">
        <f>SUM(Q7:Q10)</f>
        <v>3340</v>
      </c>
      <c r="R11" s="77">
        <f t="shared" si="11"/>
        <v>-0.22917147472882526</v>
      </c>
      <c r="S11" s="504">
        <f>SUM(S7:S10)</f>
        <v>3179</v>
      </c>
      <c r="T11" s="492">
        <f t="shared" si="0"/>
        <v>0.73367182090930072</v>
      </c>
      <c r="U11" s="504">
        <f>SUM(U7:U10)</f>
        <v>3049</v>
      </c>
      <c r="V11" s="492">
        <f t="shared" si="1"/>
        <v>0.70366951303946457</v>
      </c>
      <c r="W11" s="504">
        <f>SUM(W7:W10)</f>
        <v>3165</v>
      </c>
      <c r="X11" s="492">
        <f t="shared" si="2"/>
        <v>0.73044080313870297</v>
      </c>
      <c r="Y11" s="504">
        <f>SUM(Y7:Y10)</f>
        <v>3199</v>
      </c>
      <c r="Z11" s="492">
        <f t="shared" si="3"/>
        <v>0.73828756058158318</v>
      </c>
    </row>
  </sheetData>
  <mergeCells count="3">
    <mergeCell ref="A5:Z5"/>
    <mergeCell ref="A2:Z2"/>
    <mergeCell ref="A3:Z3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>&amp;LFonte: Sistema WEBSAASS&amp;RPag.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Z18"/>
  <sheetViews>
    <sheetView workbookViewId="0">
      <selection activeCell="A5" sqref="A5:Z16"/>
    </sheetView>
  </sheetViews>
  <sheetFormatPr defaultColWidth="8.85546875" defaultRowHeight="15" x14ac:dyDescent="0.25"/>
  <cols>
    <col min="1" max="1" width="32.85546875" customWidth="1"/>
    <col min="2" max="2" width="11.85546875" customWidth="1"/>
    <col min="3" max="3" width="5.42578125" bestFit="1" customWidth="1"/>
    <col min="4" max="4" width="7.5703125" bestFit="1" customWidth="1"/>
    <col min="5" max="5" width="4" bestFit="1" customWidth="1"/>
    <col min="6" max="6" width="7.5703125" bestFit="1" customWidth="1"/>
    <col min="7" max="7" width="5.42578125" bestFit="1" customWidth="1"/>
    <col min="8" max="8" width="7.5703125" bestFit="1" customWidth="1"/>
    <col min="9" max="9" width="5.42578125" bestFit="1" customWidth="1"/>
    <col min="10" max="10" width="7.5703125" bestFit="1" customWidth="1"/>
    <col min="11" max="11" width="5.42578125" bestFit="1" customWidth="1"/>
    <col min="12" max="12" width="7.5703125" bestFit="1" customWidth="1"/>
    <col min="13" max="13" width="5.42578125" bestFit="1" customWidth="1"/>
    <col min="14" max="14" width="7.5703125" bestFit="1" customWidth="1"/>
    <col min="15" max="15" width="5.42578125" bestFit="1" customWidth="1"/>
    <col min="16" max="16" width="7.5703125" bestFit="1" customWidth="1"/>
    <col min="17" max="17" width="5.42578125" bestFit="1" customWidth="1"/>
    <col min="18" max="18" width="7.5703125" bestFit="1" customWidth="1"/>
    <col min="19" max="19" width="5.42578125" bestFit="1" customWidth="1"/>
    <col min="20" max="20" width="9.28515625" bestFit="1" customWidth="1"/>
    <col min="21" max="21" width="5.42578125" bestFit="1" customWidth="1"/>
    <col min="22" max="22" width="9.28515625" customWidth="1"/>
    <col min="23" max="23" width="5.42578125" bestFit="1" customWidth="1"/>
    <col min="24" max="24" width="9.28515625" bestFit="1" customWidth="1"/>
    <col min="25" max="25" width="5.42578125" bestFit="1" customWidth="1"/>
    <col min="26" max="26" width="9.28515625" bestFit="1" customWidth="1"/>
  </cols>
  <sheetData>
    <row r="2" spans="1:26" ht="18" x14ac:dyDescent="0.35">
      <c r="A2" s="584" t="s">
        <v>276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</row>
    <row r="3" spans="1:26" ht="18" x14ac:dyDescent="0.35">
      <c r="A3" s="584" t="s">
        <v>246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</row>
    <row r="5" spans="1:26" ht="15.75" x14ac:dyDescent="0.25">
      <c r="A5" s="585" t="s">
        <v>293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</row>
    <row r="6" spans="1:26" ht="15.75" thickBot="1" x14ac:dyDescent="0.3">
      <c r="A6" s="82" t="s">
        <v>15</v>
      </c>
      <c r="B6" s="83" t="s">
        <v>16</v>
      </c>
      <c r="C6" s="510" t="s">
        <v>242</v>
      </c>
      <c r="D6" s="511" t="s">
        <v>1</v>
      </c>
      <c r="E6" s="510" t="s">
        <v>243</v>
      </c>
      <c r="F6" s="511" t="s">
        <v>1</v>
      </c>
      <c r="G6" s="282" t="s">
        <v>263</v>
      </c>
      <c r="H6" s="283" t="s">
        <v>1</v>
      </c>
      <c r="I6" s="282" t="s">
        <v>264</v>
      </c>
      <c r="J6" s="283" t="s">
        <v>1</v>
      </c>
      <c r="K6" s="282" t="s">
        <v>265</v>
      </c>
      <c r="L6" s="283" t="s">
        <v>1</v>
      </c>
      <c r="M6" s="282" t="s">
        <v>267</v>
      </c>
      <c r="N6" s="283" t="s">
        <v>1</v>
      </c>
      <c r="O6" s="282" t="s">
        <v>268</v>
      </c>
      <c r="P6" s="283" t="s">
        <v>1</v>
      </c>
      <c r="Q6" s="282" t="s">
        <v>2</v>
      </c>
      <c r="R6" s="283" t="s">
        <v>1</v>
      </c>
      <c r="S6" s="282" t="s">
        <v>3</v>
      </c>
      <c r="T6" s="283" t="s">
        <v>1</v>
      </c>
      <c r="U6" s="282" t="s">
        <v>4</v>
      </c>
      <c r="V6" s="283" t="s">
        <v>1</v>
      </c>
      <c r="W6" s="282" t="s">
        <v>5</v>
      </c>
      <c r="X6" s="283" t="s">
        <v>1</v>
      </c>
      <c r="Y6" s="282" t="s">
        <v>6</v>
      </c>
      <c r="Z6" s="283" t="s">
        <v>1</v>
      </c>
    </row>
    <row r="7" spans="1:26" ht="15.75" thickTop="1" x14ac:dyDescent="0.25">
      <c r="A7" s="531" t="s">
        <v>54</v>
      </c>
      <c r="B7" s="37">
        <v>90</v>
      </c>
      <c r="C7" s="489">
        <v>261</v>
      </c>
      <c r="D7" s="491">
        <f>((C7/$B7))-1</f>
        <v>1.9</v>
      </c>
      <c r="E7" s="489">
        <v>346</v>
      </c>
      <c r="F7" s="491">
        <f>((E7/$B7))-1</f>
        <v>2.8444444444444446</v>
      </c>
      <c r="G7" s="489">
        <v>396</v>
      </c>
      <c r="H7" s="491">
        <f>((G7/$B7))-1</f>
        <v>3.4000000000000004</v>
      </c>
      <c r="I7" s="489">
        <v>223</v>
      </c>
      <c r="J7" s="491">
        <f>((I7/$B7))-1</f>
        <v>1.4777777777777779</v>
      </c>
      <c r="K7" s="489">
        <v>304</v>
      </c>
      <c r="L7" s="491">
        <f>((K7/$B7))-1</f>
        <v>2.3777777777777778</v>
      </c>
      <c r="M7" s="489">
        <v>298</v>
      </c>
      <c r="N7" s="491">
        <f>((M7/$B7))-1</f>
        <v>2.3111111111111109</v>
      </c>
      <c r="O7" s="489">
        <v>359</v>
      </c>
      <c r="P7" s="491">
        <f>((O7/$B7))-1</f>
        <v>2.9888888888888889</v>
      </c>
      <c r="Q7" s="489">
        <v>289</v>
      </c>
      <c r="R7" s="491">
        <f>((Q7/$B7))-1</f>
        <v>2.2111111111111112</v>
      </c>
      <c r="S7" s="395">
        <v>230</v>
      </c>
      <c r="T7" s="397">
        <f t="shared" ref="T7:T16" si="0">S7/$B7</f>
        <v>2.5555555555555554</v>
      </c>
      <c r="U7" s="395">
        <v>353</v>
      </c>
      <c r="V7" s="397">
        <f>U7/$B7</f>
        <v>3.9222222222222221</v>
      </c>
      <c r="W7" s="395">
        <v>305</v>
      </c>
      <c r="X7" s="397">
        <f>W7/$B7</f>
        <v>3.3888888888888888</v>
      </c>
      <c r="Y7" s="395">
        <v>240</v>
      </c>
      <c r="Z7" s="397">
        <f t="shared" ref="Z7:Z16" si="1">Y7/$B7</f>
        <v>2.6666666666666665</v>
      </c>
    </row>
    <row r="8" spans="1:26" ht="27" customHeight="1" x14ac:dyDescent="0.25">
      <c r="A8" s="532" t="s">
        <v>55</v>
      </c>
      <c r="B8" s="533" t="s">
        <v>102</v>
      </c>
      <c r="C8" s="500">
        <v>73</v>
      </c>
      <c r="D8" s="534"/>
      <c r="E8" s="500">
        <v>60</v>
      </c>
      <c r="F8" s="534"/>
      <c r="G8" s="500">
        <v>76</v>
      </c>
      <c r="H8" s="534"/>
      <c r="I8" s="500">
        <v>55</v>
      </c>
      <c r="J8" s="534"/>
      <c r="K8" s="500">
        <v>67</v>
      </c>
      <c r="L8" s="534"/>
      <c r="M8" s="500">
        <v>91</v>
      </c>
      <c r="N8" s="534"/>
      <c r="O8" s="500">
        <v>84</v>
      </c>
      <c r="P8" s="534"/>
      <c r="Q8" s="500">
        <v>59</v>
      </c>
      <c r="R8" s="534"/>
      <c r="S8" s="499">
        <v>61</v>
      </c>
      <c r="T8" s="397" t="e">
        <f t="shared" si="0"/>
        <v>#VALUE!</v>
      </c>
      <c r="U8" s="499">
        <v>54</v>
      </c>
      <c r="V8" s="397" t="e">
        <f t="shared" ref="V8:V16" si="2">U8/$B8</f>
        <v>#VALUE!</v>
      </c>
      <c r="W8" s="499">
        <v>69</v>
      </c>
      <c r="X8" s="397" t="e">
        <f t="shared" ref="X8:X16" si="3">W8/$B8</f>
        <v>#VALUE!</v>
      </c>
      <c r="Y8" s="499">
        <v>84</v>
      </c>
      <c r="Z8" s="397" t="e">
        <f t="shared" si="1"/>
        <v>#VALUE!</v>
      </c>
    </row>
    <row r="9" spans="1:26" x14ac:dyDescent="0.25">
      <c r="A9" s="532" t="s">
        <v>56</v>
      </c>
      <c r="B9" s="533">
        <v>90</v>
      </c>
      <c r="C9" s="500">
        <v>87</v>
      </c>
      <c r="D9" s="519">
        <f t="shared" ref="D9:D16" si="4">((C9/$B9))-1</f>
        <v>-3.3333333333333326E-2</v>
      </c>
      <c r="E9" s="500">
        <v>60</v>
      </c>
      <c r="F9" s="519">
        <f t="shared" ref="F9:F16" si="5">((E9/$B9))-1</f>
        <v>-0.33333333333333337</v>
      </c>
      <c r="G9" s="500">
        <v>56</v>
      </c>
      <c r="H9" s="519">
        <f t="shared" ref="H9:H16" si="6">((G9/$B9))-1</f>
        <v>-0.37777777777777777</v>
      </c>
      <c r="I9" s="500">
        <v>101</v>
      </c>
      <c r="J9" s="519">
        <f t="shared" ref="J9:J16" si="7">((I9/$B9))-1</f>
        <v>0.12222222222222223</v>
      </c>
      <c r="K9" s="500">
        <v>54</v>
      </c>
      <c r="L9" s="519">
        <f t="shared" ref="L9:L16" si="8">((K9/$B9))-1</f>
        <v>-0.4</v>
      </c>
      <c r="M9" s="500">
        <v>131</v>
      </c>
      <c r="N9" s="519">
        <f t="shared" ref="N9:N16" si="9">((M9/$B9))-1</f>
        <v>0.45555555555555549</v>
      </c>
      <c r="O9" s="500">
        <v>90</v>
      </c>
      <c r="P9" s="519">
        <f t="shared" ref="P9:P16" si="10">((O9/$B9))-1</f>
        <v>0</v>
      </c>
      <c r="Q9" s="500">
        <v>160</v>
      </c>
      <c r="R9" s="519">
        <f t="shared" ref="R9:R16" si="11">((Q9/$B9))-1</f>
        <v>0.77777777777777768</v>
      </c>
      <c r="S9" s="499">
        <v>204</v>
      </c>
      <c r="T9" s="397">
        <f t="shared" si="0"/>
        <v>2.2666666666666666</v>
      </c>
      <c r="U9" s="499">
        <v>71</v>
      </c>
      <c r="V9" s="397">
        <f t="shared" si="2"/>
        <v>0.78888888888888886</v>
      </c>
      <c r="W9" s="499">
        <v>179</v>
      </c>
      <c r="X9" s="397">
        <f t="shared" si="3"/>
        <v>1.9888888888888889</v>
      </c>
      <c r="Y9" s="499">
        <v>200</v>
      </c>
      <c r="Z9" s="397">
        <f t="shared" si="1"/>
        <v>2.2222222222222223</v>
      </c>
    </row>
    <row r="10" spans="1:26" x14ac:dyDescent="0.25">
      <c r="A10" s="532" t="s">
        <v>57</v>
      </c>
      <c r="B10" s="533">
        <v>60</v>
      </c>
      <c r="C10" s="500">
        <v>78</v>
      </c>
      <c r="D10" s="519">
        <f t="shared" si="4"/>
        <v>0.30000000000000004</v>
      </c>
      <c r="E10" s="500">
        <v>85</v>
      </c>
      <c r="F10" s="519">
        <f t="shared" si="5"/>
        <v>0.41666666666666674</v>
      </c>
      <c r="G10" s="500">
        <v>83</v>
      </c>
      <c r="H10" s="519">
        <f t="shared" si="6"/>
        <v>0.3833333333333333</v>
      </c>
      <c r="I10" s="500">
        <v>54</v>
      </c>
      <c r="J10" s="519">
        <f t="shared" si="7"/>
        <v>-9.9999999999999978E-2</v>
      </c>
      <c r="K10" s="500">
        <v>69</v>
      </c>
      <c r="L10" s="519">
        <f t="shared" si="8"/>
        <v>0.14999999999999991</v>
      </c>
      <c r="M10" s="500">
        <v>104</v>
      </c>
      <c r="N10" s="519">
        <f t="shared" si="9"/>
        <v>0.73333333333333339</v>
      </c>
      <c r="O10" s="500">
        <v>147</v>
      </c>
      <c r="P10" s="519">
        <f t="shared" si="10"/>
        <v>1.4500000000000002</v>
      </c>
      <c r="Q10" s="500">
        <v>127</v>
      </c>
      <c r="R10" s="519">
        <f t="shared" si="11"/>
        <v>1.1166666666666667</v>
      </c>
      <c r="S10" s="499">
        <v>58</v>
      </c>
      <c r="T10" s="397">
        <f t="shared" si="0"/>
        <v>0.96666666666666667</v>
      </c>
      <c r="U10" s="499">
        <v>37</v>
      </c>
      <c r="V10" s="397">
        <f t="shared" si="2"/>
        <v>0.6166666666666667</v>
      </c>
      <c r="W10" s="499">
        <v>81</v>
      </c>
      <c r="X10" s="397">
        <f t="shared" si="3"/>
        <v>1.35</v>
      </c>
      <c r="Y10" s="499">
        <v>51</v>
      </c>
      <c r="Z10" s="397">
        <f t="shared" si="1"/>
        <v>0.85</v>
      </c>
    </row>
    <row r="11" spans="1:26" x14ac:dyDescent="0.25">
      <c r="A11" s="532" t="s">
        <v>58</v>
      </c>
      <c r="B11" s="533">
        <v>126</v>
      </c>
      <c r="C11" s="500">
        <v>178</v>
      </c>
      <c r="D11" s="519">
        <f t="shared" si="4"/>
        <v>0.41269841269841279</v>
      </c>
      <c r="E11" s="500">
        <v>154</v>
      </c>
      <c r="F11" s="519">
        <f t="shared" si="5"/>
        <v>0.22222222222222232</v>
      </c>
      <c r="G11" s="500">
        <v>319</v>
      </c>
      <c r="H11" s="519">
        <f t="shared" si="6"/>
        <v>1.5317460317460316</v>
      </c>
      <c r="I11" s="500">
        <v>238</v>
      </c>
      <c r="J11" s="519">
        <f t="shared" si="7"/>
        <v>0.88888888888888884</v>
      </c>
      <c r="K11" s="500">
        <v>108</v>
      </c>
      <c r="L11" s="519">
        <f t="shared" si="8"/>
        <v>-0.1428571428571429</v>
      </c>
      <c r="M11" s="500">
        <v>164</v>
      </c>
      <c r="N11" s="519">
        <f t="shared" si="9"/>
        <v>0.30158730158730163</v>
      </c>
      <c r="O11" s="500">
        <v>55</v>
      </c>
      <c r="P11" s="519">
        <f t="shared" si="10"/>
        <v>-0.56349206349206349</v>
      </c>
      <c r="Q11" s="500">
        <v>364</v>
      </c>
      <c r="R11" s="519">
        <f t="shared" si="11"/>
        <v>1.8888888888888888</v>
      </c>
      <c r="S11" s="499">
        <v>182</v>
      </c>
      <c r="T11" s="397">
        <f t="shared" si="0"/>
        <v>1.4444444444444444</v>
      </c>
      <c r="U11" s="499">
        <v>157</v>
      </c>
      <c r="V11" s="397">
        <f t="shared" si="2"/>
        <v>1.246031746031746</v>
      </c>
      <c r="W11" s="499">
        <v>414</v>
      </c>
      <c r="X11" s="397">
        <f t="shared" si="3"/>
        <v>3.2857142857142856</v>
      </c>
      <c r="Y11" s="499">
        <v>139</v>
      </c>
      <c r="Z11" s="397">
        <f t="shared" si="1"/>
        <v>1.1031746031746033</v>
      </c>
    </row>
    <row r="12" spans="1:26" x14ac:dyDescent="0.25">
      <c r="A12" s="535" t="s">
        <v>59</v>
      </c>
      <c r="B12" s="533">
        <v>120</v>
      </c>
      <c r="C12" s="500">
        <v>294</v>
      </c>
      <c r="D12" s="519">
        <f t="shared" si="4"/>
        <v>1.4500000000000002</v>
      </c>
      <c r="E12" s="500">
        <v>235</v>
      </c>
      <c r="F12" s="519">
        <f t="shared" si="5"/>
        <v>0.95833333333333326</v>
      </c>
      <c r="G12" s="500">
        <v>400</v>
      </c>
      <c r="H12" s="519">
        <f t="shared" si="6"/>
        <v>2.3333333333333335</v>
      </c>
      <c r="I12" s="500">
        <v>349</v>
      </c>
      <c r="J12" s="519">
        <f t="shared" si="7"/>
        <v>1.9083333333333332</v>
      </c>
      <c r="K12" s="500">
        <v>340</v>
      </c>
      <c r="L12" s="519">
        <f t="shared" si="8"/>
        <v>1.8333333333333335</v>
      </c>
      <c r="M12" s="500">
        <v>474</v>
      </c>
      <c r="N12" s="519">
        <f t="shared" si="9"/>
        <v>2.95</v>
      </c>
      <c r="O12" s="500">
        <v>316</v>
      </c>
      <c r="P12" s="519">
        <f t="shared" si="10"/>
        <v>1.6333333333333333</v>
      </c>
      <c r="Q12" s="500">
        <v>368</v>
      </c>
      <c r="R12" s="519">
        <f t="shared" si="11"/>
        <v>2.0666666666666669</v>
      </c>
      <c r="S12" s="499">
        <v>403</v>
      </c>
      <c r="T12" s="397">
        <f t="shared" si="0"/>
        <v>3.3583333333333334</v>
      </c>
      <c r="U12" s="499">
        <v>333</v>
      </c>
      <c r="V12" s="397">
        <f t="shared" si="2"/>
        <v>2.7749999999999999</v>
      </c>
      <c r="W12" s="499">
        <v>328</v>
      </c>
      <c r="X12" s="397">
        <f t="shared" si="3"/>
        <v>2.7333333333333334</v>
      </c>
      <c r="Y12" s="499">
        <v>377</v>
      </c>
      <c r="Z12" s="397">
        <f t="shared" si="1"/>
        <v>3.1416666666666666</v>
      </c>
    </row>
    <row r="13" spans="1:26" ht="26.25" customHeight="1" x14ac:dyDescent="0.25">
      <c r="A13" s="535" t="s">
        <v>60</v>
      </c>
      <c r="B13" s="533">
        <v>120</v>
      </c>
      <c r="C13" s="500">
        <v>13</v>
      </c>
      <c r="D13" s="519">
        <f t="shared" si="4"/>
        <v>-0.89166666666666661</v>
      </c>
      <c r="E13" s="500">
        <v>36</v>
      </c>
      <c r="F13" s="519">
        <f t="shared" si="5"/>
        <v>-0.7</v>
      </c>
      <c r="G13" s="500">
        <v>68</v>
      </c>
      <c r="H13" s="519">
        <f t="shared" si="6"/>
        <v>-0.43333333333333335</v>
      </c>
      <c r="I13" s="500">
        <v>40</v>
      </c>
      <c r="J13" s="519">
        <f t="shared" si="7"/>
        <v>-0.66666666666666674</v>
      </c>
      <c r="K13" s="500">
        <v>24</v>
      </c>
      <c r="L13" s="519">
        <f t="shared" si="8"/>
        <v>-0.8</v>
      </c>
      <c r="M13" s="500">
        <v>129</v>
      </c>
      <c r="N13" s="519">
        <f t="shared" si="9"/>
        <v>7.4999999999999956E-2</v>
      </c>
      <c r="O13" s="500">
        <v>27</v>
      </c>
      <c r="P13" s="519">
        <f t="shared" si="10"/>
        <v>-0.77500000000000002</v>
      </c>
      <c r="Q13" s="500">
        <v>71</v>
      </c>
      <c r="R13" s="519">
        <f t="shared" si="11"/>
        <v>-0.40833333333333333</v>
      </c>
      <c r="S13" s="501">
        <v>59</v>
      </c>
      <c r="T13" s="397">
        <f t="shared" si="0"/>
        <v>0.49166666666666664</v>
      </c>
      <c r="U13" s="499">
        <v>47</v>
      </c>
      <c r="V13" s="397">
        <f t="shared" si="2"/>
        <v>0.39166666666666666</v>
      </c>
      <c r="W13" s="499">
        <v>93</v>
      </c>
      <c r="X13" s="397">
        <f t="shared" si="3"/>
        <v>0.77500000000000002</v>
      </c>
      <c r="Y13" s="499">
        <v>142</v>
      </c>
      <c r="Z13" s="397">
        <f t="shared" si="1"/>
        <v>1.1833333333333333</v>
      </c>
    </row>
    <row r="14" spans="1:26" ht="24" x14ac:dyDescent="0.25">
      <c r="A14" s="532" t="s">
        <v>61</v>
      </c>
      <c r="B14" s="533">
        <v>80</v>
      </c>
      <c r="C14" s="500">
        <v>32</v>
      </c>
      <c r="D14" s="519">
        <f t="shared" si="4"/>
        <v>-0.6</v>
      </c>
      <c r="E14" s="500">
        <v>23</v>
      </c>
      <c r="F14" s="519">
        <f>((E14/$B14))-1</f>
        <v>-0.71250000000000002</v>
      </c>
      <c r="G14" s="500">
        <v>76</v>
      </c>
      <c r="H14" s="519">
        <f t="shared" si="6"/>
        <v>-5.0000000000000044E-2</v>
      </c>
      <c r="I14" s="500">
        <v>102</v>
      </c>
      <c r="J14" s="519">
        <f t="shared" si="7"/>
        <v>0.27499999999999991</v>
      </c>
      <c r="K14" s="500">
        <v>84</v>
      </c>
      <c r="L14" s="519">
        <f t="shared" si="8"/>
        <v>5.0000000000000044E-2</v>
      </c>
      <c r="M14" s="500">
        <v>89</v>
      </c>
      <c r="N14" s="519">
        <f t="shared" si="9"/>
        <v>0.11250000000000004</v>
      </c>
      <c r="O14" s="500">
        <v>33</v>
      </c>
      <c r="P14" s="519">
        <f t="shared" si="10"/>
        <v>-0.58750000000000002</v>
      </c>
      <c r="Q14" s="500">
        <v>99</v>
      </c>
      <c r="R14" s="519">
        <f>((Q14/$B14))-1</f>
        <v>0.23750000000000004</v>
      </c>
      <c r="S14" s="505">
        <v>77</v>
      </c>
      <c r="T14" s="508">
        <f t="shared" si="0"/>
        <v>0.96250000000000002</v>
      </c>
      <c r="U14" s="501">
        <v>98</v>
      </c>
      <c r="V14" s="508">
        <f t="shared" si="2"/>
        <v>1.2250000000000001</v>
      </c>
      <c r="W14" s="501">
        <v>75</v>
      </c>
      <c r="X14" s="508">
        <f t="shared" si="3"/>
        <v>0.9375</v>
      </c>
      <c r="Y14" s="501">
        <v>131</v>
      </c>
      <c r="Z14" s="508">
        <f t="shared" si="1"/>
        <v>1.6375</v>
      </c>
    </row>
    <row r="15" spans="1:26" ht="15.75" thickBot="1" x14ac:dyDescent="0.3">
      <c r="A15" s="532" t="s">
        <v>273</v>
      </c>
      <c r="B15" s="533">
        <v>10</v>
      </c>
      <c r="C15" s="500"/>
      <c r="D15" s="519">
        <f t="shared" ref="D15" si="12">C15/$B15</f>
        <v>0</v>
      </c>
      <c r="E15" s="500"/>
      <c r="F15" s="519">
        <f t="shared" ref="F15" si="13">E15/$B15</f>
        <v>0</v>
      </c>
      <c r="G15" s="500"/>
      <c r="H15" s="519">
        <f t="shared" ref="H15" si="14">G15/$B15</f>
        <v>0</v>
      </c>
      <c r="I15" s="536">
        <f t="shared" ref="I15" si="15">SUM(C15,E15,G15)</f>
        <v>0</v>
      </c>
      <c r="J15" s="537">
        <f t="shared" ref="J15" si="16">I15/($B15*3)</f>
        <v>0</v>
      </c>
      <c r="K15" s="500"/>
      <c r="L15" s="519">
        <f t="shared" ref="L15" si="17">K15/$B15</f>
        <v>0</v>
      </c>
      <c r="M15" s="500"/>
      <c r="N15" s="519">
        <f t="shared" ref="N15" si="18">M15/$B15</f>
        <v>0</v>
      </c>
      <c r="O15" s="536"/>
      <c r="P15" s="537">
        <f t="shared" ref="P15" si="19">O15/($B15*3)</f>
        <v>0</v>
      </c>
      <c r="Q15" s="538"/>
      <c r="R15" s="538"/>
      <c r="S15" s="505">
        <v>10</v>
      </c>
      <c r="T15" s="508">
        <f t="shared" si="0"/>
        <v>1</v>
      </c>
      <c r="U15" s="501">
        <v>12</v>
      </c>
      <c r="V15" s="508">
        <f t="shared" si="2"/>
        <v>1.2</v>
      </c>
      <c r="W15" s="501">
        <v>19</v>
      </c>
      <c r="X15" s="508">
        <f t="shared" si="3"/>
        <v>1.9</v>
      </c>
      <c r="Y15" s="501">
        <v>32</v>
      </c>
      <c r="Z15" s="508">
        <f t="shared" si="1"/>
        <v>3.2</v>
      </c>
    </row>
    <row r="16" spans="1:26" ht="15.75" thickBot="1" x14ac:dyDescent="0.3">
      <c r="A16" s="539" t="s">
        <v>7</v>
      </c>
      <c r="B16" s="533">
        <f>SUM(B7:B14)</f>
        <v>686</v>
      </c>
      <c r="C16" s="518">
        <f>SUM(C7:C15)</f>
        <v>1016</v>
      </c>
      <c r="D16" s="519">
        <f t="shared" si="4"/>
        <v>0.48104956268221577</v>
      </c>
      <c r="E16" s="518">
        <f>SUM(E7:E14)</f>
        <v>999</v>
      </c>
      <c r="F16" s="519">
        <f t="shared" si="5"/>
        <v>0.4562682215743441</v>
      </c>
      <c r="G16" s="518">
        <f>SUM(G7:G14)</f>
        <v>1474</v>
      </c>
      <c r="H16" s="519">
        <f t="shared" si="6"/>
        <v>1.1486880466472305</v>
      </c>
      <c r="I16" s="518">
        <f>SUM(I7:I14)</f>
        <v>1162</v>
      </c>
      <c r="J16" s="519">
        <f t="shared" si="7"/>
        <v>0.69387755102040827</v>
      </c>
      <c r="K16" s="518">
        <f>SUM(K7:K14)</f>
        <v>1050</v>
      </c>
      <c r="L16" s="519">
        <f t="shared" si="8"/>
        <v>0.53061224489795911</v>
      </c>
      <c r="M16" s="518">
        <f>SUM(M7:M14)</f>
        <v>1480</v>
      </c>
      <c r="N16" s="519">
        <f t="shared" si="9"/>
        <v>1.1574344023323615</v>
      </c>
      <c r="O16" s="518">
        <f>SUM(O7:O14)</f>
        <v>1111</v>
      </c>
      <c r="P16" s="519">
        <f t="shared" si="10"/>
        <v>0.61953352769679304</v>
      </c>
      <c r="Q16" s="518">
        <f>SUM(Q7:Q14)</f>
        <v>1537</v>
      </c>
      <c r="R16" s="519">
        <f t="shared" si="11"/>
        <v>1.240524781341108</v>
      </c>
      <c r="S16" s="524">
        <f>SUM(S7:S14)</f>
        <v>1274</v>
      </c>
      <c r="T16" s="525">
        <f t="shared" si="0"/>
        <v>1.8571428571428572</v>
      </c>
      <c r="U16" s="524">
        <f>SUM(U7:U14)</f>
        <v>1150</v>
      </c>
      <c r="V16" s="525">
        <f t="shared" si="2"/>
        <v>1.6763848396501457</v>
      </c>
      <c r="W16" s="524">
        <f>SUM(W7:W15)</f>
        <v>1563</v>
      </c>
      <c r="X16" s="525">
        <f t="shared" si="3"/>
        <v>2.2784256559766765</v>
      </c>
      <c r="Y16" s="524">
        <f>SUM(Y7:Y15)</f>
        <v>1396</v>
      </c>
      <c r="Z16" s="525">
        <f t="shared" si="1"/>
        <v>2.0349854227405246</v>
      </c>
    </row>
    <row r="18" spans="1:1" ht="15.75" x14ac:dyDescent="0.25">
      <c r="A18" s="13"/>
    </row>
  </sheetData>
  <mergeCells count="3">
    <mergeCell ref="A5:Z5"/>
    <mergeCell ref="A2:Z2"/>
    <mergeCell ref="A3:Z3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>&amp;LFonte: Sistema WEBSAASS&amp;RPag.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Z13"/>
  <sheetViews>
    <sheetView workbookViewId="0">
      <selection activeCell="A5" sqref="A5:Z13"/>
    </sheetView>
  </sheetViews>
  <sheetFormatPr defaultColWidth="8.85546875" defaultRowHeight="15" x14ac:dyDescent="0.25"/>
  <cols>
    <col min="1" max="1" width="39.42578125" bestFit="1" customWidth="1"/>
    <col min="3" max="3" width="5.42578125" bestFit="1" customWidth="1"/>
    <col min="4" max="4" width="7.5703125" bestFit="1" customWidth="1"/>
    <col min="5" max="5" width="5.42578125" bestFit="1" customWidth="1"/>
    <col min="6" max="6" width="7.5703125" bestFit="1" customWidth="1"/>
    <col min="7" max="7" width="5.42578125" style="28" bestFit="1" customWidth="1"/>
    <col min="8" max="8" width="7.5703125" bestFit="1" customWidth="1"/>
    <col min="9" max="9" width="5.42578125" bestFit="1" customWidth="1"/>
    <col min="10" max="10" width="7.5703125" bestFit="1" customWidth="1"/>
    <col min="11" max="11" width="5.42578125" bestFit="1" customWidth="1"/>
    <col min="12" max="12" width="7.5703125" bestFit="1" customWidth="1"/>
    <col min="13" max="13" width="5.42578125" bestFit="1" customWidth="1"/>
    <col min="14" max="14" width="7.5703125" bestFit="1" customWidth="1"/>
    <col min="15" max="15" width="5.42578125" bestFit="1" customWidth="1"/>
    <col min="16" max="16" width="7.5703125" bestFit="1" customWidth="1"/>
    <col min="17" max="17" width="5.42578125" bestFit="1" customWidth="1"/>
    <col min="18" max="18" width="8.140625" bestFit="1" customWidth="1"/>
    <col min="19" max="19" width="5.42578125" bestFit="1" customWidth="1"/>
    <col min="20" max="20" width="7.5703125" bestFit="1" customWidth="1"/>
    <col min="21" max="21" width="5.42578125" bestFit="1" customWidth="1"/>
    <col min="22" max="22" width="7.5703125" bestFit="1" customWidth="1"/>
    <col min="23" max="23" width="5.42578125" bestFit="1" customWidth="1"/>
    <col min="24" max="24" width="7.5703125" bestFit="1" customWidth="1"/>
    <col min="25" max="25" width="5.42578125" bestFit="1" customWidth="1"/>
    <col min="26" max="26" width="7.5703125" bestFit="1" customWidth="1"/>
  </cols>
  <sheetData>
    <row r="2" spans="1:26" ht="18" x14ac:dyDescent="0.35">
      <c r="A2" s="584" t="s">
        <v>276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</row>
    <row r="3" spans="1:26" ht="18" x14ac:dyDescent="0.35">
      <c r="A3" s="584" t="s">
        <v>0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</row>
    <row r="5" spans="1:26" ht="15.75" x14ac:dyDescent="0.25">
      <c r="A5" s="585" t="s">
        <v>292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</row>
    <row r="6" spans="1:26" ht="24.75" thickBot="1" x14ac:dyDescent="0.3">
      <c r="A6" s="226" t="s">
        <v>15</v>
      </c>
      <c r="B6" s="227" t="s">
        <v>16</v>
      </c>
      <c r="C6" s="282" t="s">
        <v>242</v>
      </c>
      <c r="D6" s="283" t="s">
        <v>1</v>
      </c>
      <c r="E6" s="282" t="s">
        <v>243</v>
      </c>
      <c r="F6" s="283" t="s">
        <v>1</v>
      </c>
      <c r="G6" s="282" t="s">
        <v>263</v>
      </c>
      <c r="H6" s="283" t="s">
        <v>1</v>
      </c>
      <c r="I6" s="282" t="s">
        <v>264</v>
      </c>
      <c r="J6" s="283" t="s">
        <v>1</v>
      </c>
      <c r="K6" s="282" t="s">
        <v>265</v>
      </c>
      <c r="L6" s="283" t="s">
        <v>1</v>
      </c>
      <c r="M6" s="282" t="s">
        <v>267</v>
      </c>
      <c r="N6" s="283" t="s">
        <v>1</v>
      </c>
      <c r="O6" s="282" t="s">
        <v>268</v>
      </c>
      <c r="P6" s="283" t="s">
        <v>1</v>
      </c>
      <c r="Q6" s="282" t="s">
        <v>2</v>
      </c>
      <c r="R6" s="283" t="s">
        <v>1</v>
      </c>
      <c r="S6" s="282" t="s">
        <v>3</v>
      </c>
      <c r="T6" s="283" t="s">
        <v>1</v>
      </c>
      <c r="U6" s="282" t="s">
        <v>4</v>
      </c>
      <c r="V6" s="283" t="s">
        <v>1</v>
      </c>
      <c r="W6" s="282" t="s">
        <v>5</v>
      </c>
      <c r="X6" s="283" t="s">
        <v>1</v>
      </c>
      <c r="Y6" s="282" t="s">
        <v>6</v>
      </c>
      <c r="Z6" s="283" t="s">
        <v>1</v>
      </c>
    </row>
    <row r="7" spans="1:26" ht="15.75" thickTop="1" x14ac:dyDescent="0.25">
      <c r="A7" s="228" t="s">
        <v>9</v>
      </c>
      <c r="B7" s="1">
        <v>666</v>
      </c>
      <c r="C7" s="395">
        <v>586</v>
      </c>
      <c r="D7" s="397">
        <f>((C7/$B7))-1</f>
        <v>-0.12012012012012008</v>
      </c>
      <c r="E7" s="395">
        <v>557</v>
      </c>
      <c r="F7" s="397">
        <f>((E7/$B7))-1</f>
        <v>-0.16366366366366369</v>
      </c>
      <c r="G7" s="2">
        <v>645</v>
      </c>
      <c r="H7" s="5">
        <f>((G7/$B7))-1</f>
        <v>-3.1531531531531543E-2</v>
      </c>
      <c r="I7" s="395">
        <v>461</v>
      </c>
      <c r="J7" s="5">
        <f>((I7/$B7))-1</f>
        <v>-0.30780780780780781</v>
      </c>
      <c r="K7" s="395">
        <v>563</v>
      </c>
      <c r="L7" s="5">
        <f>((K7/$B7))-1</f>
        <v>-0.15465465465465467</v>
      </c>
      <c r="M7" s="395">
        <v>651</v>
      </c>
      <c r="N7" s="5">
        <f>((M7/$B7))-1</f>
        <v>-2.2522522522522515E-2</v>
      </c>
      <c r="O7" s="395">
        <v>619</v>
      </c>
      <c r="P7" s="5">
        <f>((O7/$B7))-1</f>
        <v>-7.057057057057059E-2</v>
      </c>
      <c r="Q7" s="395">
        <v>730</v>
      </c>
      <c r="R7" s="5">
        <f>((Q7/$B7))-1</f>
        <v>9.6096096096096151E-2</v>
      </c>
      <c r="S7" s="395">
        <v>720</v>
      </c>
      <c r="T7" s="397">
        <f t="shared" ref="T7:T13" si="0">S7/$B7</f>
        <v>1.0810810810810811</v>
      </c>
      <c r="U7" s="395">
        <v>539</v>
      </c>
      <c r="V7" s="397">
        <f t="shared" ref="V7:V13" si="1">U7/$B7</f>
        <v>0.80930930930930933</v>
      </c>
      <c r="W7" s="395">
        <v>555</v>
      </c>
      <c r="X7" s="397">
        <f t="shared" ref="X7:X13" si="2">W7/$B7</f>
        <v>0.83333333333333337</v>
      </c>
      <c r="Y7" s="395">
        <v>514</v>
      </c>
      <c r="Z7" s="397">
        <f t="shared" ref="Z7:Z13" si="3">Y7/$B7</f>
        <v>0.77177177177177181</v>
      </c>
    </row>
    <row r="8" spans="1:26" x14ac:dyDescent="0.25">
      <c r="A8" s="228" t="s">
        <v>10</v>
      </c>
      <c r="B8" s="229">
        <v>2664</v>
      </c>
      <c r="C8" s="499">
        <v>1906</v>
      </c>
      <c r="D8" s="397">
        <f t="shared" ref="D8:D13" si="4">((C8/$B8))-1</f>
        <v>-0.28453453453453459</v>
      </c>
      <c r="E8" s="499">
        <v>1818</v>
      </c>
      <c r="F8" s="397">
        <f t="shared" ref="F8:F13" si="5">((E8/$B8))-1</f>
        <v>-0.31756756756756754</v>
      </c>
      <c r="G8" s="230">
        <v>2284</v>
      </c>
      <c r="H8" s="5">
        <f t="shared" ref="H8:H13" si="6">((G8/$B8))-1</f>
        <v>-0.14264264264264259</v>
      </c>
      <c r="I8" s="476">
        <v>1594</v>
      </c>
      <c r="J8" s="5">
        <f t="shared" ref="J8:J13" si="7">((I8/$B8))-1</f>
        <v>-0.40165165165165162</v>
      </c>
      <c r="K8" s="476">
        <v>2184</v>
      </c>
      <c r="L8" s="5">
        <f t="shared" ref="L8:L13" si="8">((K8/$B8))-1</f>
        <v>-0.18018018018018023</v>
      </c>
      <c r="M8" s="476">
        <v>2223</v>
      </c>
      <c r="N8" s="5">
        <f t="shared" ref="N8:N13" si="9">((M8/$B8))-1</f>
        <v>-0.16554054054054057</v>
      </c>
      <c r="O8" s="476">
        <v>2064</v>
      </c>
      <c r="P8" s="5">
        <f t="shared" ref="P8:P13" si="10">((O8/$B8))-1</f>
        <v>-0.22522522522522526</v>
      </c>
      <c r="Q8" s="476">
        <v>2542</v>
      </c>
      <c r="R8" s="5">
        <f t="shared" ref="R8:R13" si="11">((Q8/$B8))-1</f>
        <v>-4.5795795795795846E-2</v>
      </c>
      <c r="S8" s="499">
        <v>2468</v>
      </c>
      <c r="T8" s="507">
        <f t="shared" si="0"/>
        <v>0.92642642642642647</v>
      </c>
      <c r="U8" s="499">
        <v>1678</v>
      </c>
      <c r="V8" s="507">
        <f t="shared" si="1"/>
        <v>0.62987987987987992</v>
      </c>
      <c r="W8" s="499">
        <v>1935</v>
      </c>
      <c r="X8" s="507">
        <f t="shared" si="2"/>
        <v>0.72635135135135132</v>
      </c>
      <c r="Y8" s="499">
        <v>1799</v>
      </c>
      <c r="Z8" s="507">
        <f t="shared" si="3"/>
        <v>0.6753003003003003</v>
      </c>
    </row>
    <row r="9" spans="1:26" x14ac:dyDescent="0.25">
      <c r="A9" s="228" t="s">
        <v>11</v>
      </c>
      <c r="B9" s="229">
        <v>1052</v>
      </c>
      <c r="C9" s="499">
        <v>2536</v>
      </c>
      <c r="D9" s="397">
        <f t="shared" si="4"/>
        <v>1.4106463878326996</v>
      </c>
      <c r="E9" s="499">
        <v>2635</v>
      </c>
      <c r="F9" s="397">
        <f t="shared" si="5"/>
        <v>1.5047528517110265</v>
      </c>
      <c r="G9" s="230">
        <v>3434</v>
      </c>
      <c r="H9" s="5">
        <f t="shared" si="6"/>
        <v>2.2642585551330798</v>
      </c>
      <c r="I9" s="476">
        <v>3184</v>
      </c>
      <c r="J9" s="5">
        <f t="shared" si="7"/>
        <v>2.0266159695817492</v>
      </c>
      <c r="K9" s="476">
        <v>3161</v>
      </c>
      <c r="L9" s="5">
        <f t="shared" si="8"/>
        <v>2.0047528517110265</v>
      </c>
      <c r="M9" s="476">
        <v>3220</v>
      </c>
      <c r="N9" s="5">
        <f t="shared" si="9"/>
        <v>2.0608365019011408</v>
      </c>
      <c r="O9" s="476">
        <v>3182</v>
      </c>
      <c r="P9" s="5">
        <f t="shared" si="10"/>
        <v>2.0247148288973382</v>
      </c>
      <c r="Q9" s="476">
        <v>3208</v>
      </c>
      <c r="R9" s="5">
        <f t="shared" si="11"/>
        <v>2.0494296577946769</v>
      </c>
      <c r="S9" s="499">
        <v>2904</v>
      </c>
      <c r="T9" s="507">
        <f t="shared" si="0"/>
        <v>2.7604562737642584</v>
      </c>
      <c r="U9" s="499">
        <v>2833</v>
      </c>
      <c r="V9" s="507">
        <f t="shared" si="1"/>
        <v>2.6929657794676807</v>
      </c>
      <c r="W9" s="499">
        <v>2457</v>
      </c>
      <c r="X9" s="507">
        <f t="shared" si="2"/>
        <v>2.335551330798479</v>
      </c>
      <c r="Y9" s="499">
        <v>2615</v>
      </c>
      <c r="Z9" s="507">
        <f t="shared" si="3"/>
        <v>2.4857414448669202</v>
      </c>
    </row>
    <row r="10" spans="1:26" x14ac:dyDescent="0.25">
      <c r="A10" s="228" t="s">
        <v>12</v>
      </c>
      <c r="B10" s="229">
        <v>526</v>
      </c>
      <c r="C10" s="499">
        <v>280</v>
      </c>
      <c r="D10" s="397">
        <f t="shared" si="4"/>
        <v>-0.46768060836501901</v>
      </c>
      <c r="E10" s="499">
        <v>784</v>
      </c>
      <c r="F10" s="397">
        <f t="shared" si="5"/>
        <v>0.49049429657794685</v>
      </c>
      <c r="G10" s="230">
        <v>1156</v>
      </c>
      <c r="H10" s="5">
        <f t="shared" si="6"/>
        <v>1.1977186311787071</v>
      </c>
      <c r="I10" s="476">
        <v>1117</v>
      </c>
      <c r="J10" s="5">
        <f t="shared" si="7"/>
        <v>1.123574144486692</v>
      </c>
      <c r="K10" s="476">
        <v>908</v>
      </c>
      <c r="L10" s="5">
        <f t="shared" si="8"/>
        <v>0.72623574144486702</v>
      </c>
      <c r="M10" s="476">
        <v>1262</v>
      </c>
      <c r="N10" s="5">
        <f t="shared" si="9"/>
        <v>1.3992395437262357</v>
      </c>
      <c r="O10" s="476">
        <v>1251</v>
      </c>
      <c r="P10" s="5">
        <f t="shared" si="10"/>
        <v>1.3783269961977185</v>
      </c>
      <c r="Q10" s="476">
        <v>1417</v>
      </c>
      <c r="R10" s="5">
        <f t="shared" si="11"/>
        <v>1.6939163498098861</v>
      </c>
      <c r="S10" s="499">
        <v>1533</v>
      </c>
      <c r="T10" s="507">
        <f t="shared" si="0"/>
        <v>2.914448669201521</v>
      </c>
      <c r="U10" s="499">
        <v>1455</v>
      </c>
      <c r="V10" s="507">
        <f t="shared" si="1"/>
        <v>2.7661596958174903</v>
      </c>
      <c r="W10" s="499">
        <v>1453</v>
      </c>
      <c r="X10" s="507">
        <f t="shared" si="2"/>
        <v>2.7623574144486693</v>
      </c>
      <c r="Y10" s="499">
        <v>1217</v>
      </c>
      <c r="Z10" s="507">
        <f t="shared" si="3"/>
        <v>2.3136882129277567</v>
      </c>
    </row>
    <row r="11" spans="1:26" x14ac:dyDescent="0.25">
      <c r="A11" s="231" t="s">
        <v>13</v>
      </c>
      <c r="B11" s="232">
        <v>250</v>
      </c>
      <c r="C11" s="501">
        <v>424</v>
      </c>
      <c r="D11" s="491">
        <f t="shared" si="4"/>
        <v>0.69599999999999995</v>
      </c>
      <c r="E11" s="499">
        <v>410</v>
      </c>
      <c r="F11" s="491">
        <f t="shared" si="5"/>
        <v>0.6399999999999999</v>
      </c>
      <c r="G11" s="233">
        <v>466</v>
      </c>
      <c r="H11" s="50">
        <f t="shared" si="6"/>
        <v>0.8640000000000001</v>
      </c>
      <c r="I11" s="476">
        <v>388</v>
      </c>
      <c r="J11" s="50">
        <f t="shared" si="7"/>
        <v>0.55200000000000005</v>
      </c>
      <c r="K11" s="476">
        <v>432</v>
      </c>
      <c r="L11" s="50">
        <f t="shared" si="8"/>
        <v>0.72799999999999998</v>
      </c>
      <c r="M11" s="476">
        <v>473</v>
      </c>
      <c r="N11" s="50">
        <f t="shared" si="9"/>
        <v>0.8919999999999999</v>
      </c>
      <c r="O11" s="476">
        <v>430</v>
      </c>
      <c r="P11" s="289">
        <f t="shared" si="10"/>
        <v>0.72</v>
      </c>
      <c r="Q11" s="476">
        <v>172</v>
      </c>
      <c r="R11" s="289">
        <f t="shared" si="11"/>
        <v>-0.31200000000000006</v>
      </c>
      <c r="S11" s="501">
        <v>322</v>
      </c>
      <c r="T11" s="507">
        <f t="shared" si="0"/>
        <v>1.288</v>
      </c>
      <c r="U11" s="499">
        <v>412</v>
      </c>
      <c r="V11" s="507">
        <f t="shared" si="1"/>
        <v>1.6479999999999999</v>
      </c>
      <c r="W11" s="499">
        <v>434</v>
      </c>
      <c r="X11" s="507">
        <f t="shared" si="2"/>
        <v>1.736</v>
      </c>
      <c r="Y11" s="499">
        <v>408</v>
      </c>
      <c r="Z11" s="507">
        <f t="shared" si="3"/>
        <v>1.6319999999999999</v>
      </c>
    </row>
    <row r="12" spans="1:26" ht="15.75" thickBot="1" x14ac:dyDescent="0.3">
      <c r="A12" s="234" t="s">
        <v>14</v>
      </c>
      <c r="B12" s="235">
        <v>789</v>
      </c>
      <c r="C12" s="505">
        <v>259</v>
      </c>
      <c r="D12" s="506">
        <f t="shared" si="4"/>
        <v>-0.67173637515842843</v>
      </c>
      <c r="E12" s="509">
        <v>514</v>
      </c>
      <c r="F12" s="506">
        <f t="shared" si="5"/>
        <v>-0.34854245880861845</v>
      </c>
      <c r="G12" s="236">
        <v>510</v>
      </c>
      <c r="H12" s="237">
        <f t="shared" si="6"/>
        <v>-0.35361216730038025</v>
      </c>
      <c r="I12" s="477">
        <v>552</v>
      </c>
      <c r="J12" s="237">
        <f t="shared" si="7"/>
        <v>-0.30038022813688214</v>
      </c>
      <c r="K12" s="477">
        <v>631</v>
      </c>
      <c r="L12" s="237">
        <f t="shared" si="8"/>
        <v>-0.2002534854245881</v>
      </c>
      <c r="M12" s="477">
        <v>630</v>
      </c>
      <c r="N12" s="237">
        <f t="shared" si="9"/>
        <v>-0.20152091254752846</v>
      </c>
      <c r="O12" s="477">
        <v>633</v>
      </c>
      <c r="P12" s="237">
        <f t="shared" si="10"/>
        <v>-0.19771863117870725</v>
      </c>
      <c r="Q12" s="477">
        <v>666</v>
      </c>
      <c r="R12" s="237">
        <f t="shared" si="11"/>
        <v>-0.155893536121673</v>
      </c>
      <c r="S12" s="505">
        <v>621</v>
      </c>
      <c r="T12" s="530">
        <f t="shared" si="0"/>
        <v>0.78707224334600756</v>
      </c>
      <c r="U12" s="509">
        <v>558</v>
      </c>
      <c r="V12" s="530">
        <f t="shared" si="1"/>
        <v>0.70722433460076051</v>
      </c>
      <c r="W12" s="509">
        <v>466</v>
      </c>
      <c r="X12" s="530">
        <f t="shared" si="2"/>
        <v>0.59062103929024079</v>
      </c>
      <c r="Y12" s="509">
        <v>490</v>
      </c>
      <c r="Z12" s="508">
        <f t="shared" si="3"/>
        <v>0.62103929024081117</v>
      </c>
    </row>
    <row r="13" spans="1:26" ht="15.75" thickBot="1" x14ac:dyDescent="0.3">
      <c r="A13" s="56" t="s">
        <v>7</v>
      </c>
      <c r="B13" s="59">
        <f>SUM(B7:B12)</f>
        <v>5947</v>
      </c>
      <c r="C13" s="63">
        <f>SUM(C7:C12)</f>
        <v>5991</v>
      </c>
      <c r="D13" s="77">
        <f t="shared" si="4"/>
        <v>7.3986884143264486E-3</v>
      </c>
      <c r="E13" s="63">
        <f>SUM(E7:E12)</f>
        <v>6718</v>
      </c>
      <c r="F13" s="77">
        <f t="shared" si="5"/>
        <v>0.12964519926013107</v>
      </c>
      <c r="G13" s="63">
        <f>SUM(G7:G12)</f>
        <v>8495</v>
      </c>
      <c r="H13" s="77">
        <f t="shared" si="6"/>
        <v>0.42845131999327402</v>
      </c>
      <c r="I13" s="63">
        <f>SUM(I7:I12)</f>
        <v>7296</v>
      </c>
      <c r="J13" s="77">
        <f t="shared" si="7"/>
        <v>0.22683706070287535</v>
      </c>
      <c r="K13" s="63">
        <f>SUM(K7:K12)</f>
        <v>7879</v>
      </c>
      <c r="L13" s="77">
        <f t="shared" si="8"/>
        <v>0.32486968219270218</v>
      </c>
      <c r="M13" s="63">
        <f>SUM(M7:M12)</f>
        <v>8459</v>
      </c>
      <c r="N13" s="77">
        <f t="shared" si="9"/>
        <v>0.42239784765427957</v>
      </c>
      <c r="O13" s="63">
        <f>SUM(O7:O12)</f>
        <v>8179</v>
      </c>
      <c r="P13" s="77">
        <f t="shared" si="10"/>
        <v>0.37531528501765599</v>
      </c>
      <c r="Q13" s="63">
        <f>SUM(Q7:Q12)</f>
        <v>8735</v>
      </c>
      <c r="R13" s="77">
        <f t="shared" si="11"/>
        <v>0.46880780225323693</v>
      </c>
      <c r="S13" s="63">
        <f>SUM(S7:S12)</f>
        <v>8568</v>
      </c>
      <c r="T13" s="492">
        <f t="shared" si="0"/>
        <v>1.4407264166806792</v>
      </c>
      <c r="U13" s="504">
        <f>SUM(U7:U12)</f>
        <v>7475</v>
      </c>
      <c r="V13" s="492">
        <f t="shared" si="1"/>
        <v>1.256936270388431</v>
      </c>
      <c r="W13" s="504">
        <f>SUM(W7:W12)</f>
        <v>7300</v>
      </c>
      <c r="X13" s="492">
        <f t="shared" si="2"/>
        <v>1.2275096687405413</v>
      </c>
      <c r="Y13" s="524">
        <f>SUM(Y7:Y12)</f>
        <v>7043</v>
      </c>
      <c r="Z13" s="525">
        <f t="shared" si="3"/>
        <v>1.1842946023204977</v>
      </c>
    </row>
  </sheetData>
  <mergeCells count="3">
    <mergeCell ref="A5:Z5"/>
    <mergeCell ref="A2:Z2"/>
    <mergeCell ref="A3:Z3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>&amp;LFonte: Sistema WEBSAASS&amp;RPag.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Z15"/>
  <sheetViews>
    <sheetView workbookViewId="0">
      <selection activeCell="A5" sqref="A5:Z15"/>
    </sheetView>
  </sheetViews>
  <sheetFormatPr defaultColWidth="8.85546875" defaultRowHeight="15" x14ac:dyDescent="0.25"/>
  <cols>
    <col min="1" max="1" width="39.42578125" bestFit="1" customWidth="1"/>
    <col min="3" max="3" width="5.42578125" bestFit="1" customWidth="1"/>
    <col min="4" max="4" width="7.140625" bestFit="1" customWidth="1"/>
    <col min="5" max="5" width="5.42578125" bestFit="1" customWidth="1"/>
    <col min="6" max="6" width="7.140625" bestFit="1" customWidth="1"/>
    <col min="7" max="7" width="5.42578125" bestFit="1" customWidth="1"/>
    <col min="8" max="8" width="7.140625" bestFit="1" customWidth="1"/>
    <col min="9" max="9" width="5.42578125" bestFit="1" customWidth="1"/>
    <col min="10" max="10" width="7.140625" bestFit="1" customWidth="1"/>
    <col min="11" max="11" width="5.42578125" bestFit="1" customWidth="1"/>
    <col min="12" max="12" width="7.140625" bestFit="1" customWidth="1"/>
    <col min="13" max="13" width="5.42578125" bestFit="1" customWidth="1"/>
    <col min="14" max="14" width="7.140625" bestFit="1" customWidth="1"/>
    <col min="15" max="15" width="5.42578125" bestFit="1" customWidth="1"/>
    <col min="16" max="16" width="7.140625" bestFit="1" customWidth="1"/>
    <col min="17" max="17" width="5.42578125" bestFit="1" customWidth="1"/>
    <col min="18" max="18" width="7.140625" bestFit="1" customWidth="1"/>
    <col min="19" max="19" width="5.42578125" bestFit="1" customWidth="1"/>
    <col min="20" max="20" width="7.5703125" bestFit="1" customWidth="1"/>
    <col min="21" max="21" width="5.42578125" bestFit="1" customWidth="1"/>
    <col min="22" max="22" width="7.5703125" bestFit="1" customWidth="1"/>
    <col min="23" max="23" width="5.42578125" bestFit="1" customWidth="1"/>
    <col min="24" max="24" width="7.5703125" bestFit="1" customWidth="1"/>
    <col min="25" max="25" width="5.42578125" bestFit="1" customWidth="1"/>
    <col min="26" max="26" width="7.5703125" bestFit="1" customWidth="1"/>
  </cols>
  <sheetData>
    <row r="2" spans="1:26" ht="18" x14ac:dyDescent="0.25">
      <c r="A2" s="587" t="s">
        <v>276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</row>
    <row r="3" spans="1:26" ht="18" x14ac:dyDescent="0.25">
      <c r="A3" s="587" t="s">
        <v>246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</row>
    <row r="5" spans="1:26" ht="15.75" x14ac:dyDescent="0.25">
      <c r="A5" s="585" t="s">
        <v>291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</row>
    <row r="6" spans="1:26" ht="24.75" thickBot="1" x14ac:dyDescent="0.3">
      <c r="A6" s="224" t="s">
        <v>15</v>
      </c>
      <c r="B6" s="225" t="s">
        <v>16</v>
      </c>
      <c r="C6" s="510" t="s">
        <v>242</v>
      </c>
      <c r="D6" s="511" t="s">
        <v>1</v>
      </c>
      <c r="E6" s="510" t="s">
        <v>243</v>
      </c>
      <c r="F6" s="511" t="s">
        <v>1</v>
      </c>
      <c r="G6" s="282" t="s">
        <v>263</v>
      </c>
      <c r="H6" s="283" t="s">
        <v>1</v>
      </c>
      <c r="I6" s="282" t="s">
        <v>264</v>
      </c>
      <c r="J6" s="283" t="s">
        <v>1</v>
      </c>
      <c r="K6" s="282" t="s">
        <v>265</v>
      </c>
      <c r="L6" s="283" t="s">
        <v>1</v>
      </c>
      <c r="M6" s="282" t="s">
        <v>267</v>
      </c>
      <c r="N6" s="283" t="s">
        <v>1</v>
      </c>
      <c r="O6" s="282" t="s">
        <v>268</v>
      </c>
      <c r="P6" s="283" t="s">
        <v>1</v>
      </c>
      <c r="Q6" s="282" t="s">
        <v>2</v>
      </c>
      <c r="R6" s="283" t="s">
        <v>1</v>
      </c>
      <c r="S6" s="282" t="s">
        <v>3</v>
      </c>
      <c r="T6" s="283" t="s">
        <v>1</v>
      </c>
      <c r="U6" s="282" t="s">
        <v>4</v>
      </c>
      <c r="V6" s="283" t="s">
        <v>1</v>
      </c>
      <c r="W6" s="282" t="s">
        <v>5</v>
      </c>
      <c r="X6" s="283" t="s">
        <v>1</v>
      </c>
      <c r="Y6" s="282" t="s">
        <v>6</v>
      </c>
      <c r="Z6" s="283" t="s">
        <v>1</v>
      </c>
    </row>
    <row r="7" spans="1:26" ht="15.75" thickTop="1" x14ac:dyDescent="0.25">
      <c r="A7" s="540" t="s">
        <v>9</v>
      </c>
      <c r="B7" s="37">
        <v>999</v>
      </c>
      <c r="C7" s="489">
        <v>929</v>
      </c>
      <c r="D7" s="491">
        <f>((C7/$B7))-1</f>
        <v>-7.0070070070070045E-2</v>
      </c>
      <c r="E7" s="489">
        <v>727</v>
      </c>
      <c r="F7" s="491">
        <f>((E7/$B7))-1</f>
        <v>-0.27227227227227224</v>
      </c>
      <c r="G7" s="489">
        <v>860</v>
      </c>
      <c r="H7" s="491">
        <f>((G7/$B7))-1</f>
        <v>-0.13913913913913911</v>
      </c>
      <c r="I7" s="489">
        <v>675</v>
      </c>
      <c r="J7" s="491">
        <f>((I7/$B7))-1</f>
        <v>-0.32432432432432434</v>
      </c>
      <c r="K7" s="489">
        <v>721</v>
      </c>
      <c r="L7" s="491">
        <f>((K7/$B7))-1</f>
        <v>-0.27827827827827822</v>
      </c>
      <c r="M7" s="489">
        <v>877</v>
      </c>
      <c r="N7" s="491">
        <f>((M7/$B7))-1</f>
        <v>-0.12212212212212215</v>
      </c>
      <c r="O7" s="489">
        <v>1138</v>
      </c>
      <c r="P7" s="491">
        <f>((O7/$B7))-1</f>
        <v>0.13913913913913922</v>
      </c>
      <c r="Q7" s="489">
        <v>1046</v>
      </c>
      <c r="R7" s="491">
        <f>((Q7/$B7))-1</f>
        <v>4.7047047047046986E-2</v>
      </c>
      <c r="S7" s="395">
        <v>933</v>
      </c>
      <c r="T7" s="397">
        <f t="shared" ref="T7:T15" si="0">S7/$B7</f>
        <v>0.93393393393393398</v>
      </c>
      <c r="U7" s="395">
        <v>812</v>
      </c>
      <c r="V7" s="397">
        <f t="shared" ref="V7:V15" si="1">U7/$B7</f>
        <v>0.81281281281281281</v>
      </c>
      <c r="W7" s="395">
        <v>851</v>
      </c>
      <c r="X7" s="397">
        <f t="shared" ref="X7:X15" si="2">W7/$B7</f>
        <v>0.85185185185185186</v>
      </c>
      <c r="Y7" s="395">
        <v>1092</v>
      </c>
      <c r="Z7" s="397">
        <f t="shared" ref="Z7:Z15" si="3">Y7/$B7</f>
        <v>1.0930930930930931</v>
      </c>
    </row>
    <row r="8" spans="1:26" x14ac:dyDescent="0.25">
      <c r="A8" s="541" t="s">
        <v>10</v>
      </c>
      <c r="B8" s="533">
        <v>3996</v>
      </c>
      <c r="C8" s="500">
        <v>3171</v>
      </c>
      <c r="D8" s="519">
        <f t="shared" ref="D8:D15" si="4">((C8/$B8))-1</f>
        <v>-0.20645645645645649</v>
      </c>
      <c r="E8" s="500">
        <v>3222</v>
      </c>
      <c r="F8" s="519">
        <f t="shared" ref="F8:F15" si="5">((E8/$B8))-1</f>
        <v>-0.19369369369369371</v>
      </c>
      <c r="G8" s="500">
        <v>4004</v>
      </c>
      <c r="H8" s="519">
        <f t="shared" ref="H8:H15" si="6">((G8/$B8))-1</f>
        <v>2.0020020020019569E-3</v>
      </c>
      <c r="I8" s="500">
        <v>2760</v>
      </c>
      <c r="J8" s="519">
        <f t="shared" ref="J8:J15" si="7">((I8/$B8))-1</f>
        <v>-0.30930930930930933</v>
      </c>
      <c r="K8" s="500">
        <v>3022</v>
      </c>
      <c r="L8" s="519">
        <f t="shared" ref="L8:L15" si="8">((K8/$B8))-1</f>
        <v>-0.24374374374374375</v>
      </c>
      <c r="M8" s="500">
        <v>3716</v>
      </c>
      <c r="N8" s="519">
        <f t="shared" ref="N8:N15" si="9">((M8/$B8))-1</f>
        <v>-7.0070070070070045E-2</v>
      </c>
      <c r="O8" s="500">
        <v>4626</v>
      </c>
      <c r="P8" s="519">
        <f t="shared" ref="P8:P15" si="10">((O8/$B8))-1</f>
        <v>0.1576576576576576</v>
      </c>
      <c r="Q8" s="500">
        <v>4757</v>
      </c>
      <c r="R8" s="519">
        <f t="shared" ref="R8:R15" si="11">((Q8/$B8))-1</f>
        <v>0.19044044044044051</v>
      </c>
      <c r="S8" s="499">
        <v>3655</v>
      </c>
      <c r="T8" s="507">
        <f t="shared" si="0"/>
        <v>0.91466466466466467</v>
      </c>
      <c r="U8" s="499">
        <v>3560</v>
      </c>
      <c r="V8" s="507">
        <f t="shared" si="1"/>
        <v>0.89089089089089091</v>
      </c>
      <c r="W8" s="499">
        <v>3860</v>
      </c>
      <c r="X8" s="507">
        <f t="shared" si="2"/>
        <v>0.96596596596596596</v>
      </c>
      <c r="Y8" s="499">
        <v>3904</v>
      </c>
      <c r="Z8" s="507">
        <f t="shared" si="3"/>
        <v>0.97697697697697694</v>
      </c>
    </row>
    <row r="9" spans="1:26" x14ac:dyDescent="0.25">
      <c r="A9" s="541" t="s">
        <v>11</v>
      </c>
      <c r="B9" s="533">
        <v>789</v>
      </c>
      <c r="C9" s="500">
        <v>370</v>
      </c>
      <c r="D9" s="519">
        <f t="shared" si="4"/>
        <v>-0.53105196451204062</v>
      </c>
      <c r="E9" s="500">
        <v>702</v>
      </c>
      <c r="F9" s="519">
        <f t="shared" si="5"/>
        <v>-0.11026615969581754</v>
      </c>
      <c r="G9" s="500">
        <v>893</v>
      </c>
      <c r="H9" s="519">
        <f t="shared" si="6"/>
        <v>0.13181242078580491</v>
      </c>
      <c r="I9" s="500">
        <v>846</v>
      </c>
      <c r="J9" s="519">
        <f t="shared" si="7"/>
        <v>7.2243346007604625E-2</v>
      </c>
      <c r="K9" s="500">
        <v>824</v>
      </c>
      <c r="L9" s="519">
        <f t="shared" si="8"/>
        <v>4.4359949302914981E-2</v>
      </c>
      <c r="M9" s="500">
        <v>798</v>
      </c>
      <c r="N9" s="519">
        <f t="shared" si="9"/>
        <v>1.1406844106463865E-2</v>
      </c>
      <c r="O9" s="500">
        <v>716</v>
      </c>
      <c r="P9" s="519">
        <f t="shared" si="10"/>
        <v>-9.2522179974651508E-2</v>
      </c>
      <c r="Q9" s="500">
        <v>862</v>
      </c>
      <c r="R9" s="519">
        <f t="shared" si="11"/>
        <v>9.2522179974651397E-2</v>
      </c>
      <c r="S9" s="499">
        <v>858</v>
      </c>
      <c r="T9" s="507">
        <f t="shared" si="0"/>
        <v>1.0874524714828897</v>
      </c>
      <c r="U9" s="499">
        <v>632</v>
      </c>
      <c r="V9" s="507">
        <f t="shared" si="1"/>
        <v>0.80101394169835238</v>
      </c>
      <c r="W9" s="499">
        <v>770</v>
      </c>
      <c r="X9" s="507">
        <f t="shared" si="2"/>
        <v>0.97591888466413179</v>
      </c>
      <c r="Y9" s="499">
        <v>712</v>
      </c>
      <c r="Z9" s="507">
        <f t="shared" si="3"/>
        <v>0.9024081115335868</v>
      </c>
    </row>
    <row r="10" spans="1:26" x14ac:dyDescent="0.25">
      <c r="A10" s="541" t="s">
        <v>43</v>
      </c>
      <c r="B10" s="533">
        <v>526</v>
      </c>
      <c r="C10" s="500">
        <v>255</v>
      </c>
      <c r="D10" s="519">
        <f t="shared" si="4"/>
        <v>-0.51520912547528519</v>
      </c>
      <c r="E10" s="500">
        <v>462</v>
      </c>
      <c r="F10" s="519">
        <f t="shared" si="5"/>
        <v>-0.12167300380228141</v>
      </c>
      <c r="G10" s="500">
        <v>608</v>
      </c>
      <c r="H10" s="519">
        <f t="shared" si="6"/>
        <v>0.15589353612167289</v>
      </c>
      <c r="I10" s="500">
        <v>533</v>
      </c>
      <c r="J10" s="519">
        <f t="shared" si="7"/>
        <v>1.3307984790874583E-2</v>
      </c>
      <c r="K10" s="500">
        <v>462</v>
      </c>
      <c r="L10" s="519">
        <f t="shared" si="8"/>
        <v>-0.12167300380228141</v>
      </c>
      <c r="M10" s="500">
        <v>510</v>
      </c>
      <c r="N10" s="519">
        <f t="shared" si="9"/>
        <v>-3.041825095057038E-2</v>
      </c>
      <c r="O10" s="500">
        <v>455</v>
      </c>
      <c r="P10" s="519">
        <f t="shared" si="10"/>
        <v>-0.13498098859315588</v>
      </c>
      <c r="Q10" s="500">
        <v>559</v>
      </c>
      <c r="R10" s="519">
        <f t="shared" si="11"/>
        <v>6.2737642585551257E-2</v>
      </c>
      <c r="S10" s="499">
        <v>469</v>
      </c>
      <c r="T10" s="507">
        <f t="shared" si="0"/>
        <v>0.89163498098859317</v>
      </c>
      <c r="U10" s="499">
        <v>430</v>
      </c>
      <c r="V10" s="507">
        <f t="shared" si="1"/>
        <v>0.81749049429657794</v>
      </c>
      <c r="W10" s="499">
        <v>419</v>
      </c>
      <c r="X10" s="507">
        <f t="shared" si="2"/>
        <v>0.79657794676806082</v>
      </c>
      <c r="Y10" s="499">
        <v>257</v>
      </c>
      <c r="Z10" s="507">
        <f t="shared" si="3"/>
        <v>0.48859315589353614</v>
      </c>
    </row>
    <row r="11" spans="1:26" x14ac:dyDescent="0.25">
      <c r="A11" s="541" t="s">
        <v>41</v>
      </c>
      <c r="B11" s="533">
        <v>140</v>
      </c>
      <c r="C11" s="500">
        <v>111</v>
      </c>
      <c r="D11" s="519">
        <f t="shared" si="4"/>
        <v>-0.20714285714285718</v>
      </c>
      <c r="E11" s="500">
        <v>91</v>
      </c>
      <c r="F11" s="519">
        <f t="shared" si="5"/>
        <v>-0.35</v>
      </c>
      <c r="G11" s="500">
        <v>126</v>
      </c>
      <c r="H11" s="519">
        <f t="shared" si="6"/>
        <v>-9.9999999999999978E-2</v>
      </c>
      <c r="I11" s="500">
        <v>93</v>
      </c>
      <c r="J11" s="519">
        <f t="shared" si="7"/>
        <v>-0.33571428571428574</v>
      </c>
      <c r="K11" s="500">
        <v>95</v>
      </c>
      <c r="L11" s="519">
        <f t="shared" si="8"/>
        <v>-0.3214285714285714</v>
      </c>
      <c r="M11" s="500">
        <v>143</v>
      </c>
      <c r="N11" s="519">
        <f t="shared" si="9"/>
        <v>2.1428571428571352E-2</v>
      </c>
      <c r="O11" s="500">
        <v>120</v>
      </c>
      <c r="P11" s="519">
        <f t="shared" si="10"/>
        <v>-0.1428571428571429</v>
      </c>
      <c r="Q11" s="500">
        <v>122</v>
      </c>
      <c r="R11" s="519">
        <f t="shared" si="11"/>
        <v>-0.12857142857142856</v>
      </c>
      <c r="S11" s="501">
        <v>131</v>
      </c>
      <c r="T11" s="507">
        <f t="shared" si="0"/>
        <v>0.93571428571428572</v>
      </c>
      <c r="U11" s="499">
        <v>121</v>
      </c>
      <c r="V11" s="507">
        <f t="shared" si="1"/>
        <v>0.86428571428571432</v>
      </c>
      <c r="W11" s="499">
        <v>142</v>
      </c>
      <c r="X11" s="507">
        <f t="shared" si="2"/>
        <v>1.0142857142857142</v>
      </c>
      <c r="Y11" s="499">
        <v>119</v>
      </c>
      <c r="Z11" s="507">
        <f t="shared" si="3"/>
        <v>0.85</v>
      </c>
    </row>
    <row r="12" spans="1:26" x14ac:dyDescent="0.25">
      <c r="A12" s="541" t="s">
        <v>14</v>
      </c>
      <c r="B12" s="533">
        <v>526</v>
      </c>
      <c r="C12" s="500">
        <v>474</v>
      </c>
      <c r="D12" s="519">
        <f t="shared" si="4"/>
        <v>-9.8859315589353569E-2</v>
      </c>
      <c r="E12" s="500">
        <v>468</v>
      </c>
      <c r="F12" s="519">
        <f t="shared" si="5"/>
        <v>-0.11026615969581754</v>
      </c>
      <c r="G12" s="500">
        <v>515</v>
      </c>
      <c r="H12" s="519">
        <f t="shared" si="6"/>
        <v>-2.0912547528517123E-2</v>
      </c>
      <c r="I12" s="500">
        <v>475</v>
      </c>
      <c r="J12" s="519">
        <f t="shared" si="7"/>
        <v>-9.6958174904942962E-2</v>
      </c>
      <c r="K12" s="500">
        <v>515</v>
      </c>
      <c r="L12" s="519">
        <f t="shared" si="8"/>
        <v>-2.0912547528517123E-2</v>
      </c>
      <c r="M12" s="500">
        <v>278</v>
      </c>
      <c r="N12" s="519">
        <f t="shared" si="9"/>
        <v>-0.47148288973384034</v>
      </c>
      <c r="O12" s="500">
        <v>443</v>
      </c>
      <c r="P12" s="519">
        <f t="shared" si="10"/>
        <v>-0.15779467680608361</v>
      </c>
      <c r="Q12" s="500">
        <v>471</v>
      </c>
      <c r="R12" s="519">
        <f t="shared" si="11"/>
        <v>-0.1045627376425855</v>
      </c>
      <c r="S12" s="505">
        <v>459</v>
      </c>
      <c r="T12" s="507">
        <f t="shared" si="0"/>
        <v>0.87262357414448666</v>
      </c>
      <c r="U12" s="499">
        <v>433</v>
      </c>
      <c r="V12" s="507">
        <f t="shared" si="1"/>
        <v>0.82319391634980987</v>
      </c>
      <c r="W12" s="499">
        <v>456</v>
      </c>
      <c r="X12" s="507">
        <f t="shared" si="2"/>
        <v>0.86692015209125473</v>
      </c>
      <c r="Y12" s="499">
        <v>475</v>
      </c>
      <c r="Z12" s="507">
        <f t="shared" si="3"/>
        <v>0.90304182509505704</v>
      </c>
    </row>
    <row r="13" spans="1:26" x14ac:dyDescent="0.25">
      <c r="A13" s="541" t="s">
        <v>274</v>
      </c>
      <c r="B13" s="533">
        <v>132</v>
      </c>
      <c r="C13" s="561"/>
      <c r="D13" s="562"/>
      <c r="E13" s="561"/>
      <c r="F13" s="562"/>
      <c r="G13" s="561"/>
      <c r="H13" s="562"/>
      <c r="I13" s="563"/>
      <c r="J13" s="564"/>
      <c r="K13" s="561"/>
      <c r="L13" s="562"/>
      <c r="M13" s="561"/>
      <c r="N13" s="562"/>
      <c r="O13" s="563"/>
      <c r="P13" s="564"/>
      <c r="Q13" s="565"/>
      <c r="R13" s="565"/>
      <c r="S13" s="505">
        <v>96</v>
      </c>
      <c r="T13" s="507">
        <f t="shared" si="0"/>
        <v>0.72727272727272729</v>
      </c>
      <c r="U13" s="499">
        <v>142</v>
      </c>
      <c r="V13" s="507">
        <f t="shared" si="1"/>
        <v>1.0757575757575757</v>
      </c>
      <c r="W13" s="499">
        <v>137</v>
      </c>
      <c r="X13" s="507">
        <f t="shared" si="2"/>
        <v>1.0378787878787878</v>
      </c>
      <c r="Y13" s="499">
        <v>131</v>
      </c>
      <c r="Z13" s="507">
        <f t="shared" si="3"/>
        <v>0.99242424242424243</v>
      </c>
    </row>
    <row r="14" spans="1:26" ht="15.75" thickBot="1" x14ac:dyDescent="0.3">
      <c r="A14" s="541" t="s">
        <v>275</v>
      </c>
      <c r="B14" s="533">
        <v>220</v>
      </c>
      <c r="C14" s="561"/>
      <c r="D14" s="562"/>
      <c r="E14" s="561"/>
      <c r="F14" s="562"/>
      <c r="G14" s="561"/>
      <c r="H14" s="562"/>
      <c r="I14" s="563"/>
      <c r="J14" s="564"/>
      <c r="K14" s="561"/>
      <c r="L14" s="562"/>
      <c r="M14" s="561"/>
      <c r="N14" s="562"/>
      <c r="O14" s="563"/>
      <c r="P14" s="564"/>
      <c r="Q14" s="565"/>
      <c r="R14" s="565"/>
      <c r="S14" s="505">
        <v>192</v>
      </c>
      <c r="T14" s="508">
        <f t="shared" si="0"/>
        <v>0.87272727272727268</v>
      </c>
      <c r="U14" s="501">
        <v>152</v>
      </c>
      <c r="V14" s="508">
        <f t="shared" si="1"/>
        <v>0.69090909090909092</v>
      </c>
      <c r="W14" s="501">
        <v>156</v>
      </c>
      <c r="X14" s="508">
        <f t="shared" si="2"/>
        <v>0.70909090909090911</v>
      </c>
      <c r="Y14" s="501">
        <v>196</v>
      </c>
      <c r="Z14" s="508">
        <f t="shared" si="3"/>
        <v>0.89090909090909087</v>
      </c>
    </row>
    <row r="15" spans="1:26" ht="15.75" thickBot="1" x14ac:dyDescent="0.3">
      <c r="A15" s="539" t="s">
        <v>7</v>
      </c>
      <c r="B15" s="533">
        <f>SUM(B7:B12)</f>
        <v>6976</v>
      </c>
      <c r="C15" s="518">
        <f>SUM(C7:C12)</f>
        <v>5310</v>
      </c>
      <c r="D15" s="519">
        <f t="shared" si="4"/>
        <v>-0.23881880733944949</v>
      </c>
      <c r="E15" s="518">
        <f>SUM(E7:E12)</f>
        <v>5672</v>
      </c>
      <c r="F15" s="519">
        <f t="shared" si="5"/>
        <v>-0.18692660550458717</v>
      </c>
      <c r="G15" s="518">
        <f>SUM(G7:G12)</f>
        <v>7006</v>
      </c>
      <c r="H15" s="519">
        <f t="shared" si="6"/>
        <v>4.3004587155963669E-3</v>
      </c>
      <c r="I15" s="518">
        <f>SUM(I7:I12)</f>
        <v>5382</v>
      </c>
      <c r="J15" s="519">
        <f t="shared" si="7"/>
        <v>-0.22849770642201839</v>
      </c>
      <c r="K15" s="518">
        <f>SUM(K7:K12)</f>
        <v>5639</v>
      </c>
      <c r="L15" s="519">
        <f t="shared" si="8"/>
        <v>-0.19165711009174313</v>
      </c>
      <c r="M15" s="518">
        <f>SUM(M7:M12)</f>
        <v>6322</v>
      </c>
      <c r="N15" s="519">
        <f t="shared" si="9"/>
        <v>-9.375E-2</v>
      </c>
      <c r="O15" s="518">
        <f>SUM(O7:O12)</f>
        <v>7498</v>
      </c>
      <c r="P15" s="519">
        <f t="shared" si="10"/>
        <v>7.4827981651376163E-2</v>
      </c>
      <c r="Q15" s="500">
        <v>7817</v>
      </c>
      <c r="R15" s="519">
        <f t="shared" si="11"/>
        <v>0.12055619266055051</v>
      </c>
      <c r="S15" s="524">
        <f>SUM(S7:S14)</f>
        <v>6793</v>
      </c>
      <c r="T15" s="525">
        <f t="shared" si="0"/>
        <v>0.97376720183486243</v>
      </c>
      <c r="U15" s="524">
        <f>SUM(U7:U14)</f>
        <v>6282</v>
      </c>
      <c r="V15" s="525">
        <f t="shared" si="1"/>
        <v>0.90051605504587151</v>
      </c>
      <c r="W15" s="524">
        <f>SUM(W7:W14)</f>
        <v>6791</v>
      </c>
      <c r="X15" s="525">
        <f t="shared" si="2"/>
        <v>0.97348050458715596</v>
      </c>
      <c r="Y15" s="524">
        <f>SUM(Y7:Y14)</f>
        <v>6886</v>
      </c>
      <c r="Z15" s="525">
        <f t="shared" si="3"/>
        <v>0.98709862385321101</v>
      </c>
    </row>
  </sheetData>
  <mergeCells count="3">
    <mergeCell ref="A5:Z5"/>
    <mergeCell ref="A2:Z2"/>
    <mergeCell ref="A3:Z3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  <headerFooter>
    <oddFooter>&amp;LFonte: Sistema WEBSAASS&amp;RPag.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Z12"/>
  <sheetViews>
    <sheetView workbookViewId="0">
      <selection activeCell="A5" sqref="A5:Z12"/>
    </sheetView>
  </sheetViews>
  <sheetFormatPr defaultColWidth="8.85546875" defaultRowHeight="15" x14ac:dyDescent="0.25"/>
  <cols>
    <col min="1" max="1" width="39.42578125" bestFit="1" customWidth="1"/>
    <col min="3" max="3" width="5.42578125" bestFit="1" customWidth="1"/>
    <col min="4" max="4" width="7.140625" bestFit="1" customWidth="1"/>
    <col min="5" max="5" width="5.42578125" bestFit="1" customWidth="1"/>
    <col min="6" max="6" width="8.140625" bestFit="1" customWidth="1"/>
    <col min="7" max="7" width="5.42578125" bestFit="1" customWidth="1"/>
    <col min="8" max="8" width="8.140625" bestFit="1" customWidth="1"/>
    <col min="9" max="9" width="5.42578125" bestFit="1" customWidth="1"/>
    <col min="10" max="10" width="7.140625" bestFit="1" customWidth="1"/>
    <col min="11" max="11" width="5.42578125" bestFit="1" customWidth="1"/>
    <col min="12" max="12" width="8.140625" bestFit="1" customWidth="1"/>
    <col min="13" max="13" width="5.42578125" bestFit="1" customWidth="1"/>
    <col min="14" max="14" width="8.140625" bestFit="1" customWidth="1"/>
    <col min="15" max="15" width="5.42578125" bestFit="1" customWidth="1"/>
    <col min="16" max="16" width="8.140625" bestFit="1" customWidth="1"/>
    <col min="17" max="17" width="5.42578125" bestFit="1" customWidth="1"/>
    <col min="18" max="18" width="8.140625" bestFit="1" customWidth="1"/>
    <col min="19" max="19" width="5.42578125" bestFit="1" customWidth="1"/>
    <col min="20" max="20" width="7.5703125" bestFit="1" customWidth="1"/>
    <col min="21" max="21" width="5.42578125" bestFit="1" customWidth="1"/>
    <col min="22" max="22" width="7.5703125" bestFit="1" customWidth="1"/>
    <col min="23" max="23" width="5.42578125" bestFit="1" customWidth="1"/>
    <col min="24" max="24" width="7.5703125" bestFit="1" customWidth="1"/>
    <col min="25" max="25" width="5.42578125" bestFit="1" customWidth="1"/>
    <col min="26" max="26" width="7.5703125" bestFit="1" customWidth="1"/>
  </cols>
  <sheetData>
    <row r="2" spans="1:26" ht="18" x14ac:dyDescent="0.35">
      <c r="A2" s="584" t="s">
        <v>276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</row>
    <row r="3" spans="1:26" ht="18" x14ac:dyDescent="0.35">
      <c r="A3" s="584" t="s">
        <v>246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</row>
    <row r="5" spans="1:26" ht="15.75" x14ac:dyDescent="0.25">
      <c r="A5" s="585" t="s">
        <v>290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</row>
    <row r="6" spans="1:26" ht="24.75" thickBot="1" x14ac:dyDescent="0.3">
      <c r="A6" s="212" t="s">
        <v>15</v>
      </c>
      <c r="B6" s="213" t="s">
        <v>16</v>
      </c>
      <c r="C6" s="510" t="s">
        <v>242</v>
      </c>
      <c r="D6" s="511" t="s">
        <v>1</v>
      </c>
      <c r="E6" s="510" t="s">
        <v>243</v>
      </c>
      <c r="F6" s="511" t="s">
        <v>1</v>
      </c>
      <c r="G6" s="282" t="s">
        <v>263</v>
      </c>
      <c r="H6" s="283" t="s">
        <v>1</v>
      </c>
      <c r="I6" s="282" t="s">
        <v>264</v>
      </c>
      <c r="J6" s="283" t="s">
        <v>1</v>
      </c>
      <c r="K6" s="282" t="s">
        <v>265</v>
      </c>
      <c r="L6" s="283" t="s">
        <v>1</v>
      </c>
      <c r="M6" s="282" t="s">
        <v>267</v>
      </c>
      <c r="N6" s="283" t="s">
        <v>1</v>
      </c>
      <c r="O6" s="282" t="s">
        <v>268</v>
      </c>
      <c r="P6" s="283" t="s">
        <v>1</v>
      </c>
      <c r="Q6" s="282" t="s">
        <v>2</v>
      </c>
      <c r="R6" s="283" t="s">
        <v>1</v>
      </c>
      <c r="S6" s="282" t="s">
        <v>3</v>
      </c>
      <c r="T6" s="283" t="s">
        <v>1</v>
      </c>
      <c r="U6" s="282" t="s">
        <v>4</v>
      </c>
      <c r="V6" s="283" t="s">
        <v>1</v>
      </c>
      <c r="W6" s="282" t="s">
        <v>5</v>
      </c>
      <c r="X6" s="283" t="s">
        <v>1</v>
      </c>
      <c r="Y6" s="282" t="s">
        <v>6</v>
      </c>
      <c r="Z6" s="283" t="s">
        <v>1</v>
      </c>
    </row>
    <row r="7" spans="1:26" ht="15.75" thickTop="1" x14ac:dyDescent="0.25">
      <c r="A7" s="214" t="s">
        <v>9</v>
      </c>
      <c r="B7" s="1">
        <v>666</v>
      </c>
      <c r="C7" s="395">
        <v>390</v>
      </c>
      <c r="D7" s="397">
        <f>((C7/$B7))-1</f>
        <v>-0.4144144144144144</v>
      </c>
      <c r="E7" s="395">
        <v>306</v>
      </c>
      <c r="F7" s="397">
        <f>((E7/$B7))-1</f>
        <v>-0.54054054054054057</v>
      </c>
      <c r="G7" s="2">
        <v>417</v>
      </c>
      <c r="H7" s="5">
        <f>((G7/$B7))-1</f>
        <v>-0.37387387387387383</v>
      </c>
      <c r="I7" s="395">
        <v>313</v>
      </c>
      <c r="J7" s="5">
        <f>((I7/$B7))-1</f>
        <v>-0.53003003003003002</v>
      </c>
      <c r="K7" s="395">
        <v>427</v>
      </c>
      <c r="L7" s="5">
        <f>((K7/$B7))-1</f>
        <v>-0.35885885885885882</v>
      </c>
      <c r="M7" s="395">
        <v>557</v>
      </c>
      <c r="N7" s="5">
        <f>((M7/$B7))-1</f>
        <v>-0.16366366366366369</v>
      </c>
      <c r="O7" s="395">
        <v>556</v>
      </c>
      <c r="P7" s="5">
        <f>((O7/$B7))-1</f>
        <v>-0.16516516516516522</v>
      </c>
      <c r="Q7" s="395">
        <v>648</v>
      </c>
      <c r="R7" s="5">
        <f>((Q7/$B7))-1</f>
        <v>-2.7027027027026973E-2</v>
      </c>
      <c r="S7" s="395">
        <v>570</v>
      </c>
      <c r="T7" s="397">
        <f t="shared" ref="T7:T12" si="0">S7/$B7</f>
        <v>0.85585585585585588</v>
      </c>
      <c r="U7" s="395">
        <v>538</v>
      </c>
      <c r="V7" s="397">
        <f t="shared" ref="V7:V12" si="1">U7/$B7</f>
        <v>0.80780780780780781</v>
      </c>
      <c r="W7" s="395">
        <v>410</v>
      </c>
      <c r="X7" s="397">
        <f t="shared" ref="X7:X12" si="2">W7/$B7</f>
        <v>0.61561561561561562</v>
      </c>
      <c r="Y7" s="395">
        <v>550</v>
      </c>
      <c r="Z7" s="397">
        <f t="shared" ref="Z7:Z12" si="3">Y7/$B7</f>
        <v>0.82582582582582587</v>
      </c>
    </row>
    <row r="8" spans="1:26" x14ac:dyDescent="0.25">
      <c r="A8" s="214" t="s">
        <v>10</v>
      </c>
      <c r="B8" s="215">
        <v>2664</v>
      </c>
      <c r="C8" s="499">
        <v>1075</v>
      </c>
      <c r="D8" s="397">
        <f t="shared" ref="D8:D12" si="4">((C8/$B8))-1</f>
        <v>-0.59647147147147139</v>
      </c>
      <c r="E8" s="499">
        <v>777</v>
      </c>
      <c r="F8" s="397">
        <f t="shared" ref="F8:F12" si="5">((E8/$B8))-1</f>
        <v>-0.70833333333333326</v>
      </c>
      <c r="G8" s="216">
        <v>1194</v>
      </c>
      <c r="H8" s="5">
        <f t="shared" ref="H8:H12" si="6">((G8/$B8))-1</f>
        <v>-0.55180180180180183</v>
      </c>
      <c r="I8" s="476">
        <v>957</v>
      </c>
      <c r="J8" s="5">
        <f t="shared" ref="J8:J12" si="7">((I8/$B8))-1</f>
        <v>-0.64076576576576572</v>
      </c>
      <c r="K8" s="476">
        <v>1501</v>
      </c>
      <c r="L8" s="5">
        <f t="shared" ref="L8:L12" si="8">((K8/$B8))-1</f>
        <v>-0.43656156156156156</v>
      </c>
      <c r="M8" s="476">
        <v>2003</v>
      </c>
      <c r="N8" s="5">
        <f t="shared" ref="N8:N12" si="9">((M8/$B8))-1</f>
        <v>-0.24812312312312312</v>
      </c>
      <c r="O8" s="476">
        <v>2152</v>
      </c>
      <c r="P8" s="5">
        <f t="shared" ref="P8:P12" si="10">((O8/$B8))-1</f>
        <v>-0.19219219219219219</v>
      </c>
      <c r="Q8" s="476">
        <v>2604</v>
      </c>
      <c r="R8" s="5">
        <f t="shared" ref="R8:R12" si="11">((Q8/$B8))-1</f>
        <v>-2.2522522522522515E-2</v>
      </c>
      <c r="S8" s="499">
        <v>2241</v>
      </c>
      <c r="T8" s="507">
        <f t="shared" si="0"/>
        <v>0.84121621621621623</v>
      </c>
      <c r="U8" s="499">
        <v>2147</v>
      </c>
      <c r="V8" s="507">
        <f t="shared" si="1"/>
        <v>0.80593093093093093</v>
      </c>
      <c r="W8" s="499">
        <v>1571</v>
      </c>
      <c r="X8" s="507">
        <f t="shared" si="2"/>
        <v>0.58971471471471471</v>
      </c>
      <c r="Y8" s="499">
        <v>2311</v>
      </c>
      <c r="Z8" s="507">
        <f t="shared" si="3"/>
        <v>0.8674924924924925</v>
      </c>
    </row>
    <row r="9" spans="1:26" x14ac:dyDescent="0.25">
      <c r="A9" s="214" t="s">
        <v>11</v>
      </c>
      <c r="B9" s="215">
        <v>789</v>
      </c>
      <c r="C9" s="499">
        <v>754</v>
      </c>
      <c r="D9" s="397">
        <f t="shared" si="4"/>
        <v>-4.4359949302915092E-2</v>
      </c>
      <c r="E9" s="499">
        <v>850</v>
      </c>
      <c r="F9" s="397">
        <f t="shared" si="5"/>
        <v>7.7313054499366318E-2</v>
      </c>
      <c r="G9" s="216">
        <v>868</v>
      </c>
      <c r="H9" s="5">
        <f t="shared" si="6"/>
        <v>0.10012674271229405</v>
      </c>
      <c r="I9" s="476">
        <v>938</v>
      </c>
      <c r="J9" s="5">
        <f t="shared" si="7"/>
        <v>0.18884664131812423</v>
      </c>
      <c r="K9" s="476">
        <v>854</v>
      </c>
      <c r="L9" s="5">
        <f t="shared" si="8"/>
        <v>8.2382762991128011E-2</v>
      </c>
      <c r="M9" s="476">
        <v>1010</v>
      </c>
      <c r="N9" s="5">
        <f t="shared" si="9"/>
        <v>0.28010139416983515</v>
      </c>
      <c r="O9" s="476">
        <v>953</v>
      </c>
      <c r="P9" s="5">
        <f t="shared" si="10"/>
        <v>0.20785804816223075</v>
      </c>
      <c r="Q9" s="476">
        <v>1011</v>
      </c>
      <c r="R9" s="5">
        <f t="shared" si="11"/>
        <v>0.28136882129277563</v>
      </c>
      <c r="S9" s="499">
        <v>944</v>
      </c>
      <c r="T9" s="507">
        <f t="shared" si="0"/>
        <v>1.1964512040557669</v>
      </c>
      <c r="U9" s="499">
        <v>876</v>
      </c>
      <c r="V9" s="507">
        <f t="shared" si="1"/>
        <v>1.1102661596958174</v>
      </c>
      <c r="W9" s="499">
        <v>949</v>
      </c>
      <c r="X9" s="507">
        <f t="shared" si="2"/>
        <v>1.2027883396704691</v>
      </c>
      <c r="Y9" s="499">
        <v>807</v>
      </c>
      <c r="Z9" s="507">
        <f t="shared" si="3"/>
        <v>1.0228136882129277</v>
      </c>
    </row>
    <row r="10" spans="1:26" x14ac:dyDescent="0.25">
      <c r="A10" s="217" t="s">
        <v>43</v>
      </c>
      <c r="B10" s="218">
        <v>789</v>
      </c>
      <c r="C10" s="501">
        <v>560</v>
      </c>
      <c r="D10" s="491">
        <f t="shared" si="4"/>
        <v>-0.29024081115335865</v>
      </c>
      <c r="E10" s="499">
        <v>521</v>
      </c>
      <c r="F10" s="491">
        <f t="shared" si="5"/>
        <v>-0.33967046894803554</v>
      </c>
      <c r="G10" s="219">
        <v>459</v>
      </c>
      <c r="H10" s="50">
        <f t="shared" si="6"/>
        <v>-0.41825095057034223</v>
      </c>
      <c r="I10" s="476">
        <v>660</v>
      </c>
      <c r="J10" s="50">
        <f t="shared" si="7"/>
        <v>-0.16349809885931554</v>
      </c>
      <c r="K10" s="476">
        <v>541</v>
      </c>
      <c r="L10" s="50">
        <f t="shared" si="8"/>
        <v>-0.31432192648922685</v>
      </c>
      <c r="M10" s="476">
        <v>496</v>
      </c>
      <c r="N10" s="50">
        <f t="shared" si="9"/>
        <v>-0.37135614702154629</v>
      </c>
      <c r="O10" s="476">
        <v>490</v>
      </c>
      <c r="P10" s="289">
        <f t="shared" si="10"/>
        <v>-0.37896070975918883</v>
      </c>
      <c r="Q10" s="476">
        <v>575</v>
      </c>
      <c r="R10" s="289">
        <f t="shared" si="11"/>
        <v>-0.27122940430925224</v>
      </c>
      <c r="S10" s="501">
        <v>619</v>
      </c>
      <c r="T10" s="507">
        <f t="shared" si="0"/>
        <v>0.78453738910012671</v>
      </c>
      <c r="U10" s="499">
        <v>635</v>
      </c>
      <c r="V10" s="507">
        <f t="shared" si="1"/>
        <v>0.8048162230671736</v>
      </c>
      <c r="W10" s="499">
        <v>536</v>
      </c>
      <c r="X10" s="507">
        <f t="shared" si="2"/>
        <v>0.67934093789607097</v>
      </c>
      <c r="Y10" s="499">
        <v>704</v>
      </c>
      <c r="Z10" s="507">
        <f t="shared" si="3"/>
        <v>0.89226869455006341</v>
      </c>
    </row>
    <row r="11" spans="1:26" ht="15.75" thickBot="1" x14ac:dyDescent="0.3">
      <c r="A11" s="220" t="s">
        <v>14</v>
      </c>
      <c r="B11" s="221">
        <v>789</v>
      </c>
      <c r="C11" s="505">
        <v>355</v>
      </c>
      <c r="D11" s="506">
        <f t="shared" si="4"/>
        <v>-0.55006337135614702</v>
      </c>
      <c r="E11" s="501">
        <v>741</v>
      </c>
      <c r="F11" s="506">
        <f t="shared" si="5"/>
        <v>-6.0836501901140649E-2</v>
      </c>
      <c r="G11" s="222">
        <v>817</v>
      </c>
      <c r="H11" s="223">
        <f t="shared" si="6"/>
        <v>3.5487959442332073E-2</v>
      </c>
      <c r="I11" s="81">
        <v>684</v>
      </c>
      <c r="J11" s="223">
        <f t="shared" si="7"/>
        <v>-0.13307984790874527</v>
      </c>
      <c r="K11" s="81">
        <v>659</v>
      </c>
      <c r="L11" s="223">
        <f t="shared" si="8"/>
        <v>-0.16476552598225602</v>
      </c>
      <c r="M11" s="81">
        <v>786</v>
      </c>
      <c r="N11" s="223">
        <f t="shared" si="9"/>
        <v>-3.8022813688213253E-3</v>
      </c>
      <c r="O11" s="81">
        <v>734</v>
      </c>
      <c r="P11" s="223">
        <f t="shared" si="10"/>
        <v>-6.9708491761723668E-2</v>
      </c>
      <c r="Q11" s="81">
        <v>670</v>
      </c>
      <c r="R11" s="223">
        <f t="shared" si="11"/>
        <v>-0.15082382762991131</v>
      </c>
      <c r="S11" s="505">
        <v>831</v>
      </c>
      <c r="T11" s="508">
        <f t="shared" si="0"/>
        <v>1.0532319391634981</v>
      </c>
      <c r="U11" s="501">
        <v>782</v>
      </c>
      <c r="V11" s="508">
        <f t="shared" si="1"/>
        <v>0.99112801013941698</v>
      </c>
      <c r="W11" s="501">
        <v>794</v>
      </c>
      <c r="X11" s="508">
        <f t="shared" si="2"/>
        <v>1.0063371356147022</v>
      </c>
      <c r="Y11" s="501">
        <v>582</v>
      </c>
      <c r="Z11" s="508">
        <f t="shared" si="3"/>
        <v>0.73764258555133078</v>
      </c>
    </row>
    <row r="12" spans="1:26" ht="15.75" thickBot="1" x14ac:dyDescent="0.3">
      <c r="A12" s="56" t="s">
        <v>7</v>
      </c>
      <c r="B12" s="59">
        <f>SUM(B7:B11)</f>
        <v>5697</v>
      </c>
      <c r="C12" s="63">
        <f>SUM(C7:C11)</f>
        <v>3134</v>
      </c>
      <c r="D12" s="77">
        <f t="shared" si="4"/>
        <v>-0.44988590486220814</v>
      </c>
      <c r="E12" s="63">
        <f>SUM(E7:E11)</f>
        <v>3195</v>
      </c>
      <c r="F12" s="77">
        <f t="shared" si="5"/>
        <v>-0.43917851500789884</v>
      </c>
      <c r="G12" s="63">
        <f>SUM(G7:G11)</f>
        <v>3755</v>
      </c>
      <c r="H12" s="77">
        <f t="shared" si="6"/>
        <v>-0.34088116552571524</v>
      </c>
      <c r="I12" s="63">
        <f>SUM(I7:I11)</f>
        <v>3552</v>
      </c>
      <c r="J12" s="77">
        <f t="shared" si="7"/>
        <v>-0.37651395471300686</v>
      </c>
      <c r="K12" s="63">
        <f>SUM(K7:K11)</f>
        <v>3982</v>
      </c>
      <c r="L12" s="77">
        <f t="shared" si="8"/>
        <v>-0.30103563278918732</v>
      </c>
      <c r="M12" s="63">
        <f>SUM(M7:M11)</f>
        <v>4852</v>
      </c>
      <c r="N12" s="77">
        <f t="shared" si="9"/>
        <v>-0.14832367912936628</v>
      </c>
      <c r="O12" s="63">
        <f>SUM(O7:O11)</f>
        <v>4885</v>
      </c>
      <c r="P12" s="77">
        <f t="shared" si="10"/>
        <v>-0.14253115674916628</v>
      </c>
      <c r="Q12" s="63">
        <f>SUM(Q7:Q11)</f>
        <v>5508</v>
      </c>
      <c r="R12" s="77">
        <f t="shared" si="11"/>
        <v>-3.3175355450236976E-2</v>
      </c>
      <c r="S12" s="542">
        <f>SUM(S7:S11)</f>
        <v>5205</v>
      </c>
      <c r="T12" s="543">
        <f t="shared" si="0"/>
        <v>0.91363875724065302</v>
      </c>
      <c r="U12" s="542">
        <f>SUM(U7:U11)</f>
        <v>4978</v>
      </c>
      <c r="V12" s="543">
        <f t="shared" si="1"/>
        <v>0.873793224504125</v>
      </c>
      <c r="W12" s="542">
        <f>SUM(W7:W11)</f>
        <v>4260</v>
      </c>
      <c r="X12" s="543">
        <f t="shared" si="2"/>
        <v>0.74776197998946814</v>
      </c>
      <c r="Y12" s="542">
        <f>SUM(Y7:Y11)</f>
        <v>4954</v>
      </c>
      <c r="Z12" s="543">
        <f t="shared" si="3"/>
        <v>0.86958048095488849</v>
      </c>
    </row>
  </sheetData>
  <mergeCells count="3">
    <mergeCell ref="A5:Z5"/>
    <mergeCell ref="A2:Z2"/>
    <mergeCell ref="A3:Z3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>&amp;LFonte: Sistema WEBSAASS&amp;RPag.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29</vt:i4>
      </vt:variant>
    </vt:vector>
  </HeadingPairs>
  <TitlesOfParts>
    <vt:vector size="29" baseType="lpstr">
      <vt:lpstr>Qualidade</vt:lpstr>
      <vt:lpstr>Pque N Mundo I</vt:lpstr>
      <vt:lpstr>Pque N Mundo II</vt:lpstr>
      <vt:lpstr>UBS J Brasil</vt:lpstr>
      <vt:lpstr>UBS V Guilherme</vt:lpstr>
      <vt:lpstr>CEO II V GUILHERME</vt:lpstr>
      <vt:lpstr>UBS V Medeiros</vt:lpstr>
      <vt:lpstr>UBS Izolina Mazzei</vt:lpstr>
      <vt:lpstr>UBS Jardim Japão</vt:lpstr>
      <vt:lpstr>EMAD na UBS JD JAPÃO</vt:lpstr>
      <vt:lpstr>UBS Vila Ede</vt:lpstr>
      <vt:lpstr>UBS Vila Leonor</vt:lpstr>
      <vt:lpstr>UBS Vila Sabrina</vt:lpstr>
      <vt:lpstr>UBS Carandiru</vt:lpstr>
      <vt:lpstr>URSI CARANDIRU</vt:lpstr>
      <vt:lpstr>CER Carandiru</vt:lpstr>
      <vt:lpstr>APD no CER III Carandiru</vt:lpstr>
      <vt:lpstr>UBS Vila Maria P Gnecco</vt:lpstr>
      <vt:lpstr>UBS Jardim Julieta</vt:lpstr>
      <vt:lpstr>CAPS INF II VM-VG</vt:lpstr>
      <vt:lpstr>AMA E ISOLINA MAZZEI</vt:lpstr>
      <vt:lpstr>GERAL</vt:lpstr>
      <vt:lpstr>PSM V MARIA BAIXA</vt:lpstr>
      <vt:lpstr>AMA JD BRASIL</vt:lpstr>
      <vt:lpstr>AMA VL QUILHERME</vt:lpstr>
      <vt:lpstr>AMA VL MEDEIROS</vt:lpstr>
      <vt:lpstr>Consolidado Profissionais</vt:lpstr>
      <vt:lpstr>valor desconto qualidade</vt:lpstr>
      <vt:lpstr>valor desconto produção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Lucia Romero Fiorin Marcelino</dc:creator>
  <cp:lastModifiedBy>Luis Alberto de Souza Silva</cp:lastModifiedBy>
  <cp:lastPrinted>2019-05-15T14:02:30Z</cp:lastPrinted>
  <dcterms:created xsi:type="dcterms:W3CDTF">2015-09-23T12:00:25Z</dcterms:created>
  <dcterms:modified xsi:type="dcterms:W3CDTF">2020-05-11T14:54:34Z</dcterms:modified>
</cp:coreProperties>
</file>